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ikhi\OneDrive\Documents\VCU\Cases in Financial Management\Valuation Project\"/>
    </mc:Choice>
  </mc:AlternateContent>
  <xr:revisionPtr revIDLastSave="0" documentId="13_ncr:1_{C9F00397-6A68-4D6A-99E8-8F1C8ADC3838}" xr6:coauthVersionLast="47" xr6:coauthVersionMax="47" xr10:uidLastSave="{00000000-0000-0000-0000-000000000000}"/>
  <bookViews>
    <workbookView xWindow="-108" yWindow="-108" windowWidth="23256" windowHeight="13176" firstSheet="5" activeTab="5" xr2:uid="{120CB9A2-46EC-4E0E-B721-4F80E4B4B7C8}"/>
  </bookViews>
  <sheets>
    <sheet name="COMPS" sheetId="18" r:id="rId1"/>
    <sheet name="PRECEDENT TRANSACTION ANALYSIS" sheetId="20" r:id="rId2"/>
    <sheet name="WACC" sheetId="19" r:id="rId3"/>
    <sheet name="DCF BASELINE " sheetId="21" r:id="rId4"/>
    <sheet name="DCF OPTIMISTIC" sheetId="22" r:id="rId5"/>
    <sheet name="DCF PESSIMISTIC" sheetId="23" r:id="rId6"/>
    <sheet name="COMPS FOOTBALL FIELD" sheetId="24" r:id="rId7"/>
    <sheet name="CROCS IS" sheetId="3" r:id="rId8"/>
    <sheet name="CROCS BS" sheetId="4" r:id="rId9"/>
    <sheet name="CROCS CF" sheetId="8" r:id="rId10"/>
    <sheet name="SKECHERS IS" sheetId="5" r:id="rId11"/>
    <sheet name="SKECHERS BS" sheetId="6" r:id="rId12"/>
    <sheet name="SKECHERS CF" sheetId="7" r:id="rId13"/>
    <sheet name="NIKE IS" sheetId="9" r:id="rId14"/>
    <sheet name="NIKE BS" sheetId="10" r:id="rId15"/>
    <sheet name="NIKE CF" sheetId="11" r:id="rId16"/>
    <sheet name="PUMA IS" sheetId="12" r:id="rId17"/>
    <sheet name="PUMA BS" sheetId="14" r:id="rId18"/>
    <sheet name="PUMA CF" sheetId="13" r:id="rId19"/>
    <sheet name="ADIDAS IS" sheetId="15" r:id="rId20"/>
    <sheet name="ADIDAS BS" sheetId="16" r:id="rId21"/>
    <sheet name="ADIDAS CF" sheetId="17"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4" l="1"/>
  <c r="C6" i="24"/>
  <c r="B6" i="24"/>
  <c r="D5" i="24"/>
  <c r="C5" i="24"/>
  <c r="B5" i="24"/>
  <c r="D4" i="24"/>
  <c r="C4" i="24"/>
  <c r="B4" i="24"/>
  <c r="D3" i="24"/>
  <c r="C3" i="24"/>
  <c r="B3" i="24"/>
  <c r="O53" i="22"/>
  <c r="N53" i="22"/>
  <c r="M53" i="22"/>
  <c r="O53" i="21"/>
  <c r="N53" i="21"/>
  <c r="M53" i="21"/>
  <c r="O53" i="23"/>
  <c r="N53" i="23"/>
  <c r="M53" i="23"/>
  <c r="B55" i="23"/>
  <c r="G31" i="23"/>
  <c r="F26" i="23"/>
  <c r="E26" i="23"/>
  <c r="D26" i="23"/>
  <c r="C26" i="23"/>
  <c r="B26" i="23"/>
  <c r="G26" i="23" s="1"/>
  <c r="F24" i="23"/>
  <c r="E24" i="23"/>
  <c r="D24" i="23"/>
  <c r="C24" i="23"/>
  <c r="B24" i="23"/>
  <c r="G24" i="23" s="1"/>
  <c r="F19" i="23"/>
  <c r="F20" i="23" s="1"/>
  <c r="E19" i="23"/>
  <c r="E20" i="23" s="1"/>
  <c r="D19" i="23"/>
  <c r="D20" i="23" s="1"/>
  <c r="C19" i="23"/>
  <c r="C20" i="23" s="1"/>
  <c r="B19" i="23"/>
  <c r="B20" i="23" s="1"/>
  <c r="F14" i="23"/>
  <c r="E14" i="23"/>
  <c r="D14" i="23"/>
  <c r="C14" i="23"/>
  <c r="B14" i="23"/>
  <c r="F11" i="23"/>
  <c r="E11" i="23"/>
  <c r="D11" i="23"/>
  <c r="C11" i="23"/>
  <c r="B11" i="23"/>
  <c r="B55" i="22"/>
  <c r="G31" i="22"/>
  <c r="H31" i="22" s="1"/>
  <c r="F26" i="22"/>
  <c r="E26" i="22"/>
  <c r="D26" i="22"/>
  <c r="C26" i="22"/>
  <c r="B26" i="22"/>
  <c r="G26" i="22" s="1"/>
  <c r="F24" i="22"/>
  <c r="E24" i="22"/>
  <c r="D24" i="22"/>
  <c r="C24" i="22"/>
  <c r="B24" i="22"/>
  <c r="G24" i="22" s="1"/>
  <c r="F19" i="22"/>
  <c r="F20" i="22" s="1"/>
  <c r="E19" i="22"/>
  <c r="E20" i="22" s="1"/>
  <c r="D19" i="22"/>
  <c r="D20" i="22" s="1"/>
  <c r="C19" i="22"/>
  <c r="C20" i="22" s="1"/>
  <c r="B19" i="22"/>
  <c r="B20" i="22" s="1"/>
  <c r="F14" i="22"/>
  <c r="E14" i="22"/>
  <c r="D14" i="22"/>
  <c r="C14" i="22"/>
  <c r="B14" i="22"/>
  <c r="F11" i="22"/>
  <c r="E11" i="22"/>
  <c r="D11" i="22"/>
  <c r="C11" i="22"/>
  <c r="B11" i="22"/>
  <c r="B55" i="21"/>
  <c r="G31" i="21"/>
  <c r="F19" i="21"/>
  <c r="F20" i="21" s="1"/>
  <c r="E19" i="21"/>
  <c r="E20" i="21" s="1"/>
  <c r="D19" i="21"/>
  <c r="D20" i="21" s="1"/>
  <c r="C19" i="21"/>
  <c r="C20" i="21" s="1"/>
  <c r="B19" i="21"/>
  <c r="B20" i="21" s="1"/>
  <c r="K207" i="4"/>
  <c r="J207" i="4"/>
  <c r="I207" i="4"/>
  <c r="H207" i="4"/>
  <c r="G207" i="4"/>
  <c r="F26" i="21"/>
  <c r="E26" i="21"/>
  <c r="D26" i="21"/>
  <c r="C26" i="21"/>
  <c r="B26" i="21"/>
  <c r="G26" i="21" s="1"/>
  <c r="F24" i="21"/>
  <c r="E24" i="21"/>
  <c r="D24" i="21"/>
  <c r="C24" i="21"/>
  <c r="B24" i="21"/>
  <c r="G24" i="21" s="1"/>
  <c r="F14" i="21"/>
  <c r="E14" i="21"/>
  <c r="D14" i="21"/>
  <c r="C14" i="21"/>
  <c r="B14" i="21"/>
  <c r="F11" i="21"/>
  <c r="E11" i="21"/>
  <c r="D11" i="21"/>
  <c r="C11" i="21"/>
  <c r="B11" i="21"/>
  <c r="I5" i="20"/>
  <c r="H5" i="20"/>
  <c r="F5" i="20"/>
  <c r="E5" i="20"/>
  <c r="I6" i="20"/>
  <c r="C5" i="20"/>
  <c r="E6" i="20"/>
  <c r="F6" i="20"/>
  <c r="H6" i="20"/>
  <c r="D6" i="20"/>
  <c r="D5" i="20"/>
  <c r="G5" i="20" s="1"/>
  <c r="I7" i="20"/>
  <c r="E7" i="20"/>
  <c r="G7" i="20"/>
  <c r="H3" i="18"/>
  <c r="I16" i="19"/>
  <c r="D14" i="19" s="1"/>
  <c r="C14" i="19" s="1"/>
  <c r="D4" i="19"/>
  <c r="D5" i="19"/>
  <c r="D6" i="19"/>
  <c r="D7" i="19"/>
  <c r="C3" i="19"/>
  <c r="C4" i="19"/>
  <c r="E4" i="19" s="1"/>
  <c r="F4" i="19" s="1"/>
  <c r="C5" i="19"/>
  <c r="E5" i="19" s="1"/>
  <c r="F5" i="19" s="1"/>
  <c r="C6" i="19"/>
  <c r="E6" i="19" s="1"/>
  <c r="F6" i="19" s="1"/>
  <c r="C7" i="19"/>
  <c r="E7" i="19" s="1"/>
  <c r="F7" i="19" s="1"/>
  <c r="D7" i="18"/>
  <c r="E7" i="18"/>
  <c r="D6" i="18"/>
  <c r="E6" i="18"/>
  <c r="D5" i="18"/>
  <c r="E5" i="18"/>
  <c r="D4" i="18"/>
  <c r="E4" i="18"/>
  <c r="D3" i="18"/>
  <c r="F3" i="18"/>
  <c r="F27" i="18"/>
  <c r="C27" i="18"/>
  <c r="I3" i="18"/>
  <c r="H7" i="18"/>
  <c r="H6" i="18"/>
  <c r="H5" i="18"/>
  <c r="H4" i="18"/>
  <c r="F7" i="18"/>
  <c r="I7" i="18" s="1"/>
  <c r="F6" i="18"/>
  <c r="I6" i="18" s="1"/>
  <c r="F5" i="18"/>
  <c r="I5" i="18" s="1"/>
  <c r="F4" i="18"/>
  <c r="I4" i="18" s="1"/>
  <c r="C7" i="18"/>
  <c r="C6" i="18"/>
  <c r="C5" i="18"/>
  <c r="C4" i="18"/>
  <c r="C3" i="18"/>
  <c r="B52" i="23" l="1"/>
  <c r="B52" i="22"/>
  <c r="B52" i="21"/>
  <c r="B53" i="23"/>
  <c r="B53" i="22"/>
  <c r="B53" i="21"/>
  <c r="B16" i="23"/>
  <c r="B17" i="23" s="1"/>
  <c r="B16" i="22"/>
  <c r="B17" i="22" s="1"/>
  <c r="B16" i="21"/>
  <c r="B17" i="21" s="1"/>
  <c r="C16" i="23"/>
  <c r="C17" i="23" s="1"/>
  <c r="C16" i="22"/>
  <c r="C17" i="22" s="1"/>
  <c r="C16" i="21"/>
  <c r="C17" i="21" s="1"/>
  <c r="D16" i="23"/>
  <c r="D17" i="23" s="1"/>
  <c r="D16" i="22"/>
  <c r="D17" i="22" s="1"/>
  <c r="D16" i="21"/>
  <c r="D17" i="21" s="1"/>
  <c r="E16" i="23"/>
  <c r="E17" i="23" s="1"/>
  <c r="E16" i="22"/>
  <c r="E17" i="22" s="1"/>
  <c r="E16" i="21"/>
  <c r="E17" i="21" s="1"/>
  <c r="F16" i="23"/>
  <c r="F17" i="23" s="1"/>
  <c r="F16" i="22"/>
  <c r="F17" i="22" s="1"/>
  <c r="F16" i="21"/>
  <c r="F17" i="21" s="1"/>
  <c r="N11" i="22"/>
  <c r="P11" i="22"/>
  <c r="O11" i="22"/>
  <c r="M11" i="22"/>
  <c r="L11" i="22"/>
  <c r="K11" i="22"/>
  <c r="J11" i="22"/>
  <c r="I11" i="22"/>
  <c r="H11" i="22"/>
  <c r="G11" i="22"/>
  <c r="O14" i="22"/>
  <c r="P14" i="22"/>
  <c r="M14" i="22"/>
  <c r="L14" i="22"/>
  <c r="K14" i="22"/>
  <c r="J14" i="22"/>
  <c r="I14" i="22"/>
  <c r="H14" i="22"/>
  <c r="H34" i="22"/>
  <c r="H35" i="22" s="1"/>
  <c r="M11" i="23"/>
  <c r="N11" i="23"/>
  <c r="N14" i="23"/>
  <c r="P14" i="23"/>
  <c r="O14" i="23"/>
  <c r="M14" i="23"/>
  <c r="L14" i="23"/>
  <c r="K14" i="23"/>
  <c r="I14" i="23"/>
  <c r="H14" i="23"/>
  <c r="G14" i="23"/>
  <c r="H24" i="23"/>
  <c r="H26" i="23"/>
  <c r="J17" i="23"/>
  <c r="H17" i="23"/>
  <c r="G17" i="23"/>
  <c r="I17" i="23"/>
  <c r="P17" i="23"/>
  <c r="O17" i="23"/>
  <c r="N17" i="23"/>
  <c r="M17" i="23"/>
  <c r="L17" i="23"/>
  <c r="K17" i="23"/>
  <c r="N20" i="23"/>
  <c r="L20" i="23"/>
  <c r="K20" i="23"/>
  <c r="O20" i="23"/>
  <c r="M20" i="23"/>
  <c r="J20" i="23"/>
  <c r="I20" i="23"/>
  <c r="P20" i="23"/>
  <c r="H20" i="23"/>
  <c r="G20" i="23"/>
  <c r="G41" i="23"/>
  <c r="G42" i="23" s="1"/>
  <c r="G11" i="23"/>
  <c r="G32" i="23" s="1"/>
  <c r="H31" i="23"/>
  <c r="H11" i="23"/>
  <c r="P11" i="23"/>
  <c r="G37" i="23"/>
  <c r="I11" i="23"/>
  <c r="J14" i="23"/>
  <c r="G38" i="23"/>
  <c r="G39" i="23" s="1"/>
  <c r="K11" i="23"/>
  <c r="L11" i="23"/>
  <c r="G34" i="23"/>
  <c r="G35" i="23" s="1"/>
  <c r="O11" i="23"/>
  <c r="J11" i="23"/>
  <c r="G33" i="23"/>
  <c r="G32" i="22"/>
  <c r="H24" i="22"/>
  <c r="O20" i="22"/>
  <c r="G20" i="22"/>
  <c r="G41" i="22" s="1"/>
  <c r="G42" i="22" s="1"/>
  <c r="K20" i="22"/>
  <c r="N20" i="22"/>
  <c r="M20" i="22"/>
  <c r="L20" i="22"/>
  <c r="J20" i="22"/>
  <c r="I20" i="22"/>
  <c r="P20" i="22"/>
  <c r="H20" i="22"/>
  <c r="H41" i="22" s="1"/>
  <c r="H42" i="22" s="1"/>
  <c r="I24" i="22"/>
  <c r="J24" i="22" s="1"/>
  <c r="H26" i="22"/>
  <c r="G33" i="22"/>
  <c r="K17" i="22"/>
  <c r="I17" i="22"/>
  <c r="P17" i="22"/>
  <c r="O17" i="22"/>
  <c r="J17" i="22"/>
  <c r="H17" i="22"/>
  <c r="H38" i="22" s="1"/>
  <c r="G17" i="22"/>
  <c r="G38" i="22" s="1"/>
  <c r="G39" i="22" s="1"/>
  <c r="N17" i="22"/>
  <c r="M17" i="22"/>
  <c r="L17" i="22"/>
  <c r="G37" i="22"/>
  <c r="I26" i="22"/>
  <c r="I31" i="22"/>
  <c r="H32" i="22"/>
  <c r="H37" i="22"/>
  <c r="H33" i="22"/>
  <c r="N14" i="22"/>
  <c r="G14" i="22"/>
  <c r="G34" i="22" s="1"/>
  <c r="G35" i="22" s="1"/>
  <c r="G37" i="21"/>
  <c r="P11" i="21"/>
  <c r="O11" i="21"/>
  <c r="N11" i="21"/>
  <c r="M11" i="21"/>
  <c r="L11" i="21"/>
  <c r="K11" i="21"/>
  <c r="J11" i="21"/>
  <c r="I11" i="21"/>
  <c r="H11" i="21"/>
  <c r="G11" i="21"/>
  <c r="P14" i="21"/>
  <c r="O14" i="21"/>
  <c r="N14" i="21"/>
  <c r="M14" i="21"/>
  <c r="L14" i="21"/>
  <c r="K14" i="21"/>
  <c r="J14" i="21"/>
  <c r="I14" i="21"/>
  <c r="H14" i="21"/>
  <c r="G14" i="21"/>
  <c r="H24" i="21"/>
  <c r="H26" i="21"/>
  <c r="P17" i="21"/>
  <c r="O17" i="21"/>
  <c r="N17" i="21"/>
  <c r="M17" i="21"/>
  <c r="L17" i="21"/>
  <c r="K17" i="21"/>
  <c r="J17" i="21"/>
  <c r="I17" i="21"/>
  <c r="H17" i="21"/>
  <c r="G17" i="21"/>
  <c r="G38" i="21" s="1"/>
  <c r="G39" i="21" s="1"/>
  <c r="P20" i="21"/>
  <c r="O20" i="21"/>
  <c r="N20" i="21"/>
  <c r="M20" i="21"/>
  <c r="L20" i="21"/>
  <c r="K20" i="21"/>
  <c r="J20" i="21"/>
  <c r="I20" i="21"/>
  <c r="H20" i="21"/>
  <c r="G20" i="21"/>
  <c r="G41" i="21" s="1"/>
  <c r="G42" i="21" s="1"/>
  <c r="G34" i="21"/>
  <c r="G35" i="21" s="1"/>
  <c r="G44" i="21" s="1"/>
  <c r="G33" i="21"/>
  <c r="G32" i="21"/>
  <c r="H31" i="21"/>
  <c r="H41" i="21" s="1"/>
  <c r="H42" i="21" s="1"/>
  <c r="I26" i="21"/>
  <c r="I24" i="21"/>
  <c r="K5" i="20"/>
  <c r="J5" i="20"/>
  <c r="K7" i="20"/>
  <c r="J7" i="20"/>
  <c r="G6" i="20"/>
  <c r="E3" i="19"/>
  <c r="F3" i="19" s="1"/>
  <c r="C13" i="19"/>
  <c r="K7" i="18"/>
  <c r="J7" i="18"/>
  <c r="K6" i="18"/>
  <c r="J6" i="18"/>
  <c r="K5" i="18"/>
  <c r="J5" i="18"/>
  <c r="K4" i="18"/>
  <c r="J4" i="18"/>
  <c r="K3" i="18"/>
  <c r="J3" i="18"/>
  <c r="H34" i="23" l="1"/>
  <c r="H35" i="23" s="1"/>
  <c r="H38" i="23"/>
  <c r="H39" i="23" s="1"/>
  <c r="H33" i="23"/>
  <c r="H37" i="23"/>
  <c r="H32" i="23"/>
  <c r="I31" i="23"/>
  <c r="H41" i="23"/>
  <c r="H42" i="23" s="1"/>
  <c r="I26" i="23"/>
  <c r="J26" i="23"/>
  <c r="K26" i="23" s="1"/>
  <c r="G44" i="23"/>
  <c r="I24" i="23"/>
  <c r="H39" i="22"/>
  <c r="H44" i="22" s="1"/>
  <c r="K24" i="22"/>
  <c r="L24" i="22" s="1"/>
  <c r="I34" i="22"/>
  <c r="I35" i="22" s="1"/>
  <c r="I38" i="22"/>
  <c r="I39" i="22" s="1"/>
  <c r="I33" i="22"/>
  <c r="I37" i="22"/>
  <c r="I32" i="22"/>
  <c r="J31" i="22"/>
  <c r="I41" i="22"/>
  <c r="I42" i="22" s="1"/>
  <c r="G44" i="22"/>
  <c r="J26" i="22"/>
  <c r="K26" i="22" s="1"/>
  <c r="H38" i="21"/>
  <c r="H39" i="21" s="1"/>
  <c r="H37" i="21"/>
  <c r="H34" i="21"/>
  <c r="H35" i="21" s="1"/>
  <c r="H44" i="21" s="1"/>
  <c r="H33" i="21"/>
  <c r="H32" i="21"/>
  <c r="I31" i="21"/>
  <c r="I41" i="21" s="1"/>
  <c r="I42" i="21" s="1"/>
  <c r="J26" i="21"/>
  <c r="J24" i="21"/>
  <c r="J6" i="20"/>
  <c r="K6" i="20"/>
  <c r="D13" i="19"/>
  <c r="C16" i="19"/>
  <c r="C14" i="18"/>
  <c r="C19" i="18" s="1"/>
  <c r="C24" i="18" s="1"/>
  <c r="C30" i="18" s="1"/>
  <c r="C13" i="18"/>
  <c r="C18" i="18" s="1"/>
  <c r="C23" i="18" s="1"/>
  <c r="C29" i="18" s="1"/>
  <c r="C12" i="18"/>
  <c r="C17" i="18" s="1"/>
  <c r="C22" i="18" s="1"/>
  <c r="C28" i="18" s="1"/>
  <c r="F14" i="18"/>
  <c r="F19" i="18" s="1"/>
  <c r="F24" i="18" s="1"/>
  <c r="F30" i="18" s="1"/>
  <c r="F13" i="18"/>
  <c r="F18" i="18" s="1"/>
  <c r="F23" i="18" s="1"/>
  <c r="F29" i="18" s="1"/>
  <c r="F12" i="18"/>
  <c r="F17" i="18" s="1"/>
  <c r="F22" i="18" s="1"/>
  <c r="F28" i="18" s="1"/>
  <c r="B46" i="23" l="1"/>
  <c r="B46" i="22"/>
  <c r="B46" i="21"/>
  <c r="H44" i="23"/>
  <c r="L26" i="23"/>
  <c r="M26" i="23" s="1"/>
  <c r="I34" i="23"/>
  <c r="I35" i="23" s="1"/>
  <c r="I37" i="23"/>
  <c r="I38" i="23"/>
  <c r="I39" i="23" s="1"/>
  <c r="I33" i="23"/>
  <c r="I32" i="23"/>
  <c r="J31" i="23"/>
  <c r="I41" i="23"/>
  <c r="I42" i="23" s="1"/>
  <c r="J24" i="23"/>
  <c r="M24" i="22"/>
  <c r="N24" i="22"/>
  <c r="O24" i="22" s="1"/>
  <c r="P24" i="22" s="1"/>
  <c r="I44" i="22"/>
  <c r="L26" i="22"/>
  <c r="M26" i="22" s="1"/>
  <c r="K31" i="22"/>
  <c r="J38" i="22"/>
  <c r="J39" i="22" s="1"/>
  <c r="J33" i="22"/>
  <c r="J37" i="22"/>
  <c r="J32" i="22"/>
  <c r="J41" i="22"/>
  <c r="J42" i="22" s="1"/>
  <c r="J34" i="22"/>
  <c r="J35" i="22" s="1"/>
  <c r="I38" i="21"/>
  <c r="I39" i="21" s="1"/>
  <c r="I37" i="21"/>
  <c r="J31" i="21"/>
  <c r="J41" i="21" s="1"/>
  <c r="J42" i="21" s="1"/>
  <c r="I34" i="21"/>
  <c r="I35" i="21" s="1"/>
  <c r="I44" i="21" s="1"/>
  <c r="I33" i="21"/>
  <c r="I32" i="21"/>
  <c r="K26" i="21"/>
  <c r="K24" i="21"/>
  <c r="E13" i="20"/>
  <c r="E18" i="20" s="1"/>
  <c r="E23" i="20" s="1"/>
  <c r="E29" i="20" s="1"/>
  <c r="E12" i="20"/>
  <c r="E17" i="20" s="1"/>
  <c r="E22" i="20" s="1"/>
  <c r="E28" i="20" s="1"/>
  <c r="E11" i="20"/>
  <c r="E16" i="20" s="1"/>
  <c r="E21" i="20" s="1"/>
  <c r="E27" i="20" s="1"/>
  <c r="D13" i="20"/>
  <c r="D18" i="20" s="1"/>
  <c r="D23" i="20" s="1"/>
  <c r="D29" i="20" s="1"/>
  <c r="D12" i="20"/>
  <c r="D17" i="20" s="1"/>
  <c r="D22" i="20" s="1"/>
  <c r="D28" i="20" s="1"/>
  <c r="D11" i="20"/>
  <c r="D16" i="20" s="1"/>
  <c r="D21" i="20" s="1"/>
  <c r="D27" i="20" s="1"/>
  <c r="N26" i="23" l="1"/>
  <c r="O26" i="23"/>
  <c r="K24" i="23"/>
  <c r="I44" i="23"/>
  <c r="J38" i="23"/>
  <c r="J39" i="23" s="1"/>
  <c r="J33" i="23"/>
  <c r="J37" i="23"/>
  <c r="J32" i="23"/>
  <c r="K31" i="23"/>
  <c r="J41" i="23"/>
  <c r="J42" i="23" s="1"/>
  <c r="J34" i="23"/>
  <c r="J35" i="23" s="1"/>
  <c r="J44" i="22"/>
  <c r="K38" i="22"/>
  <c r="K39" i="22" s="1"/>
  <c r="K33" i="22"/>
  <c r="K32" i="22"/>
  <c r="K37" i="22"/>
  <c r="K41" i="22"/>
  <c r="K42" i="22" s="1"/>
  <c r="L31" i="22"/>
  <c r="K34" i="22"/>
  <c r="K35" i="22" s="1"/>
  <c r="N26" i="22"/>
  <c r="J38" i="21"/>
  <c r="J39" i="21" s="1"/>
  <c r="J37" i="21"/>
  <c r="K31" i="21"/>
  <c r="K41" i="21" s="1"/>
  <c r="K42" i="21" s="1"/>
  <c r="J34" i="21"/>
  <c r="J35" i="21" s="1"/>
  <c r="J44" i="21" s="1"/>
  <c r="J33" i="21"/>
  <c r="J32" i="21"/>
  <c r="L26" i="21"/>
  <c r="L24" i="21"/>
  <c r="P26" i="23" l="1"/>
  <c r="J44" i="23"/>
  <c r="K38" i="23"/>
  <c r="K39" i="23" s="1"/>
  <c r="K33" i="23"/>
  <c r="L31" i="23"/>
  <c r="K37" i="23"/>
  <c r="K32" i="23"/>
  <c r="K41" i="23"/>
  <c r="K42" i="23" s="1"/>
  <c r="K34" i="23"/>
  <c r="K35" i="23" s="1"/>
  <c r="L24" i="23"/>
  <c r="M24" i="23" s="1"/>
  <c r="K44" i="22"/>
  <c r="O26" i="22"/>
  <c r="P26" i="22" s="1"/>
  <c r="M31" i="22"/>
  <c r="L37" i="22"/>
  <c r="L32" i="22"/>
  <c r="L41" i="22"/>
  <c r="L42" i="22" s="1"/>
  <c r="L34" i="22"/>
  <c r="L35" i="22" s="1"/>
  <c r="L38" i="22"/>
  <c r="L39" i="22" s="1"/>
  <c r="L33" i="22"/>
  <c r="K38" i="21"/>
  <c r="K39" i="21" s="1"/>
  <c r="K37" i="21"/>
  <c r="L31" i="21"/>
  <c r="L41" i="21" s="1"/>
  <c r="L42" i="21" s="1"/>
  <c r="K34" i="21"/>
  <c r="K35" i="21" s="1"/>
  <c r="K44" i="21" s="1"/>
  <c r="K33" i="21"/>
  <c r="K32" i="21"/>
  <c r="M26" i="21"/>
  <c r="M24" i="21"/>
  <c r="K44" i="23" l="1"/>
  <c r="N24" i="23"/>
  <c r="O24" i="23" s="1"/>
  <c r="L37" i="23"/>
  <c r="L32" i="23"/>
  <c r="L41" i="23"/>
  <c r="L42" i="23" s="1"/>
  <c r="M31" i="23"/>
  <c r="L34" i="23"/>
  <c r="L35" i="23" s="1"/>
  <c r="L38" i="23"/>
  <c r="L39" i="23" s="1"/>
  <c r="L33" i="23"/>
  <c r="L44" i="22"/>
  <c r="M37" i="22"/>
  <c r="M32" i="22"/>
  <c r="M41" i="22"/>
  <c r="M42" i="22" s="1"/>
  <c r="N31" i="22"/>
  <c r="M34" i="22"/>
  <c r="M35" i="22" s="1"/>
  <c r="M38" i="22"/>
  <c r="M39" i="22" s="1"/>
  <c r="M33" i="22"/>
  <c r="L38" i="21"/>
  <c r="L39" i="21" s="1"/>
  <c r="L37" i="21"/>
  <c r="M31" i="21"/>
  <c r="M41" i="21" s="1"/>
  <c r="M42" i="21" s="1"/>
  <c r="L34" i="21"/>
  <c r="L35" i="21" s="1"/>
  <c r="L44" i="21" s="1"/>
  <c r="L33" i="21"/>
  <c r="L32" i="21"/>
  <c r="N26" i="21"/>
  <c r="N24" i="21"/>
  <c r="P24" i="23" l="1"/>
  <c r="L44" i="23"/>
  <c r="M37" i="23"/>
  <c r="M32" i="23"/>
  <c r="N31" i="23"/>
  <c r="M41" i="23"/>
  <c r="M42" i="23" s="1"/>
  <c r="M34" i="23"/>
  <c r="M35" i="23" s="1"/>
  <c r="M38" i="23"/>
  <c r="M39" i="23" s="1"/>
  <c r="M33" i="23"/>
  <c r="M44" i="22"/>
  <c r="O31" i="22"/>
  <c r="N41" i="22"/>
  <c r="N42" i="22" s="1"/>
  <c r="N34" i="22"/>
  <c r="N35" i="22" s="1"/>
  <c r="N38" i="22"/>
  <c r="N39" i="22" s="1"/>
  <c r="N33" i="22"/>
  <c r="N37" i="22"/>
  <c r="N32" i="22"/>
  <c r="M38" i="21"/>
  <c r="M39" i="21" s="1"/>
  <c r="M37" i="21"/>
  <c r="N31" i="21"/>
  <c r="N41" i="21" s="1"/>
  <c r="N42" i="21" s="1"/>
  <c r="M34" i="21"/>
  <c r="M35" i="21" s="1"/>
  <c r="M44" i="21" s="1"/>
  <c r="M33" i="21"/>
  <c r="M32" i="21"/>
  <c r="O26" i="21"/>
  <c r="P26" i="21" s="1"/>
  <c r="O24" i="21"/>
  <c r="P24" i="21" s="1"/>
  <c r="M44" i="23" l="1"/>
  <c r="O31" i="23"/>
  <c r="N41" i="23"/>
  <c r="N42" i="23" s="1"/>
  <c r="N34" i="23"/>
  <c r="N35" i="23" s="1"/>
  <c r="N38" i="23"/>
  <c r="N39" i="23" s="1"/>
  <c r="N33" i="23"/>
  <c r="N37" i="23"/>
  <c r="N32" i="23"/>
  <c r="N44" i="22"/>
  <c r="O41" i="22"/>
  <c r="O42" i="22" s="1"/>
  <c r="O34" i="22"/>
  <c r="O35" i="22" s="1"/>
  <c r="O33" i="22"/>
  <c r="O38" i="22"/>
  <c r="O39" i="22" s="1"/>
  <c r="O37" i="22"/>
  <c r="O32" i="22"/>
  <c r="P31" i="22"/>
  <c r="N38" i="21"/>
  <c r="N39" i="21" s="1"/>
  <c r="N37" i="21"/>
  <c r="O31" i="21"/>
  <c r="O41" i="21" s="1"/>
  <c r="O42" i="21" s="1"/>
  <c r="N34" i="21"/>
  <c r="N35" i="21" s="1"/>
  <c r="N44" i="21" s="1"/>
  <c r="N33" i="21"/>
  <c r="N32" i="21"/>
  <c r="N44" i="23" l="1"/>
  <c r="O41" i="23"/>
  <c r="O42" i="23" s="1"/>
  <c r="O38" i="23"/>
  <c r="O39" i="23" s="1"/>
  <c r="O33" i="23"/>
  <c r="O34" i="23"/>
  <c r="O35" i="23" s="1"/>
  <c r="O37" i="23"/>
  <c r="O32" i="23"/>
  <c r="P31" i="23"/>
  <c r="P34" i="22"/>
  <c r="P35" i="22" s="1"/>
  <c r="P38" i="22"/>
  <c r="P39" i="22" s="1"/>
  <c r="P33" i="22"/>
  <c r="P37" i="22"/>
  <c r="P32" i="22"/>
  <c r="P41" i="22"/>
  <c r="P42" i="22" s="1"/>
  <c r="O44" i="22"/>
  <c r="O38" i="21"/>
  <c r="O39" i="21" s="1"/>
  <c r="O37" i="21"/>
  <c r="P31" i="21"/>
  <c r="P41" i="21" s="1"/>
  <c r="P42" i="21" s="1"/>
  <c r="O34" i="21"/>
  <c r="O35" i="21" s="1"/>
  <c r="O44" i="21" s="1"/>
  <c r="O33" i="21"/>
  <c r="O32" i="21"/>
  <c r="P34" i="23" l="1"/>
  <c r="P35" i="23" s="1"/>
  <c r="P38" i="23"/>
  <c r="P39" i="23" s="1"/>
  <c r="P33" i="23"/>
  <c r="P37" i="23"/>
  <c r="P32" i="23"/>
  <c r="P41" i="23"/>
  <c r="P42" i="23" s="1"/>
  <c r="O44" i="23"/>
  <c r="P44" i="22"/>
  <c r="P38" i="21"/>
  <c r="P39" i="21" s="1"/>
  <c r="P37" i="21"/>
  <c r="P34" i="21"/>
  <c r="P35" i="21" s="1"/>
  <c r="P44" i="21" s="1"/>
  <c r="P33" i="21"/>
  <c r="P32" i="21"/>
  <c r="B47" i="21" l="1"/>
  <c r="B49" i="21" s="1"/>
  <c r="B50" i="21"/>
  <c r="P44" i="23"/>
  <c r="B50" i="23" s="1"/>
  <c r="B47" i="22"/>
  <c r="B49" i="22" s="1"/>
  <c r="B50" i="22"/>
  <c r="B51" i="21" l="1"/>
  <c r="B54" i="21" s="1"/>
  <c r="B56" i="21" s="1"/>
  <c r="G49" i="21" s="1"/>
  <c r="B47" i="23"/>
  <c r="B49" i="23" s="1"/>
  <c r="B51" i="23" s="1"/>
  <c r="B54" i="23" s="1"/>
  <c r="B56" i="23" s="1"/>
  <c r="G49" i="23" s="1"/>
  <c r="B51" i="22"/>
  <c r="B54" i="22" s="1"/>
  <c r="B56" i="22" s="1"/>
  <c r="G49" i="22" s="1"/>
</calcChain>
</file>

<file path=xl/sharedStrings.xml><?xml version="1.0" encoding="utf-8"?>
<sst xmlns="http://schemas.openxmlformats.org/spreadsheetml/2006/main" count="6468" uniqueCount="766">
  <si>
    <t>Company</t>
  </si>
  <si>
    <t>Sales</t>
  </si>
  <si>
    <t>EBITDA</t>
  </si>
  <si>
    <t>Market Cap of Equity( in millions)</t>
  </si>
  <si>
    <t>Total Debt</t>
  </si>
  <si>
    <t>Beta</t>
  </si>
  <si>
    <t>Cash</t>
  </si>
  <si>
    <t>EV</t>
  </si>
  <si>
    <t>EV/Sales</t>
  </si>
  <si>
    <t>EV/EBITDA</t>
  </si>
  <si>
    <t xml:space="preserve">CROCS </t>
  </si>
  <si>
    <t>SKECHERS</t>
  </si>
  <si>
    <t>NIKE</t>
  </si>
  <si>
    <t xml:space="preserve">PUMA </t>
  </si>
  <si>
    <t>ADIDAS</t>
  </si>
  <si>
    <t xml:space="preserve">Shoe industry beta ( Aswanth Damodaran) </t>
  </si>
  <si>
    <t>min</t>
  </si>
  <si>
    <t>average</t>
  </si>
  <si>
    <t>max</t>
  </si>
  <si>
    <t>Implied EV</t>
  </si>
  <si>
    <t>Implied equity</t>
  </si>
  <si>
    <t>Implied Stock Price</t>
  </si>
  <si>
    <t># outstanding Shares</t>
  </si>
  <si>
    <t>No. of shares outstanding as of 2021</t>
  </si>
  <si>
    <t>Equity</t>
  </si>
  <si>
    <t xml:space="preserve"> Revenue </t>
  </si>
  <si>
    <t xml:space="preserve"> EBITDA</t>
  </si>
  <si>
    <t>EV/Revenue</t>
  </si>
  <si>
    <t xml:space="preserve">Share prices </t>
  </si>
  <si>
    <t>as of December 22,2021</t>
  </si>
  <si>
    <t>as of  December 23,2021</t>
  </si>
  <si>
    <t>FOOT LOCKER</t>
  </si>
  <si>
    <t xml:space="preserve"> as on December 2 2021</t>
  </si>
  <si>
    <t>Minimum</t>
  </si>
  <si>
    <t>Average</t>
  </si>
  <si>
    <t>Maximum</t>
  </si>
  <si>
    <t>Implied Enterprise Value</t>
  </si>
  <si>
    <t xml:space="preserve">Implied Equity </t>
  </si>
  <si>
    <t xml:space="preserve">Implied stock price </t>
  </si>
  <si>
    <t xml:space="preserve">Shares outstanding </t>
  </si>
  <si>
    <t>Assumptions</t>
  </si>
  <si>
    <t>For the purpose of the the transaction multiples, we are choosing the year 2021 as the base year. All the companies/our competitors have their IPOs dating back to the 1980-90s.  Crocs and Nike have their mergers and acquisitions in the year 2021 among our competitors. The other companies/ competitors present here have been chosen for the purpose of valuation or transaction multiples are other companies that have acquired other companies or merged with other companies during 2021 in the shoe industry.</t>
  </si>
  <si>
    <t>Weight of Debt</t>
  </si>
  <si>
    <t>Weight of Equity</t>
  </si>
  <si>
    <t xml:space="preserve"> Beta</t>
  </si>
  <si>
    <t>CROCS</t>
  </si>
  <si>
    <t xml:space="preserve">Debt </t>
  </si>
  <si>
    <t xml:space="preserve">Equity </t>
  </si>
  <si>
    <t>Cost of equity Calculation</t>
  </si>
  <si>
    <t>CAPM</t>
  </si>
  <si>
    <t xml:space="preserve">Tax rate </t>
  </si>
  <si>
    <t>Weight</t>
  </si>
  <si>
    <t>Risk free rate</t>
  </si>
  <si>
    <t>Unlevered beta of the industry</t>
  </si>
  <si>
    <t>Cost</t>
  </si>
  <si>
    <t>Market risk premium</t>
  </si>
  <si>
    <t>WACC</t>
  </si>
  <si>
    <t>R-e</t>
  </si>
  <si>
    <t xml:space="preserve">Risk free rate has been taken from NYU Stern </t>
  </si>
  <si>
    <t xml:space="preserve">The tax rate has been assumed to 10.64%  , taken from </t>
  </si>
  <si>
    <t>Actual</t>
  </si>
  <si>
    <t>FORECAST</t>
  </si>
  <si>
    <t> </t>
  </si>
  <si>
    <t>% Growth</t>
  </si>
  <si>
    <t>% Sales</t>
  </si>
  <si>
    <t>EBIT</t>
  </si>
  <si>
    <t>NOWC</t>
  </si>
  <si>
    <t xml:space="preserve">NOWC as a % sales </t>
  </si>
  <si>
    <t>NFA</t>
  </si>
  <si>
    <t>NFA as a % sales</t>
  </si>
  <si>
    <t>Assets</t>
  </si>
  <si>
    <t>Depreciation &amp; Amortization</t>
  </si>
  <si>
    <t>Dep and Amort as a % of sales</t>
  </si>
  <si>
    <t>CAPX</t>
  </si>
  <si>
    <t xml:space="preserve">CAPX as % of sales </t>
  </si>
  <si>
    <t>Tax Rate</t>
  </si>
  <si>
    <t xml:space="preserve">Sales </t>
  </si>
  <si>
    <t>Dep &amp; Amort</t>
  </si>
  <si>
    <t>EBIT*(1-T)</t>
  </si>
  <si>
    <t>Capex</t>
  </si>
  <si>
    <t>Changes in NOWC</t>
  </si>
  <si>
    <t xml:space="preserve">NFA   </t>
  </si>
  <si>
    <t>Changes in NFA</t>
  </si>
  <si>
    <t>FCF</t>
  </si>
  <si>
    <t>g</t>
  </si>
  <si>
    <t>TV</t>
  </si>
  <si>
    <t>Sensitivity Analysis:</t>
  </si>
  <si>
    <t>Constant Growth</t>
  </si>
  <si>
    <t>PV of TV</t>
  </si>
  <si>
    <t>PV of FCF</t>
  </si>
  <si>
    <t>(TOTAL DEBT)</t>
  </si>
  <si>
    <t>Min</t>
  </si>
  <si>
    <t>Avg</t>
  </si>
  <si>
    <t>Max</t>
  </si>
  <si>
    <t>CASH</t>
  </si>
  <si>
    <t xml:space="preserve">EQUITY </t>
  </si>
  <si>
    <t>No of shares outstanding</t>
  </si>
  <si>
    <t>Stock Price in USD</t>
  </si>
  <si>
    <t>Assumptions:</t>
  </si>
  <si>
    <t>* The company is expected to grow at a minimum of 3% constantly during the forecasted years.</t>
  </si>
  <si>
    <t>* Tax rate is assuumed to be 21%</t>
  </si>
  <si>
    <t>Comps using EV/Rev</t>
  </si>
  <si>
    <t>DCF Baseline</t>
  </si>
  <si>
    <t>DCF Optimistic</t>
  </si>
  <si>
    <t>DCF Pessimistic</t>
  </si>
  <si>
    <t>Crocs Inc (CROX US) - As Reported</t>
  </si>
  <si>
    <t>In Millions of USD except Per Share</t>
  </si>
  <si>
    <t>FY 2013</t>
  </si>
  <si>
    <t>FY 2014</t>
  </si>
  <si>
    <t>FY 2015</t>
  </si>
  <si>
    <t>FY 2016</t>
  </si>
  <si>
    <t>FY 2017</t>
  </si>
  <si>
    <t>FY 2018</t>
  </si>
  <si>
    <t>FY 2019</t>
  </si>
  <si>
    <t>FY 2020</t>
  </si>
  <si>
    <t>FY 2021</t>
  </si>
  <si>
    <t>FY 2022</t>
  </si>
  <si>
    <t>12 Months Ending</t>
  </si>
  <si>
    <t>12/31/2013</t>
  </si>
  <si>
    <t>12/31/2014</t>
  </si>
  <si>
    <t>12/31/2015</t>
  </si>
  <si>
    <t>12/31/2016</t>
  </si>
  <si>
    <t>12/31/2017</t>
  </si>
  <si>
    <t>12/31/2018</t>
  </si>
  <si>
    <t>12/31/2019</t>
  </si>
  <si>
    <t>12/31/2020</t>
  </si>
  <si>
    <t>12/31/2021</t>
  </si>
  <si>
    <t>12/31/2022</t>
  </si>
  <si>
    <t>Income Statement</t>
  </si>
  <si>
    <t xml:space="preserve">  Revenues</t>
  </si>
  <si>
    <t>Revenues</t>
  </si>
  <si>
    <t>Total Revenue</t>
  </si>
  <si>
    <t>—</t>
  </si>
  <si>
    <t xml:space="preserve">  Operating Expenses</t>
  </si>
  <si>
    <t>Cost of Goods Sold</t>
  </si>
  <si>
    <t>R &amp; D Expenditures</t>
  </si>
  <si>
    <t>Selling General and Administrative Expenses</t>
  </si>
  <si>
    <t>Write-Down/Impairment of Assets</t>
  </si>
  <si>
    <t>Restructuring Charges</t>
  </si>
  <si>
    <t>Gross Profit</t>
  </si>
  <si>
    <t>Operating Income</t>
  </si>
  <si>
    <t>Amortization of Intangible Assets</t>
  </si>
  <si>
    <t>Other Cost of Revenues</t>
  </si>
  <si>
    <t xml:space="preserve">  Non-Operating Expenses</t>
  </si>
  <si>
    <t>Interest Expense</t>
  </si>
  <si>
    <t>Foreign Exchange</t>
  </si>
  <si>
    <t>Interest Income</t>
  </si>
  <si>
    <t>Income Tax Expense (Benefit)</t>
  </si>
  <si>
    <t>Income Before Income Taxes</t>
  </si>
  <si>
    <t>Other Non-Operating (Income)/Expense - Net</t>
  </si>
  <si>
    <t xml:space="preserve">  Earnings</t>
  </si>
  <si>
    <t>Total Cash Preferred Dividends</t>
  </si>
  <si>
    <t>Basic EPS</t>
  </si>
  <si>
    <t>Weighted Avg. Shares - Basic</t>
  </si>
  <si>
    <t>Diluted EPS</t>
  </si>
  <si>
    <t>Weighted Avg. Shares - Diluted</t>
  </si>
  <si>
    <t>Net Income Available For Common Shareholders</t>
  </si>
  <si>
    <t>Profit After Taxation Before Minority</t>
  </si>
  <si>
    <t>Cumulative Net Income</t>
  </si>
  <si>
    <t>Net Income</t>
  </si>
  <si>
    <t xml:space="preserve">  Comprehensive Income</t>
  </si>
  <si>
    <t>Net Income - Comprehensive Income</t>
  </si>
  <si>
    <t xml:space="preserve">  Others</t>
  </si>
  <si>
    <t xml:space="preserve">  Reference Items</t>
  </si>
  <si>
    <t>ARDR COVID-19 Related Charges - Operating</t>
  </si>
  <si>
    <t>Amortization Expense</t>
  </si>
  <si>
    <t>Depreciation Expense</t>
  </si>
  <si>
    <t>Selling General and Administrative Expense</t>
  </si>
  <si>
    <t>Depreciation and Amortization</t>
  </si>
  <si>
    <t>(Gain)/Loss On Sale of Assets</t>
  </si>
  <si>
    <t>Other One-Time Charges</t>
  </si>
  <si>
    <t>Foreign Currency Translation Adjustments</t>
  </si>
  <si>
    <t>Reclassification Adjustments</t>
  </si>
  <si>
    <t>Other Comprehensive Income</t>
  </si>
  <si>
    <t>Capitalized Interest</t>
  </si>
  <si>
    <t>Other Adjustments</t>
  </si>
  <si>
    <t>Current Rental Expense</t>
  </si>
  <si>
    <t>Stock Based Compensation Expense</t>
  </si>
  <si>
    <t>Total Comprehensive Income</t>
  </si>
  <si>
    <t>Litigation Expense</t>
  </si>
  <si>
    <t>Merger/Acquisition Expense</t>
  </si>
  <si>
    <t>Impairment of Goodwill</t>
  </si>
  <si>
    <t>Current Income Tax Expense (Benefit)</t>
  </si>
  <si>
    <t>Deferred Income Tax Expense (Benefit)</t>
  </si>
  <si>
    <t>Net Inc Available For Common Shareholders</t>
  </si>
  <si>
    <t>Adjusted Net Income-As Reported</t>
  </si>
  <si>
    <t>Effective Tax Rate - %</t>
  </si>
  <si>
    <t>Adjusted EPS</t>
  </si>
  <si>
    <t>Total Fees Paid To Audit Firms</t>
  </si>
  <si>
    <t>Auditor Expense - Non Audit</t>
  </si>
  <si>
    <t>Depreciation - Cost Of Good Sold</t>
  </si>
  <si>
    <t>Depreciation - Operating Expenses</t>
  </si>
  <si>
    <t>Diluted Net Income</t>
  </si>
  <si>
    <t>Backlog</t>
  </si>
  <si>
    <t>R &amp; D Expenses Within SG&amp;A</t>
  </si>
  <si>
    <t>Tax Provision/Benefit - Non-Recurring</t>
  </si>
  <si>
    <t>ARDR Impairment Write Down After Tax</t>
  </si>
  <si>
    <t>ARDR Legal Litigation Settlement After Tax</t>
  </si>
  <si>
    <t>ARDR Restructuring After Tax</t>
  </si>
  <si>
    <t>ARDR Other One Time Charge After Tax</t>
  </si>
  <si>
    <t>Advertising Expenses</t>
  </si>
  <si>
    <t>Audit Service Fee Paid to Main Auditor</t>
  </si>
  <si>
    <t>Adjusted EBIT/Non-GAAP Operating Income</t>
  </si>
  <si>
    <t>Stock-Based Compensation Attrib to SG&amp;A</t>
  </si>
  <si>
    <t>Stock-Based Compensation Attrib to COGS</t>
  </si>
  <si>
    <t>Income Tax Exp - Current Taxes (Intl)</t>
  </si>
  <si>
    <t>Income Tax Exp - Current Taxes (National)</t>
  </si>
  <si>
    <t>Income Tax Exp - Current Taxes (Local)</t>
  </si>
  <si>
    <t>Income Tax Exp - Deferred Taxes (Intl)</t>
  </si>
  <si>
    <t>Income Tax Exp - Deferred Taxes (National)</t>
  </si>
  <si>
    <t>Income Tax Exp - Deferred Taxes (Local)</t>
  </si>
  <si>
    <t>Non-GAAP Revenue</t>
  </si>
  <si>
    <t>Non-GAAP Cost of Sales</t>
  </si>
  <si>
    <t>Non-GAAP Gross Profit</t>
  </si>
  <si>
    <t>Non-GAAP Gross Margin Percentage</t>
  </si>
  <si>
    <t>Non-GAAP Selling General &amp; Administrative</t>
  </si>
  <si>
    <t>Non-GAAP Interest Income</t>
  </si>
  <si>
    <t>Non-GAAP Interest Expense</t>
  </si>
  <si>
    <t>Non-GAAP Pre-Tax Income</t>
  </si>
  <si>
    <t>Restructuring/Workflow Bal - Non-GAAP COGS</t>
  </si>
  <si>
    <t>Restructuring/Workflow Bal - Non-GAAP SGA</t>
  </si>
  <si>
    <t>Amort of Intangible Assets - Non-GAAP COGS</t>
  </si>
  <si>
    <t>Amort of Intangible Assets - Non-GAAP SG&amp;A</t>
  </si>
  <si>
    <t>Acquisition Related Charges - Non-GAAP SGA</t>
  </si>
  <si>
    <t>Stock-Based Compensation - Non-GAAP COGS</t>
  </si>
  <si>
    <t>Stock-Based Compensation - Non-GAAP SG&amp;A</t>
  </si>
  <si>
    <t>Other Adjustments - Non-GAAP COGS</t>
  </si>
  <si>
    <t>Other Adjustments - Non-GAAP SG&amp;A</t>
  </si>
  <si>
    <t>Tax Effect on Non-GAAP Adjustments</t>
  </si>
  <si>
    <t>ARDR EBIT Margin</t>
  </si>
  <si>
    <t>ARDR Gross Margin</t>
  </si>
  <si>
    <t>ARDR Revenue Growth</t>
  </si>
  <si>
    <t>ARDR Adjusted Operating Margin</t>
  </si>
  <si>
    <t>Capital Expenditures As Reported</t>
  </si>
  <si>
    <t>ARDR Stock Based Compensation CF Pre Tax</t>
  </si>
  <si>
    <t>ARDR Non GAAP Income Tax Expense</t>
  </si>
  <si>
    <t>ARDR Adjusted Sales Growth Percent Change in CC</t>
  </si>
  <si>
    <t>Source: Bloomberg</t>
  </si>
  <si>
    <t>Right click to show data transparency (not supported for all values)</t>
  </si>
  <si>
    <t>Balance Sheet</t>
  </si>
  <si>
    <t xml:space="preserve">  Current Assets</t>
  </si>
  <si>
    <t>Cash and Equivalents</t>
  </si>
  <si>
    <t>Accounts Receivable - Trade</t>
  </si>
  <si>
    <t>Inventories</t>
  </si>
  <si>
    <t>Prepaid Expenses and Other</t>
  </si>
  <si>
    <t>Restricted Cash (Short-Term)</t>
  </si>
  <si>
    <t>Deferred Income Tax Asset (Short-Term)</t>
  </si>
  <si>
    <t>Allowance For Doubtful Accounts</t>
  </si>
  <si>
    <t>Taxes Receivable</t>
  </si>
  <si>
    <t>Other Receivables (Short-Term)</t>
  </si>
  <si>
    <t>Total Current Assets</t>
  </si>
  <si>
    <t xml:space="preserve">  Noncurrent Assets</t>
  </si>
  <si>
    <t>Accumulated Depreciation</t>
  </si>
  <si>
    <t>Property Plant &amp; Equipment - Net</t>
  </si>
  <si>
    <t>Deferred Income Tax Asset (Long-Term)</t>
  </si>
  <si>
    <t>Other Intangible Assets</t>
  </si>
  <si>
    <t>Goodwill</t>
  </si>
  <si>
    <t>Restricted Cash/Investments (Long-Term)</t>
  </si>
  <si>
    <t>Other Noncurrent Assets</t>
  </si>
  <si>
    <t>Total Assets</t>
  </si>
  <si>
    <t xml:space="preserve">  Current Liabilities</t>
  </si>
  <si>
    <t>Accounts Payable - Trade</t>
  </si>
  <si>
    <t>Short-Term Borrowings</t>
  </si>
  <si>
    <t>Accrued Expenses</t>
  </si>
  <si>
    <t>Accrued Expenses and Other</t>
  </si>
  <si>
    <t>Deferred Income Tax Liability (Short-Term)</t>
  </si>
  <si>
    <t>Income Taxes Accrued/Payable</t>
  </si>
  <si>
    <t>Short Term Operating Lease Liabilities</t>
  </si>
  <si>
    <t>Current Portion LT Debt and Capital Leases</t>
  </si>
  <si>
    <t>Total Current Liabilities</t>
  </si>
  <si>
    <t xml:space="preserve">  Non Current Liabilities</t>
  </si>
  <si>
    <t>Long Term Debt</t>
  </si>
  <si>
    <t>Deferred Income Taxes (Liabilities)</t>
  </si>
  <si>
    <t>Other Noncurrent Liabilities</t>
  </si>
  <si>
    <t>Long Term Operating Lease Liabilities</t>
  </si>
  <si>
    <t>Provision For Taxation</t>
  </si>
  <si>
    <t>Total Liabilities</t>
  </si>
  <si>
    <t xml:space="preserve">  Stockholder Equity</t>
  </si>
  <si>
    <t>Preferred Stock</t>
  </si>
  <si>
    <t>Common Stock</t>
  </si>
  <si>
    <t>Additional Paid In Capital</t>
  </si>
  <si>
    <t>Treasury Stock (Amount)</t>
  </si>
  <si>
    <t>Accumulated Other Comprehensive Income</t>
  </si>
  <si>
    <t>Retained Earnings (Accumulated Deficit)</t>
  </si>
  <si>
    <t>Shares Outstanding</t>
  </si>
  <si>
    <t>Par Value</t>
  </si>
  <si>
    <t>Treasury Shares (Number)</t>
  </si>
  <si>
    <t>Shares Issued</t>
  </si>
  <si>
    <t>Total Shareholders Equity</t>
  </si>
  <si>
    <t>Preferred Stock Liquidation Preference</t>
  </si>
  <si>
    <t>Shares Authorized</t>
  </si>
  <si>
    <t>Preferred Stock Shares Outstanding</t>
  </si>
  <si>
    <t>Total Liabilities and Shareholders Equity</t>
  </si>
  <si>
    <t>ARDR Number of RSU Beginning of the Period</t>
  </si>
  <si>
    <t>ARDR Number of Restricted Stock Units Granted</t>
  </si>
  <si>
    <t>ARDR Number of Restricted Stock Units Vested</t>
  </si>
  <si>
    <t>ARDR Number of RSU Forfeited Canceled</t>
  </si>
  <si>
    <t>Deferred Income Tax Asset (ST)</t>
  </si>
  <si>
    <t>Leasehold Improvements</t>
  </si>
  <si>
    <t>Construction In Progress</t>
  </si>
  <si>
    <t>Furniture/Machinery/Equipment</t>
  </si>
  <si>
    <t>Property Plant &amp; Equipment - Gross</t>
  </si>
  <si>
    <t>Deferred Income Tax Asset (LT)</t>
  </si>
  <si>
    <t>Patents/Trademarks/Copyrights</t>
  </si>
  <si>
    <t>Short-Term Capital Lease Obligations</t>
  </si>
  <si>
    <t>Long Term Capital Lease Obligations</t>
  </si>
  <si>
    <t>Raw Materials</t>
  </si>
  <si>
    <t>Work In Progress</t>
  </si>
  <si>
    <t>Finished Goods</t>
  </si>
  <si>
    <t>Deferred Income Tax Liability (ST)</t>
  </si>
  <si>
    <t>Other Gross Fixed Assets</t>
  </si>
  <si>
    <t>Total Line of Credit</t>
  </si>
  <si>
    <t>Total Available Line of Credit</t>
  </si>
  <si>
    <t>Future Minimum Operating Lease Obligations</t>
  </si>
  <si>
    <t>Rental Expense - Year 1</t>
  </si>
  <si>
    <t>Rental Expense - Year 2</t>
  </si>
  <si>
    <t>Rental Expense - Year 3</t>
  </si>
  <si>
    <t>Rental Expense - Year 4</t>
  </si>
  <si>
    <t>Rental Expense - Year 5</t>
  </si>
  <si>
    <t>Rental Expense - Beyond Year 5</t>
  </si>
  <si>
    <t>Deferred Tax Liabilities (LT)</t>
  </si>
  <si>
    <t>Deferred Tax Assets (LT)</t>
  </si>
  <si>
    <t>Capitalized Software - Net</t>
  </si>
  <si>
    <t>Total Capital Leases</t>
  </si>
  <si>
    <t>Total Sub-Lease Income</t>
  </si>
  <si>
    <t>Derivative Assets Short-Term</t>
  </si>
  <si>
    <t>Number of Employees</t>
  </si>
  <si>
    <t>Letters of Credit</t>
  </si>
  <si>
    <t>Shares Outstanding From The Front Cover</t>
  </si>
  <si>
    <t>Customer Lists/Contracts</t>
  </si>
  <si>
    <t>Number of Employees at Period End Date</t>
  </si>
  <si>
    <t>Accumulated Amortization Intangible Assets</t>
  </si>
  <si>
    <t>Total Contingent Payable</t>
  </si>
  <si>
    <t>Options Granted During Period</t>
  </si>
  <si>
    <t>Options Outstanding End Period</t>
  </si>
  <si>
    <t>Options Exercised During the Period</t>
  </si>
  <si>
    <t>Deferred Income Tax Liability Long -Term</t>
  </si>
  <si>
    <t>Total Credit Utilized</t>
  </si>
  <si>
    <t>Purchase Obligations</t>
  </si>
  <si>
    <t>Debt Schedule In Yr 1</t>
  </si>
  <si>
    <t>Debt Schedule In Yr 2</t>
  </si>
  <si>
    <t>Debt Schedule In Yr 3</t>
  </si>
  <si>
    <t>Debt Schedule In Yr 4</t>
  </si>
  <si>
    <t>Debt Schedule Thereafter</t>
  </si>
  <si>
    <t>Debt Schedule - Total Debt</t>
  </si>
  <si>
    <t>Debt Schedule - Total Long Term Debt</t>
  </si>
  <si>
    <t>Number of Common Shares Repurchased</t>
  </si>
  <si>
    <t>Value of Common Shares Repurchased</t>
  </si>
  <si>
    <t>Fair Value Assets Recur - Level 1</t>
  </si>
  <si>
    <t>Fair Value Assets Recur - Level 2</t>
  </si>
  <si>
    <t>Fair Value Assets Recur - Level 3</t>
  </si>
  <si>
    <t>Fair Value Assets Recur - Total</t>
  </si>
  <si>
    <t>Fair Value Liab Recur - Level 1</t>
  </si>
  <si>
    <t>Fair Value Liab Recur - Level 2</t>
  </si>
  <si>
    <t>Fair Value Liab Recur - Level 3</t>
  </si>
  <si>
    <t>Fair Value Liab Recur - Total</t>
  </si>
  <si>
    <t>Contractual Obligations - Year 1</t>
  </si>
  <si>
    <t>Contractual Obligations Years - 2 &amp; 3</t>
  </si>
  <si>
    <t>Contractual Obligations Years - 4 &amp; 5</t>
  </si>
  <si>
    <t>Contractual Obligations  - Beyond Year 5</t>
  </si>
  <si>
    <t>Total Contractual Obligations</t>
  </si>
  <si>
    <t>Capital Lease Year 1</t>
  </si>
  <si>
    <t>Capital Lease Year 2</t>
  </si>
  <si>
    <t>Capital Lease Year 3</t>
  </si>
  <si>
    <t>Capital Lease Year 4</t>
  </si>
  <si>
    <t>Capital Lease Year 5</t>
  </si>
  <si>
    <t>Capital Lease Beyond Year 5</t>
  </si>
  <si>
    <t>Total Capital Lease</t>
  </si>
  <si>
    <t>PV of Future Min Op Lease Obligations</t>
  </si>
  <si>
    <t>Capital Leases - Years 2 - 3</t>
  </si>
  <si>
    <t>Capital Leases - Years 4 - 5</t>
  </si>
  <si>
    <t>Debt Schedule - Years 2 - 3</t>
  </si>
  <si>
    <t>Debt Schedule - Years 4 - 5</t>
  </si>
  <si>
    <t>Weighted Average Cost of Options Granted</t>
  </si>
  <si>
    <t>Stock Opt Valuation - Risk Free Rate (%)</t>
  </si>
  <si>
    <t>Stock Opt Valuation - Expected Life (Yrs)</t>
  </si>
  <si>
    <t>Stock Opt Valuation - Expected Volatil (%)</t>
  </si>
  <si>
    <t>Stock Opt Valuation - Dividend Yield (%)</t>
  </si>
  <si>
    <t>Avg Exercise Price (Options Exercisable)</t>
  </si>
  <si>
    <t>Avg Exercise Price (Options Outstanding)</t>
  </si>
  <si>
    <t>Options Exercisable End of Period</t>
  </si>
  <si>
    <t>Capital Lease Interest</t>
  </si>
  <si>
    <t>Deferred Tax Asset - Valuation Allowance</t>
  </si>
  <si>
    <t>Shares Authorized for Repurchase Amount</t>
  </si>
  <si>
    <t>Shares Authorized for Repurchase Number</t>
  </si>
  <si>
    <t>Remaining Shares Auth for Repurchase Amt</t>
  </si>
  <si>
    <t>FV Assets Rec L1: Cash and Securities</t>
  </si>
  <si>
    <t>FV Assets Rec L1: Derivatives</t>
  </si>
  <si>
    <t>FV Assets Rec L2: Cash and Securities</t>
  </si>
  <si>
    <t>FV Assets Rec L2: Derivatives</t>
  </si>
  <si>
    <t>FV Assets Rec L3: Cash and Sec</t>
  </si>
  <si>
    <t>FV Assets Rec L3: Derivatives</t>
  </si>
  <si>
    <t>FV Assets Rec Total: Cash Securities</t>
  </si>
  <si>
    <t>FV Assets Rec Total: Derivatives</t>
  </si>
  <si>
    <t>FV Liabs Rec L1: Derivatives</t>
  </si>
  <si>
    <t>FV Liabs Rec L2: Derivatives</t>
  </si>
  <si>
    <t>FV Liabs Rec L3: Derivatives</t>
  </si>
  <si>
    <t>FV Liabs Rec Total: Derivatives</t>
  </si>
  <si>
    <t>FV Assets NRec Tot: Goodwill</t>
  </si>
  <si>
    <t>DTA - Net Operating Loss Carryforward</t>
  </si>
  <si>
    <t>Deferred Tax Assets - Tax Credits</t>
  </si>
  <si>
    <t>Options at Beginning of Period</t>
  </si>
  <si>
    <t>Options Cancelled Forfeited or Expired</t>
  </si>
  <si>
    <t>Average Price per Share Repurchased</t>
  </si>
  <si>
    <t>UTB Balance at Beginning Period</t>
  </si>
  <si>
    <t>UTB Balance at Period End</t>
  </si>
  <si>
    <t>Additions for Tax Positions of the Crnt Yr</t>
  </si>
  <si>
    <t>Additions for Tax Positions of Prior Years</t>
  </si>
  <si>
    <t>Reductions for Tax Positions for Prior Yrs</t>
  </si>
  <si>
    <t>Settlements</t>
  </si>
  <si>
    <t>Settlmnt and Statutes of Limit under UTB</t>
  </si>
  <si>
    <t>Other Adjustments to UTB</t>
  </si>
  <si>
    <t>As Reported Data Reference Restricted Stock Units</t>
  </si>
  <si>
    <t>ARDR Restricted Stock Unit WAvg FV PS</t>
  </si>
  <si>
    <t>ARDR Capital Lease in Other Noncurrent Liabilities</t>
  </si>
  <si>
    <t>As Reported Data Reference Cash Held Overseas</t>
  </si>
  <si>
    <t>Stock Option Valuation - RFR % - Low</t>
  </si>
  <si>
    <t>Stock Option Valuation - RFR % - High</t>
  </si>
  <si>
    <t>Stock Opt Val - Expctd Volatility % - Low</t>
  </si>
  <si>
    <t>Stock Opt Val - Expctd Volatility % - High</t>
  </si>
  <si>
    <t>ARDR Number Shares Repurchased Repurchase Program</t>
  </si>
  <si>
    <t>Raw Materials and Work in Progress</t>
  </si>
  <si>
    <t>Cash Flow</t>
  </si>
  <si>
    <t xml:space="preserve">  Cash From Operating Activities</t>
  </si>
  <si>
    <t>Net Income - CF</t>
  </si>
  <si>
    <t>Depreciation And Amortization - CF</t>
  </si>
  <si>
    <t>Deferred Income Taxes - CF</t>
  </si>
  <si>
    <t>Provision For Doubtful Accounts - CF</t>
  </si>
  <si>
    <t>Bad Debt Expense</t>
  </si>
  <si>
    <t>Write-Downs</t>
  </si>
  <si>
    <t>Disposal/Sale of Assets</t>
  </si>
  <si>
    <t>Stock Based Compensation</t>
  </si>
  <si>
    <t>Other Non-Cash Items</t>
  </si>
  <si>
    <t>Change in Inventories</t>
  </si>
  <si>
    <t>Change in Accounts Payable</t>
  </si>
  <si>
    <t>Change in Accounts Receivable</t>
  </si>
  <si>
    <t>Change in Prepaid Expenses</t>
  </si>
  <si>
    <t>Change in Accrued Expenses</t>
  </si>
  <si>
    <t>Change in Income Taxes Payable (Receivable)</t>
  </si>
  <si>
    <t>Impairments</t>
  </si>
  <si>
    <t>Total Cash Flows From Operations</t>
  </si>
  <si>
    <t>Foreign Exchange Gains/Losses</t>
  </si>
  <si>
    <t xml:space="preserve">  Cash From Investing Activities</t>
  </si>
  <si>
    <t>Disposal of Fixed Assets</t>
  </si>
  <si>
    <t>Capital Expenditures</t>
  </si>
  <si>
    <t>Acquisition of Business</t>
  </si>
  <si>
    <t>Other Investing Activities</t>
  </si>
  <si>
    <t>Purchase of Intangibles</t>
  </si>
  <si>
    <t>Total Cash Flows From Investing</t>
  </si>
  <si>
    <t xml:space="preserve">  Cash from Financing Activities</t>
  </si>
  <si>
    <t>Dividends Paid</t>
  </si>
  <si>
    <t>Increase In Long-Term Borrowings</t>
  </si>
  <si>
    <t>Decrease In Long-Term Borrowings</t>
  </si>
  <si>
    <t>Issuance of Common Stock</t>
  </si>
  <si>
    <t>Repurchase of Common Stock</t>
  </si>
  <si>
    <t>Effect of Exchange Rates On Cash</t>
  </si>
  <si>
    <t>Debt Financing/Issuance Costs</t>
  </si>
  <si>
    <t>Other Financing Activities</t>
  </si>
  <si>
    <t>Cash Paid For Taxes</t>
  </si>
  <si>
    <t>Cash Paid For Interest</t>
  </si>
  <si>
    <t>Net Change In Cash</t>
  </si>
  <si>
    <t>Purchase of Treasury Stock</t>
  </si>
  <si>
    <t>Cash and Cash Equivalents (End of Period)</t>
  </si>
  <si>
    <t>Issuance of Preferred Stock</t>
  </si>
  <si>
    <t>Cash and Cash Equivalents (Beg of Period)</t>
  </si>
  <si>
    <t>Decrease In Borrowings</t>
  </si>
  <si>
    <t>Increase In Borrowings</t>
  </si>
  <si>
    <t>Tax Benefit From Stock Options - Financing</t>
  </si>
  <si>
    <t>Total Cash Flows From Financing</t>
  </si>
  <si>
    <t>Skechers USA Inc (SKX US) - As Reported</t>
  </si>
  <si>
    <t>Total Operating Expenses</t>
  </si>
  <si>
    <t>Sales/Marketing/Advertising Expenses</t>
  </si>
  <si>
    <t>General and Administrative Expenses</t>
  </si>
  <si>
    <t>Other Operating Income</t>
  </si>
  <si>
    <t>Interest Expense - Net</t>
  </si>
  <si>
    <t>Disposal of Assets - Non-Operating</t>
  </si>
  <si>
    <t>Minority/Non Controlling Interest</t>
  </si>
  <si>
    <t>Comprehensive Income Attrib to Minority Int</t>
  </si>
  <si>
    <t>Change In Fair Value of Derivatives</t>
  </si>
  <si>
    <t>Auditor Expense - Audit</t>
  </si>
  <si>
    <t>Comprehensive Inc Attrib to Minority Int</t>
  </si>
  <si>
    <t>Non-GAAP Operating Expenses</t>
  </si>
  <si>
    <t>Non-GAAP Other Income</t>
  </si>
  <si>
    <t>Amort of Intangible Assets - Non-GAAP G&amp;A</t>
  </si>
  <si>
    <t>Operating Income to Sales Ratio</t>
  </si>
  <si>
    <t>ARDR Tax Provision Benefit Non-GAAP EPS</t>
  </si>
  <si>
    <t>Earnings Before Interest and Taxes</t>
  </si>
  <si>
    <t>ARDR Adjusted Minority Interest</t>
  </si>
  <si>
    <t>ARDR Stock Based Compensation Attributable to G&amp;AE</t>
  </si>
  <si>
    <t>ARDR Stock Based Compensation Tax Benefit</t>
  </si>
  <si>
    <t>Short-Term Investments</t>
  </si>
  <si>
    <t>Long Term Investments</t>
  </si>
  <si>
    <t>Total Intangible Assets - Net</t>
  </si>
  <si>
    <t>Total Non-Current Assets</t>
  </si>
  <si>
    <t>Current Portion of Long-Term Debt</t>
  </si>
  <si>
    <t>Total Noncurrent Liabilities</t>
  </si>
  <si>
    <t>Minority/Non Controlling Int (Stckhldrs Eqty)</t>
  </si>
  <si>
    <t>Total Shareholders Equity Excluding Minority</t>
  </si>
  <si>
    <t>Land</t>
  </si>
  <si>
    <t>Buildings</t>
  </si>
  <si>
    <t>Min/Non Cntrlling Int(Stckhldrs Eqty)</t>
  </si>
  <si>
    <t>Other Accruals</t>
  </si>
  <si>
    <t>Total Shareholder Equity Excludes Minority</t>
  </si>
  <si>
    <t>Cash Equivalents</t>
  </si>
  <si>
    <t>Debt Schedule In Yr 5</t>
  </si>
  <si>
    <t>ARDR Options Cancelled or Forfeited</t>
  </si>
  <si>
    <t>Statutes of Limitations under UTB</t>
  </si>
  <si>
    <t>ARDR Part Time Employees</t>
  </si>
  <si>
    <t>ARDR Full Time Employees</t>
  </si>
  <si>
    <t>Depreciation</t>
  </si>
  <si>
    <t>Minority Interest - CF</t>
  </si>
  <si>
    <t>Tax Benefit From Exercise of Stock Option-Oper</t>
  </si>
  <si>
    <t>Amortization of Intangibles</t>
  </si>
  <si>
    <t>Other Amortization of Non-Cash Expenses/Gains</t>
  </si>
  <si>
    <t>Change in Other Assets</t>
  </si>
  <si>
    <t>Amortization Of Financing Costs - CF</t>
  </si>
  <si>
    <t>Proceeds From Investments</t>
  </si>
  <si>
    <t>Purchases of Investments</t>
  </si>
  <si>
    <t>Increase In Short-Term Borrowings</t>
  </si>
  <si>
    <t>Decrease In St Borrowings</t>
  </si>
  <si>
    <t>Increase (Decrease) Short-Term Borrowings -Net</t>
  </si>
  <si>
    <t>Minority Interest Distributions</t>
  </si>
  <si>
    <t>Contributions From Minority Interest</t>
  </si>
  <si>
    <t>NIKE Inc (NKE US) - As Reported</t>
  </si>
  <si>
    <t>FY 2023</t>
  </si>
  <si>
    <t>05/31/2014</t>
  </si>
  <si>
    <t>05/31/2015</t>
  </si>
  <si>
    <t>05/31/2016</t>
  </si>
  <si>
    <t>05/31/2017</t>
  </si>
  <si>
    <t>05/31/2018</t>
  </si>
  <si>
    <t>05/31/2019</t>
  </si>
  <si>
    <t>05/31/2020</t>
  </si>
  <si>
    <t>05/31/2021</t>
  </si>
  <si>
    <t>05/31/2022</t>
  </si>
  <si>
    <t>05/31/2023</t>
  </si>
  <si>
    <t>Total Cost of Revenues</t>
  </si>
  <si>
    <t>Interest Income - Net</t>
  </si>
  <si>
    <t>Income Before XO Items</t>
  </si>
  <si>
    <t xml:space="preserve">  Extraordinary Items</t>
  </si>
  <si>
    <t>Discontinued Operations Loss/(Benefit) - Net</t>
  </si>
  <si>
    <t>Dividends Per Share</t>
  </si>
  <si>
    <t>Discontinued Operations Per Share - Basic</t>
  </si>
  <si>
    <t>Discontinued Operations Per Share - Diluted</t>
  </si>
  <si>
    <t>Other Non-Operating Expenses</t>
  </si>
  <si>
    <t>REF Split/Dividend Adjustment Factor</t>
  </si>
  <si>
    <t>Discontinued Operations Per Share -Diluted</t>
  </si>
  <si>
    <t>Return on Equity %</t>
  </si>
  <si>
    <t>Return on Assets %</t>
  </si>
  <si>
    <t>Overhead Expenses</t>
  </si>
  <si>
    <t>Stock Option Expense (Before Tax)</t>
  </si>
  <si>
    <t>Internet Sales Growth</t>
  </si>
  <si>
    <t>Notes Payable (Short-Term)</t>
  </si>
  <si>
    <t>Liabilities From Discontinued Ops (Short-Term)</t>
  </si>
  <si>
    <t>Commercial Paper Outstanding</t>
  </si>
  <si>
    <t>Derivative Liabilities</t>
  </si>
  <si>
    <t>Derivative Assets (Long-Term)</t>
  </si>
  <si>
    <t>Total Investments Cash and Equivalents</t>
  </si>
  <si>
    <t>Derivative Liabilities (Long-Term)</t>
  </si>
  <si>
    <t>Fixed Charge Coverage Ratio</t>
  </si>
  <si>
    <t>FV Assets Rec L1: AFS Treasuries</t>
  </si>
  <si>
    <t>FV Assets Rec L1: AFS Corporate Bonds</t>
  </si>
  <si>
    <t>FV Assets Rec L1: AFS Other</t>
  </si>
  <si>
    <t>FV Assets Rec L2: AFS Treasuries</t>
  </si>
  <si>
    <t>FV Assets Rec L2: AFS Other</t>
  </si>
  <si>
    <t>FV Assets Rec L3: AFS Treasuries</t>
  </si>
  <si>
    <t>FV Assets Rec L3: AFS Other</t>
  </si>
  <si>
    <t>FV Assets Rec L3: Other</t>
  </si>
  <si>
    <t>FV Assets Rec Total: AFS</t>
  </si>
  <si>
    <t>FV Assets Rec Total: CP</t>
  </si>
  <si>
    <t>FV Assets Rec Total: Other</t>
  </si>
  <si>
    <t>FV Hedging Derivative Assets-Foreign Exch</t>
  </si>
  <si>
    <t>FV Non-Hedging Deriv Assets - FX Contract</t>
  </si>
  <si>
    <t>FV Non-Hedging Deriv Liabs - FX Contract</t>
  </si>
  <si>
    <t>ARDR FV Non Hedging Derivative Assets Others</t>
  </si>
  <si>
    <t>ARDR FV Non Hedging Derivative Liabilities Others</t>
  </si>
  <si>
    <t>Hedging Derivative Liabs-Foreign Exchange</t>
  </si>
  <si>
    <t>FV Hedging Deriv Assets-Int Rate Contract</t>
  </si>
  <si>
    <t>FV Hedging Deriv Liabs - Int Rate Contract</t>
  </si>
  <si>
    <t>ARDR FV Hedging Derivative Assets Others</t>
  </si>
  <si>
    <t>ARDR FV Hedging Derivative Liabilities Others</t>
  </si>
  <si>
    <t>As Reported Data Reference FV Hedging Total Assets</t>
  </si>
  <si>
    <t>ARDR FV Hedging Total Liabilities</t>
  </si>
  <si>
    <t>Fair Value Non Hedging Total Assets</t>
  </si>
  <si>
    <t>Fair Value Non Hedging Total Liabilities</t>
  </si>
  <si>
    <t>Deferred Tax Assets/Liabs on Intangibles</t>
  </si>
  <si>
    <t>Unremitted Earnings</t>
  </si>
  <si>
    <t>Total Derivative Assets</t>
  </si>
  <si>
    <t>ARDR Available CP for Issuing</t>
  </si>
  <si>
    <t>Total Commercial Paper Program Size</t>
  </si>
  <si>
    <t>ARDR Value Shares Repurchased Repurchase Program</t>
  </si>
  <si>
    <t>ARDR Derivatives Liabilities Accounts Payable</t>
  </si>
  <si>
    <t>Change in Accounts Payable &amp; Accrued Expenses</t>
  </si>
  <si>
    <t>Gain (Loss) On Sale of Investments and Mkt Sec</t>
  </si>
  <si>
    <t>Proceeds From Short-Term Investments</t>
  </si>
  <si>
    <t>Purchases of Short-Term Investments</t>
  </si>
  <si>
    <t>Sales (Purchases) of ST Investments - Net</t>
  </si>
  <si>
    <t>Divestiture of Business</t>
  </si>
  <si>
    <t>Exercise of Stock Options</t>
  </si>
  <si>
    <t>Puma SE (PUM GR) - As Reported</t>
  </si>
  <si>
    <t>Other Operating (Income)/Expense - Net</t>
  </si>
  <si>
    <t>Royalties</t>
  </si>
  <si>
    <t>Equity In Earnings of Affiliate/Joint Ventures</t>
  </si>
  <si>
    <t>Other Non-Operating Income</t>
  </si>
  <si>
    <t>Other Financial Gains</t>
  </si>
  <si>
    <t>Other Financial Losses (Gains)</t>
  </si>
  <si>
    <t>Other Financial Losses</t>
  </si>
  <si>
    <t>Basic EPS Before XO Items</t>
  </si>
  <si>
    <t>Diluted EPS Before XO Items</t>
  </si>
  <si>
    <t>Unrealized Gain (Loss) On Securities</t>
  </si>
  <si>
    <t>Pension Related Adjustments</t>
  </si>
  <si>
    <t>Unrealized Gain (Loss) On Secs Related Tax</t>
  </si>
  <si>
    <t>Tax Related To Chg In Fair Value of Derivative</t>
  </si>
  <si>
    <t>Tax Related To Minimum Pension Liability Adj</t>
  </si>
  <si>
    <t>Total Comprehensive Inc Including Minority Int</t>
  </si>
  <si>
    <t>Salaries Wages and Employee Benefits</t>
  </si>
  <si>
    <t>Equity In Earnings of Affil/Joint Ventures</t>
  </si>
  <si>
    <t>Total Cash Common Dividends</t>
  </si>
  <si>
    <t>Projected Benefit Obligation</t>
  </si>
  <si>
    <t>Fair Value of Plan Assets</t>
  </si>
  <si>
    <t>Pension Expense (Income)</t>
  </si>
  <si>
    <t>Service Cost</t>
  </si>
  <si>
    <t>Overfunded (Underfunded) Pension</t>
  </si>
  <si>
    <t>Expected Return On Plan Assets - Pension %</t>
  </si>
  <si>
    <t>Discount Rate Used On Plan Liabs-Pension %</t>
  </si>
  <si>
    <t>Rate of Compensation Increase(Pension) - %</t>
  </si>
  <si>
    <t>Actual Return/Loss On Pension Plan Assets</t>
  </si>
  <si>
    <t>Foreign Exchange Losses (Gains)</t>
  </si>
  <si>
    <t>Impairment of Intangibles</t>
  </si>
  <si>
    <t>Pension/Postretirement Benefits Expense</t>
  </si>
  <si>
    <t>Actuarial Gains and Losses - Pension Exp</t>
  </si>
  <si>
    <t>Employer Contribution (Pension)</t>
  </si>
  <si>
    <t>Benefits Paid (Pension)</t>
  </si>
  <si>
    <t>Interest Cost (Pension)</t>
  </si>
  <si>
    <t>Expected Return On Pension Plan Assets</t>
  </si>
  <si>
    <t>Foreign Exchange Losses</t>
  </si>
  <si>
    <t>Gain On Foreign Exchange</t>
  </si>
  <si>
    <t>Other Auditors Fees (Tax &amp; Consulting)</t>
  </si>
  <si>
    <t>Other Employee Costs</t>
  </si>
  <si>
    <t>Wages And Salaries</t>
  </si>
  <si>
    <t>Social Security Costs</t>
  </si>
  <si>
    <t>Depreciation And Amortization (Life)</t>
  </si>
  <si>
    <t xml:space="preserve"> EBITDA - IS</t>
  </si>
  <si>
    <t>ARDR Goodwill Impairment After Tax</t>
  </si>
  <si>
    <t>Other Accounting Svc Fee to All Auditor</t>
  </si>
  <si>
    <t>Pension Plan Asset Cat - Equities (Amt)</t>
  </si>
  <si>
    <t>Pension Plan Asset Category - Debt (Amt)</t>
  </si>
  <si>
    <t>Pension Plan Asset Cat -Real Est (Amt)</t>
  </si>
  <si>
    <t>Pension Plan Asset Category - Cash (Amt)</t>
  </si>
  <si>
    <t>Pension Plan Asset Category - Other (Amt)</t>
  </si>
  <si>
    <t>Unrecognized Transitional Obligation - RBO</t>
  </si>
  <si>
    <t>Other Expenses or Income - Pension</t>
  </si>
  <si>
    <t>ARDR Legal Litigation Settlement Non-GAAP EBITDA</t>
  </si>
  <si>
    <t>ARDR Currency Effect on Sales Growth</t>
  </si>
  <si>
    <t>EBITDA Margin</t>
  </si>
  <si>
    <t>Other Current Assets</t>
  </si>
  <si>
    <t>Other Financial Assets - Short Term</t>
  </si>
  <si>
    <t>Current Income Tax Asset</t>
  </si>
  <si>
    <t>Investment In Affiliates/Joint Ventures</t>
  </si>
  <si>
    <t>Deferred Tax Assets (Long-Term)</t>
  </si>
  <si>
    <t>Other Financial Assets (Long-Term)</t>
  </si>
  <si>
    <t>Other Current Liabilities</t>
  </si>
  <si>
    <t>Short-Term Provisions</t>
  </si>
  <si>
    <t>Pension/Postretirement Liabilities</t>
  </si>
  <si>
    <t>Deferred Tax Liabilities (Long-Term)</t>
  </si>
  <si>
    <t>Other Provisions For Liabilities And Charges</t>
  </si>
  <si>
    <t>Other Liabilities That Are LT Borrowings</t>
  </si>
  <si>
    <t>Other Equity</t>
  </si>
  <si>
    <t>Common Stock &amp; APIC</t>
  </si>
  <si>
    <t>Capital Reserves</t>
  </si>
  <si>
    <t>Prepaid Expenses (ST)</t>
  </si>
  <si>
    <t>Land and Buildings</t>
  </si>
  <si>
    <t>Other Inventory</t>
  </si>
  <si>
    <t>Other Long-Term Investments</t>
  </si>
  <si>
    <t>Other Receivables (ST)</t>
  </si>
  <si>
    <t>Average Number of Employees</t>
  </si>
  <si>
    <t>Cumulative Translation Adjustment</t>
  </si>
  <si>
    <t>Accumulated Amortization Of Goodwill</t>
  </si>
  <si>
    <t>Advance Payments on Inventory</t>
  </si>
  <si>
    <t>Authorized Capital</t>
  </si>
  <si>
    <t>Capital Reserve</t>
  </si>
  <si>
    <t>Construction In Progress/Adv Payments -Net</t>
  </si>
  <si>
    <t>Goodwill - Gross</t>
  </si>
  <si>
    <t>Intangible Assets - Gross</t>
  </si>
  <si>
    <t>Other Tangible Assets - Net</t>
  </si>
  <si>
    <t>Trade Receivables-Gross</t>
  </si>
  <si>
    <t>Taxation And Social Security</t>
  </si>
  <si>
    <t>Provisions For Guarantees And Warranties</t>
  </si>
  <si>
    <t>Plant And Equipment - Net</t>
  </si>
  <si>
    <t>Goods In Transit</t>
  </si>
  <si>
    <t>Land And Buildings - Net</t>
  </si>
  <si>
    <t>Other Intangible Assets - Gross</t>
  </si>
  <si>
    <t>Other Assets-Derivatives-Trading Purpose</t>
  </si>
  <si>
    <t>Other Short-Term Borrowings</t>
  </si>
  <si>
    <t>Accumulated Amort Other Intangible Asset</t>
  </si>
  <si>
    <t>Hedging Reserve</t>
  </si>
  <si>
    <t>Rental Expense - Year 2 to 5</t>
  </si>
  <si>
    <t>Fair Value of Derivatives Net</t>
  </si>
  <si>
    <t>Allowance Doubtful Accts on Finance Recs</t>
  </si>
  <si>
    <t>Change in Other Current Assets</t>
  </si>
  <si>
    <t>Change in Other Current Liabilities</t>
  </si>
  <si>
    <t>Equity In Earnings Of Affiliates/JV-CF</t>
  </si>
  <si>
    <t>Net Change In Working Capital</t>
  </si>
  <si>
    <t>Pension/Postretirement Benefits</t>
  </si>
  <si>
    <t>Interest Received</t>
  </si>
  <si>
    <t>Gain (Loss) From The Sale Of Fixed Assets</t>
  </si>
  <si>
    <t>Interest Income - CF</t>
  </si>
  <si>
    <t>Dividends Received</t>
  </si>
  <si>
    <t>Profit Before Taxation And Minority Interest</t>
  </si>
  <si>
    <t>Interest Received From Investing Activities</t>
  </si>
  <si>
    <t>Acquisition Of Business Net Of Cash</t>
  </si>
  <si>
    <t>Dividends Paid To Outside Equity Interests</t>
  </si>
  <si>
    <t>Interest Paid From Financing Activities</t>
  </si>
  <si>
    <t>ARDR Free Cash Flow</t>
  </si>
  <si>
    <t>adidas AG (ADS GR) - As Reported</t>
  </si>
  <si>
    <t>Other Operating Expenses</t>
  </si>
  <si>
    <t>Distribution Expenses</t>
  </si>
  <si>
    <t>Basic EPS From Continuing Operations</t>
  </si>
  <si>
    <t>Diluted EPS From Continuing Operations</t>
  </si>
  <si>
    <t>ARDR Government Covid 19 Relief Fund Received</t>
  </si>
  <si>
    <t>Basic &amp; Diluted EPS</t>
  </si>
  <si>
    <t>Weighted Avg. Shares - Basic &amp; Diluted</t>
  </si>
  <si>
    <t>(Gain)/Loss On Sale of Business</t>
  </si>
  <si>
    <t>Cost of Inventory Expensed</t>
  </si>
  <si>
    <t>Auditors Remuneration For Audit</t>
  </si>
  <si>
    <t>Cost Of Materials</t>
  </si>
  <si>
    <t>Release Of Provisions</t>
  </si>
  <si>
    <t>Foreign Exchange Losses Non-Operating</t>
  </si>
  <si>
    <t>Foreign Exchange Gains Non-Operating</t>
  </si>
  <si>
    <t>Tax Service Fee Paid to All Auditors</t>
  </si>
  <si>
    <t>Marketable Securities</t>
  </si>
  <si>
    <t>Assets Held For Sale</t>
  </si>
  <si>
    <t>Liabilities Assoc With Assets Held For Sale</t>
  </si>
  <si>
    <t>Other Liabilities That Are ST Borrowings</t>
  </si>
  <si>
    <t>Accrued Expenses (Long-Term)</t>
  </si>
  <si>
    <t>Total Reserves</t>
  </si>
  <si>
    <t>Other Reserve</t>
  </si>
  <si>
    <t>Notes Payable (ST)</t>
  </si>
  <si>
    <t>Deferred/Unearned Revenue (ST)</t>
  </si>
  <si>
    <t>Convertible Debt (LT)</t>
  </si>
  <si>
    <t>Deferred/Unearned Revenue (LT)</t>
  </si>
  <si>
    <t>Prepaid Expenses (LT)</t>
  </si>
  <si>
    <t>Derivative Liabilities (Short-Term)</t>
  </si>
  <si>
    <t>Bank Loans - Noncurrent</t>
  </si>
  <si>
    <t>Long-Term Loans</t>
  </si>
  <si>
    <t>Bonds Payable</t>
  </si>
  <si>
    <t>Sundry Creditors And Accruals</t>
  </si>
  <si>
    <t>Due To Banks (ST)</t>
  </si>
  <si>
    <t>Taxes Receivable (Short-Term)</t>
  </si>
  <si>
    <t>Current Capital Lease</t>
  </si>
  <si>
    <t>Capital Leases - Years 2 - 5</t>
  </si>
  <si>
    <t>Net Debt Cash</t>
  </si>
  <si>
    <t>ARDR Present Value of Capital Lease Year 2</t>
  </si>
  <si>
    <t>ARDR Present Value of Capital Lease Beyond Year 5</t>
  </si>
  <si>
    <t>Discontinued Operations (Operating)</t>
  </si>
  <si>
    <t>Total Cashflow From Ops Before Working Capital</t>
  </si>
  <si>
    <t>Change In Trade Payables &amp; Other Current Liab</t>
  </si>
  <si>
    <t>Depreciation Amortization &amp; Impairment</t>
  </si>
  <si>
    <t>Net Cash From Operating Activities</t>
  </si>
  <si>
    <t>Proceeds From Long-Term Investments</t>
  </si>
  <si>
    <t>Purchases of Long-Term Investments</t>
  </si>
  <si>
    <t>Discontinued Operations (Investing)</t>
  </si>
  <si>
    <t>Sale of Assets</t>
  </si>
  <si>
    <t>Sale of Intangibles</t>
  </si>
  <si>
    <t>Proceeds From Sale Of Subs (Net Of Cash Sold)</t>
  </si>
  <si>
    <t>Discontinued Operations (Financing)</t>
  </si>
  <si>
    <t>Increase (Decrease) In Treasury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</si>
</sst>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_-[$$-409]* #,##0.00_ ;_-[$$-409]* \-#,##0.00\ ;_-[$$-409]* &quot;-&quot;??_ ;_-@_ "/>
  </numFmts>
  <fonts count="13"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
      <sz val="11"/>
      <color rgb="FF000000"/>
      <name val="Calibri"/>
    </font>
    <font>
      <sz val="10"/>
      <name val="Arial"/>
      <family val="2"/>
    </font>
    <font>
      <sz val="11"/>
      <color theme="1"/>
      <name val="Times New Roman"/>
    </font>
    <font>
      <sz val="10"/>
      <name val="Arial"/>
    </font>
    <font>
      <b/>
      <sz val="10"/>
      <name val="Arial"/>
      <family val="2"/>
    </font>
    <font>
      <i/>
      <sz val="10"/>
      <name val="Arial"/>
      <family val="2"/>
    </font>
    <font>
      <sz val="12"/>
      <color theme="1"/>
      <name val="Times New Roman"/>
    </font>
    <font>
      <b/>
      <sz val="12"/>
      <name val="Times New Roman"/>
    </font>
    <font>
      <sz val="11"/>
      <color rgb="FF000000"/>
      <name val="Calibri"/>
      <family val="2"/>
    </font>
  </fonts>
  <fills count="2">
    <fill>
      <patternFill patternType="none"/>
    </fill>
    <fill>
      <patternFill patternType="gray125"/>
    </fill>
  </fills>
  <borders count="41">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medium">
        <color rgb="FF000000"/>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92">
    <xf numFmtId="0" fontId="0" fillId="0" borderId="0" xfId="0"/>
    <xf numFmtId="4" fontId="0" fillId="0" borderId="0" xfId="0" applyNumberFormat="1"/>
    <xf numFmtId="0" fontId="1" fillId="0" borderId="0" xfId="0" applyFont="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10" fontId="0" fillId="0" borderId="0" xfId="0" applyNumberFormat="1"/>
    <xf numFmtId="4" fontId="1" fillId="0" borderId="0" xfId="0" applyNumberFormat="1" applyFont="1" applyAlignment="1">
      <alignment horizontal="left"/>
    </xf>
    <xf numFmtId="0" fontId="1" fillId="0" borderId="7" xfId="0" applyFont="1" applyBorder="1" applyAlignment="1">
      <alignment horizontal="left"/>
    </xf>
    <xf numFmtId="0" fontId="1" fillId="0" borderId="7" xfId="0" applyFont="1" applyBorder="1" applyAlignment="1">
      <alignment horizontal="right"/>
    </xf>
    <xf numFmtId="0" fontId="1" fillId="0" borderId="7" xfId="0" applyFont="1" applyBorder="1" applyAlignment="1">
      <alignment horizontal="right" wrapText="1"/>
    </xf>
    <xf numFmtId="0" fontId="1" fillId="0" borderId="7" xfId="0" applyFont="1" applyBorder="1"/>
    <xf numFmtId="4" fontId="1" fillId="0" borderId="4" xfId="0" applyNumberFormat="1" applyFont="1" applyBorder="1" applyAlignment="1">
      <alignment horizontal="left"/>
    </xf>
    <xf numFmtId="2" fontId="1" fillId="0" borderId="0" xfId="0" applyNumberFormat="1" applyFont="1" applyAlignment="1">
      <alignment horizontal="left"/>
    </xf>
    <xf numFmtId="0" fontId="2" fillId="0" borderId="1" xfId="0" applyFont="1" applyBorder="1"/>
    <xf numFmtId="4" fontId="1" fillId="0" borderId="6" xfId="0" applyNumberFormat="1" applyFont="1" applyBorder="1" applyAlignment="1">
      <alignment horizontal="left"/>
    </xf>
    <xf numFmtId="0" fontId="3" fillId="0" borderId="0" xfId="0" applyFont="1"/>
    <xf numFmtId="164" fontId="0" fillId="0" borderId="0" xfId="0" applyNumberFormat="1"/>
    <xf numFmtId="0" fontId="1" fillId="0" borderId="8" xfId="0" applyFont="1" applyBorder="1" applyAlignment="1">
      <alignment horizontal="left"/>
    </xf>
    <xf numFmtId="0" fontId="1" fillId="0" borderId="8" xfId="0" applyFont="1" applyBorder="1" applyAlignment="1">
      <alignment horizontal="right" wrapText="1"/>
    </xf>
    <xf numFmtId="0" fontId="0" fillId="0" borderId="8" xfId="0" applyBorder="1" applyAlignment="1">
      <alignment wrapText="1"/>
    </xf>
    <xf numFmtId="0" fontId="0" fillId="0" borderId="8" xfId="0" applyBorder="1"/>
    <xf numFmtId="4" fontId="1" fillId="0" borderId="8" xfId="0" applyNumberFormat="1" applyFont="1" applyBorder="1" applyAlignment="1">
      <alignment horizontal="left"/>
    </xf>
    <xf numFmtId="10" fontId="0" fillId="0" borderId="8" xfId="0" applyNumberFormat="1" applyBorder="1"/>
    <xf numFmtId="2" fontId="1" fillId="0" borderId="8" xfId="0" applyNumberFormat="1" applyFont="1" applyBorder="1" applyAlignment="1">
      <alignment horizontal="left"/>
    </xf>
    <xf numFmtId="2" fontId="0" fillId="0" borderId="0" xfId="0" applyNumberFormat="1"/>
    <xf numFmtId="2" fontId="3" fillId="0" borderId="0" xfId="0" applyNumberFormat="1" applyFont="1"/>
    <xf numFmtId="10" fontId="3" fillId="0" borderId="0" xfId="0" applyNumberFormat="1" applyFont="1"/>
    <xf numFmtId="0" fontId="0" fillId="0" borderId="0" xfId="0" applyAlignment="1">
      <alignment wrapText="1"/>
    </xf>
    <xf numFmtId="0" fontId="3" fillId="0" borderId="9" xfId="0" applyFont="1" applyBorder="1"/>
    <xf numFmtId="0" fontId="0" fillId="0" borderId="9" xfId="0" applyBorder="1"/>
    <xf numFmtId="4" fontId="1" fillId="0" borderId="10" xfId="0" applyNumberFormat="1" applyFont="1" applyBorder="1" applyAlignment="1">
      <alignment horizontal="left"/>
    </xf>
    <xf numFmtId="0" fontId="7" fillId="0" borderId="0" xfId="0" applyFont="1"/>
    <xf numFmtId="0" fontId="7" fillId="0" borderId="11" xfId="0" applyFont="1" applyBorder="1"/>
    <xf numFmtId="0" fontId="8" fillId="0" borderId="7" xfId="0" applyFont="1" applyBorder="1"/>
    <xf numFmtId="0" fontId="8" fillId="0" borderId="0" xfId="0" applyFont="1"/>
    <xf numFmtId="4" fontId="7" fillId="0" borderId="0" xfId="0" applyNumberFormat="1" applyFont="1"/>
    <xf numFmtId="0" fontId="9" fillId="0" borderId="0" xfId="0" applyFont="1"/>
    <xf numFmtId="10" fontId="9" fillId="0" borderId="0" xfId="0" applyNumberFormat="1" applyFont="1"/>
    <xf numFmtId="0" fontId="5" fillId="0" borderId="0" xfId="0" applyFont="1"/>
    <xf numFmtId="10" fontId="7" fillId="0" borderId="0" xfId="0" applyNumberFormat="1" applyFont="1"/>
    <xf numFmtId="0" fontId="2" fillId="0" borderId="8" xfId="0" applyFont="1" applyBorder="1" applyAlignment="1">
      <alignment horizontal="left"/>
    </xf>
    <xf numFmtId="0" fontId="6" fillId="0" borderId="8" xfId="0" applyFont="1" applyBorder="1"/>
    <xf numFmtId="0" fontId="11" fillId="0" borderId="8" xfId="0" applyFont="1" applyBorder="1" applyAlignment="1">
      <alignment wrapText="1"/>
    </xf>
    <xf numFmtId="4" fontId="1" fillId="0" borderId="8" xfId="0" applyNumberFormat="1" applyFont="1" applyBorder="1" applyAlignment="1">
      <alignment horizontal="center"/>
    </xf>
    <xf numFmtId="4" fontId="10" fillId="0" borderId="8" xfId="0" applyNumberFormat="1" applyFont="1" applyBorder="1" applyAlignment="1">
      <alignment horizontal="center"/>
    </xf>
    <xf numFmtId="9" fontId="0" fillId="0" borderId="0" xfId="0" applyNumberFormat="1"/>
    <xf numFmtId="0" fontId="12" fillId="0" borderId="12" xfId="0" applyFont="1" applyBorder="1"/>
    <xf numFmtId="0" fontId="12" fillId="0" borderId="13" xfId="0" applyFont="1" applyBorder="1"/>
    <xf numFmtId="0" fontId="12" fillId="0" borderId="14" xfId="0" applyFont="1" applyBorder="1"/>
    <xf numFmtId="0" fontId="12" fillId="0" borderId="15" xfId="0" applyFont="1" applyBorder="1"/>
    <xf numFmtId="9" fontId="12" fillId="0" borderId="15" xfId="0" applyNumberFormat="1" applyFont="1" applyBorder="1"/>
    <xf numFmtId="10" fontId="12" fillId="0" borderId="14" xfId="0" applyNumberFormat="1" applyFont="1" applyBorder="1"/>
    <xf numFmtId="165" fontId="12" fillId="0" borderId="14" xfId="0" applyNumberFormat="1" applyFont="1" applyBorder="1"/>
    <xf numFmtId="2" fontId="12" fillId="0" borderId="15" xfId="0" applyNumberFormat="1" applyFont="1" applyBorder="1"/>
    <xf numFmtId="0" fontId="0" fillId="0" borderId="16" xfId="0" applyBorder="1"/>
    <xf numFmtId="4" fontId="0" fillId="0" borderId="17" xfId="0" applyNumberFormat="1" applyBorder="1"/>
    <xf numFmtId="0" fontId="0" fillId="0" borderId="17" xfId="0" applyBorder="1"/>
    <xf numFmtId="2" fontId="0" fillId="0" borderId="17" xfId="0" applyNumberFormat="1" applyBorder="1"/>
    <xf numFmtId="0" fontId="0" fillId="0" borderId="18" xfId="0" applyBorder="1"/>
    <xf numFmtId="2" fontId="0" fillId="0" borderId="19" xfId="0" applyNumberFormat="1" applyBorder="1"/>
    <xf numFmtId="2" fontId="0" fillId="0" borderId="20" xfId="0" applyNumberFormat="1" applyBorder="1"/>
    <xf numFmtId="0" fontId="0" fillId="0" borderId="21" xfId="0" applyBorder="1"/>
    <xf numFmtId="0" fontId="11" fillId="0" borderId="22" xfId="0" applyFont="1" applyBorder="1" applyAlignment="1">
      <alignment wrapText="1"/>
    </xf>
    <xf numFmtId="0" fontId="11" fillId="0" borderId="23" xfId="0" applyFont="1" applyBorder="1" applyAlignment="1">
      <alignment wrapText="1"/>
    </xf>
    <xf numFmtId="0" fontId="4" fillId="0" borderId="12" xfId="0" applyFont="1" applyBorder="1"/>
    <xf numFmtId="10" fontId="4" fillId="0" borderId="12" xfId="0" applyNumberFormat="1" applyFont="1" applyBorder="1"/>
    <xf numFmtId="2" fontId="4" fillId="0" borderId="12" xfId="0" applyNumberFormat="1" applyFont="1" applyBorder="1"/>
    <xf numFmtId="9" fontId="4" fillId="0" borderId="12" xfId="0" applyNumberFormat="1" applyFont="1" applyBorder="1"/>
    <xf numFmtId="0" fontId="2" fillId="0" borderId="24" xfId="0" applyFont="1" applyBorder="1"/>
    <xf numFmtId="0" fontId="1" fillId="0" borderId="25" xfId="0" applyFont="1" applyBorder="1" applyAlignment="1">
      <alignment horizontal="left"/>
    </xf>
    <xf numFmtId="0" fontId="1" fillId="0" borderId="26" xfId="0" applyFont="1" applyBorder="1" applyAlignment="1">
      <alignment horizontal="left"/>
    </xf>
    <xf numFmtId="2" fontId="1" fillId="0" borderId="27" xfId="0" applyNumberFormat="1" applyFont="1" applyBorder="1" applyAlignment="1">
      <alignment horizontal="left"/>
    </xf>
    <xf numFmtId="0" fontId="1" fillId="0" borderId="28" xfId="0" applyFont="1" applyBorder="1" applyAlignment="1">
      <alignment horizontal="left"/>
    </xf>
    <xf numFmtId="2" fontId="1" fillId="0" borderId="29" xfId="0" applyNumberFormat="1" applyFont="1" applyBorder="1" applyAlignment="1">
      <alignment horizontal="left"/>
    </xf>
    <xf numFmtId="0" fontId="7" fillId="0" borderId="30" xfId="0" applyFont="1" applyBorder="1"/>
    <xf numFmtId="2" fontId="0" fillId="0" borderId="31" xfId="0" applyNumberFormat="1" applyBorder="1"/>
    <xf numFmtId="0" fontId="7" fillId="0" borderId="32" xfId="0" applyFont="1" applyBorder="1"/>
    <xf numFmtId="165" fontId="0" fillId="0" borderId="10" xfId="0" applyNumberFormat="1" applyBorder="1"/>
    <xf numFmtId="4" fontId="0" fillId="0" borderId="10" xfId="0" applyNumberFormat="1" applyBorder="1"/>
    <xf numFmtId="0" fontId="0" fillId="0" borderId="10" xfId="0" applyBorder="1"/>
    <xf numFmtId="0" fontId="7" fillId="0" borderId="33" xfId="0" applyFont="1" applyBorder="1"/>
    <xf numFmtId="165" fontId="0" fillId="0" borderId="34" xfId="0" applyNumberFormat="1" applyBorder="1"/>
    <xf numFmtId="0" fontId="7" fillId="0" borderId="35" xfId="0" applyFont="1" applyBorder="1"/>
    <xf numFmtId="2" fontId="0" fillId="0" borderId="36" xfId="0" applyNumberFormat="1" applyBorder="1"/>
    <xf numFmtId="0" fontId="7" fillId="0" borderId="37" xfId="0" applyFont="1" applyBorder="1"/>
    <xf numFmtId="165" fontId="0" fillId="0" borderId="38" xfId="0" applyNumberFormat="1" applyBorder="1"/>
    <xf numFmtId="4" fontId="0" fillId="0" borderId="38" xfId="0" applyNumberFormat="1" applyBorder="1"/>
    <xf numFmtId="0" fontId="0" fillId="0" borderId="38" xfId="0" applyBorder="1"/>
    <xf numFmtId="0" fontId="7" fillId="0" borderId="39" xfId="0" applyFont="1" applyBorder="1"/>
    <xf numFmtId="165" fontId="0" fillId="0" borderId="40" xfId="0" applyNumberFormat="1" applyBorder="1"/>
    <xf numFmtId="0" fontId="5" fillId="0" borderId="7" xfId="0" applyFont="1" applyBorder="1" applyAlignment="1">
      <alignment wrapText="1"/>
    </xf>
  </cellXfs>
  <cellStyles count="1">
    <cellStyle name="Normal" xfId="0" builtinId="0"/>
  </cellStyles>
  <dxfs count="16">
    <dxf>
      <border outline="0">
        <top style="thin">
          <color rgb="FF000000"/>
        </top>
      </border>
    </dxf>
    <dxf>
      <border outline="0">
        <bottom style="thin">
          <color rgb="FF000000"/>
        </bottom>
      </border>
    </dxf>
    <dxf>
      <font>
        <b val="0"/>
        <i val="0"/>
        <strike val="0"/>
        <condense val="0"/>
        <extend val="0"/>
        <outline val="0"/>
        <shadow val="0"/>
        <u val="none"/>
        <vertAlign val="baseline"/>
        <sz val="12"/>
        <color theme="1"/>
        <name val="Times New Roman"/>
        <family val="1"/>
        <scheme val="none"/>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4" formatCode="#,##0.00"/>
      <alignment horizontal="left"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Football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'COMPS FOOTBALL FIELD'!$B$2</c:f>
              <c:strCache>
                <c:ptCount val="1"/>
                <c:pt idx="0">
                  <c:v>Min</c:v>
                </c:pt>
              </c:strCache>
            </c:strRef>
          </c:tx>
          <c:spPr>
            <a:noFill/>
            <a:ln>
              <a:noFill/>
            </a:ln>
            <a:effectLst/>
          </c:spPr>
          <c:invertIfNegative val="0"/>
          <c:cat>
            <c:strRef>
              <c:f>'COMPS FOOTBALL FIELD'!$A$3:$A$6</c:f>
              <c:strCache>
                <c:ptCount val="4"/>
                <c:pt idx="0">
                  <c:v>Comps using EV/Rev</c:v>
                </c:pt>
                <c:pt idx="1">
                  <c:v>DCF Baseline</c:v>
                </c:pt>
                <c:pt idx="2">
                  <c:v>DCF Optimistic</c:v>
                </c:pt>
                <c:pt idx="3">
                  <c:v>DCF Pessimistic</c:v>
                </c:pt>
              </c:strCache>
            </c:strRef>
          </c:cat>
          <c:val>
            <c:numRef>
              <c:f>'COMPS FOOTBALL FIELD'!$B$3:$B$6</c:f>
              <c:numCache>
                <c:formatCode>0.00</c:formatCode>
                <c:ptCount val="4"/>
                <c:pt idx="0" formatCode="#,##0.00">
                  <c:v>17.286338621173687</c:v>
                </c:pt>
                <c:pt idx="1">
                  <c:v>86.984733208376525</c:v>
                </c:pt>
                <c:pt idx="2">
                  <c:v>128.99553369173259</c:v>
                </c:pt>
                <c:pt idx="3">
                  <c:v>64.794530698737034</c:v>
                </c:pt>
              </c:numCache>
            </c:numRef>
          </c:val>
          <c:extLst>
            <c:ext xmlns:c16="http://schemas.microsoft.com/office/drawing/2014/chart" uri="{C3380CC4-5D6E-409C-BE32-E72D297353CC}">
              <c16:uniqueId val="{0000002C-923B-48FA-9D61-5DCFB188749C}"/>
            </c:ext>
          </c:extLst>
        </c:ser>
        <c:ser>
          <c:idx val="1"/>
          <c:order val="1"/>
          <c:tx>
            <c:strRef>
              <c:f>'COMPS FOOTBALL FIELD'!$C$2</c:f>
              <c:strCache>
                <c:ptCount val="1"/>
                <c:pt idx="0">
                  <c:v>Avg</c:v>
                </c:pt>
              </c:strCache>
            </c:strRef>
          </c:tx>
          <c:spPr>
            <a:solidFill>
              <a:srgbClr val="00B050"/>
            </a:solidFill>
            <a:ln>
              <a:noFill/>
            </a:ln>
            <a:effectLst/>
          </c:spPr>
          <c:invertIfNegative val="0"/>
          <c:cat>
            <c:strRef>
              <c:f>'COMPS FOOTBALL FIELD'!$A$3:$A$6</c:f>
              <c:strCache>
                <c:ptCount val="4"/>
                <c:pt idx="0">
                  <c:v>Comps using EV/Rev</c:v>
                </c:pt>
                <c:pt idx="1">
                  <c:v>DCF Baseline</c:v>
                </c:pt>
                <c:pt idx="2">
                  <c:v>DCF Optimistic</c:v>
                </c:pt>
                <c:pt idx="3">
                  <c:v>DCF Pessimistic</c:v>
                </c:pt>
              </c:strCache>
            </c:strRef>
          </c:cat>
          <c:val>
            <c:numRef>
              <c:f>'COMPS FOOTBALL FIELD'!$C$3:$C$6</c:f>
              <c:numCache>
                <c:formatCode>0.00</c:formatCode>
                <c:ptCount val="4"/>
                <c:pt idx="0" formatCode="#,##0.00">
                  <c:v>72.868303439781897</c:v>
                </c:pt>
                <c:pt idx="1">
                  <c:v>93.542460732424701</c:v>
                </c:pt>
                <c:pt idx="2">
                  <c:v>160.20884871074435</c:v>
                </c:pt>
                <c:pt idx="3">
                  <c:v>69.63192035831598</c:v>
                </c:pt>
              </c:numCache>
            </c:numRef>
          </c:val>
          <c:extLst>
            <c:ext xmlns:c16="http://schemas.microsoft.com/office/drawing/2014/chart" uri="{C3380CC4-5D6E-409C-BE32-E72D297353CC}">
              <c16:uniqueId val="{0000002E-923B-48FA-9D61-5DCFB188749C}"/>
            </c:ext>
          </c:extLst>
        </c:ser>
        <c:ser>
          <c:idx val="2"/>
          <c:order val="2"/>
          <c:tx>
            <c:strRef>
              <c:f>'COMPS FOOTBALL FIELD'!$D$2</c:f>
              <c:strCache>
                <c:ptCount val="1"/>
                <c:pt idx="0">
                  <c:v>Max</c:v>
                </c:pt>
              </c:strCache>
            </c:strRef>
          </c:tx>
          <c:spPr>
            <a:solidFill>
              <a:schemeClr val="accent3"/>
            </a:solidFill>
            <a:ln>
              <a:noFill/>
            </a:ln>
            <a:effectLst/>
          </c:spPr>
          <c:invertIfNegative val="0"/>
          <c:cat>
            <c:strRef>
              <c:f>'COMPS FOOTBALL FIELD'!$A$3:$A$6</c:f>
              <c:strCache>
                <c:ptCount val="4"/>
                <c:pt idx="0">
                  <c:v>Comps using EV/Rev</c:v>
                </c:pt>
                <c:pt idx="1">
                  <c:v>DCF Baseline</c:v>
                </c:pt>
                <c:pt idx="2">
                  <c:v>DCF Optimistic</c:v>
                </c:pt>
                <c:pt idx="3">
                  <c:v>DCF Pessimistic</c:v>
                </c:pt>
              </c:strCache>
            </c:strRef>
          </c:cat>
          <c:val>
            <c:numRef>
              <c:f>'COMPS FOOTBALL FIELD'!$D$3:$D$6</c:f>
              <c:numCache>
                <c:formatCode>0.00</c:formatCode>
                <c:ptCount val="4"/>
                <c:pt idx="0" formatCode="#,##0.00">
                  <c:v>170.51138269268603</c:v>
                </c:pt>
                <c:pt idx="1">
                  <c:v>101.47596465905164</c:v>
                </c:pt>
                <c:pt idx="2">
                  <c:v>207.13294273538747</c:v>
                </c:pt>
                <c:pt idx="3">
                  <c:v>78.104669244071488</c:v>
                </c:pt>
              </c:numCache>
            </c:numRef>
          </c:val>
          <c:extLst>
            <c:ext xmlns:c16="http://schemas.microsoft.com/office/drawing/2014/chart" uri="{C3380CC4-5D6E-409C-BE32-E72D297353CC}">
              <c16:uniqueId val="{00000030-923B-48FA-9D61-5DCFB188749C}"/>
            </c:ext>
          </c:extLst>
        </c:ser>
        <c:dLbls>
          <c:showLegendKey val="0"/>
          <c:showVal val="0"/>
          <c:showCatName val="0"/>
          <c:showSerName val="0"/>
          <c:showPercent val="0"/>
          <c:showBubbleSize val="0"/>
        </c:dLbls>
        <c:gapWidth val="150"/>
        <c:overlap val="100"/>
        <c:axId val="126703623"/>
        <c:axId val="126705671"/>
      </c:barChart>
      <c:catAx>
        <c:axId val="126703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5671"/>
        <c:crosses val="autoZero"/>
        <c:auto val="1"/>
        <c:lblAlgn val="ctr"/>
        <c:lblOffset val="100"/>
        <c:noMultiLvlLbl val="0"/>
      </c:catAx>
      <c:valAx>
        <c:axId val="12670567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3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104775</xdr:colOff>
      <xdr:row>3</xdr:row>
      <xdr:rowOff>123825</xdr:rowOff>
    </xdr:from>
    <xdr:to>
      <xdr:col>15</xdr:col>
      <xdr:colOff>161925</xdr:colOff>
      <xdr:row>19</xdr:row>
      <xdr:rowOff>171450</xdr:rowOff>
    </xdr:to>
    <xdr:graphicFrame macro="">
      <xdr:nvGraphicFramePr>
        <xdr:cNvPr id="3" name="Chart 2">
          <a:extLst>
            <a:ext uri="{FF2B5EF4-FFF2-40B4-BE49-F238E27FC236}">
              <a16:creationId xmlns:a16="http://schemas.microsoft.com/office/drawing/2014/main" id="{5A93E55E-1AC8-FD1D-FB98-9988C09CA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550545</xdr:colOff>
      <xdr:row>5</xdr:row>
      <xdr:rowOff>99060</xdr:rowOff>
    </xdr:from>
    <xdr:to>
      <xdr:col>9</xdr:col>
      <xdr:colOff>493395</xdr:colOff>
      <xdr:row>16</xdr:row>
      <xdr:rowOff>146685</xdr:rowOff>
    </xdr:to>
    <xdr:sp macro="" textlink="">
      <xdr:nvSpPr>
        <xdr:cNvPr id="4" name="Rounded Rectangle 3">
          <a:extLst>
            <a:ext uri="{FF2B5EF4-FFF2-40B4-BE49-F238E27FC236}">
              <a16:creationId xmlns:a16="http://schemas.microsoft.com/office/drawing/2014/main" id="{8FE36B41-D3B8-04C5-8527-A7EA408FA87D}"/>
            </a:ext>
            <a:ext uri="{147F2762-F138-4A5C-976F-8EAC2B608ADB}">
              <a16:predDERef xmlns:a16="http://schemas.microsoft.com/office/drawing/2014/main" pred="{5A93E55E-1AC8-FD1D-FB98-9988C09CA953}"/>
            </a:ext>
          </a:extLst>
        </xdr:cNvPr>
        <xdr:cNvSpPr/>
      </xdr:nvSpPr>
      <xdr:spPr>
        <a:xfrm>
          <a:off x="5534025" y="1013460"/>
          <a:ext cx="1162050" cy="2059305"/>
        </a:xfrm>
        <a:prstGeom prst="round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BAB6D9-DC12-4CE7-8238-512F9162AB9B}" name="Table1" displayName="Table1" ref="B2:K7" totalsRowShown="0" headerRowDxfId="15" dataDxfId="13" headerRowBorderDxfId="14" tableBorderDxfId="12">
  <autoFilter ref="B2:K7" xr:uid="{E7BAB6D9-DC12-4CE7-8238-512F9162AB9B}"/>
  <tableColumns count="10">
    <tableColumn id="1" xr3:uid="{0A057FB0-4DE4-4ACB-B648-F57BE60B0B0F}" name="Company" dataDxfId="11"/>
    <tableColumn id="2" xr3:uid="{B3A8D721-2E30-4153-8E3D-FAE8ADDC92A9}" name="Sales" dataDxfId="10"/>
    <tableColumn id="3" xr3:uid="{D5D5EFC5-FD78-4D1B-B5B3-DB1304636A0D}" name="EBITDA" dataDxfId="9"/>
    <tableColumn id="4" xr3:uid="{A7D377D4-36E4-487B-A20C-1EB818AA3EDE}" name="Market Cap of Equity( in millions)" dataDxfId="8"/>
    <tableColumn id="5" xr3:uid="{8469B064-8CC7-43FF-86DD-5FD506699E6E}" name="Total Debt" dataDxfId="7"/>
    <tableColumn id="6" xr3:uid="{0BAE708A-38B1-4BA5-BE92-C4E3D50ECAD1}" name="Beta" dataDxfId="6"/>
    <tableColumn id="7" xr3:uid="{465C85D0-3748-45BA-A88A-DDE70CC18764}" name="Cash" dataDxfId="5"/>
    <tableColumn id="8" xr3:uid="{43E47B8E-C928-474D-86BF-0C92819C70AD}" name="EV" dataDxfId="4">
      <calculatedColumnFormula>E3+F3-H3</calculatedColumnFormula>
    </tableColumn>
    <tableColumn id="9" xr3:uid="{2CC5BD94-018D-477E-B990-07D6E957D18C}" name="EV/Sales" dataDxfId="3">
      <calculatedColumnFormula>I3/C3</calculatedColumnFormula>
    </tableColumn>
    <tableColumn id="10" xr3:uid="{6045D58C-E156-4502-B65D-4B8136DA5C40}" name="EV/EBITDA" dataDxfId="2">
      <calculatedColumnFormula>I3/D3</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CFB239-FFE3-44D5-A1A4-3E5E8DC76B14}" name="Table3" displayName="Table3" ref="B12:D16" totalsRowShown="0" headerRowBorderDxfId="1" tableBorderDxfId="0">
  <autoFilter ref="B12:D16" xr:uid="{5FCFB239-FFE3-44D5-A1A4-3E5E8DC76B14}"/>
  <tableColumns count="3">
    <tableColumn id="1" xr3:uid="{5BBDB6F2-7DF7-4964-B3C2-0EDC94ED561D}" name="CROCS"/>
    <tableColumn id="2" xr3:uid="{58FCBF58-9AF6-40D3-8636-A15BB7D2E864}" name="Debt "/>
    <tableColumn id="3" xr3:uid="{046A131F-ED42-47A0-8F50-F8E58CFF0D3F}" name="Equity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8961-9C3E-4C19-97DA-1635A5AE621D}">
  <dimension ref="B2:K30"/>
  <sheetViews>
    <sheetView topLeftCell="A9" workbookViewId="0">
      <selection activeCell="I21" sqref="I21"/>
    </sheetView>
  </sheetViews>
  <sheetFormatPr defaultRowHeight="14.4" x14ac:dyDescent="0.3"/>
  <cols>
    <col min="2" max="2" width="19.33203125" bestFit="1" customWidth="1"/>
    <col min="3" max="3" width="13.33203125" bestFit="1" customWidth="1"/>
    <col min="4" max="4" width="16.88671875" customWidth="1"/>
    <col min="5" max="5" width="21.5546875" bestFit="1" customWidth="1"/>
    <col min="6" max="6" width="14.109375" bestFit="1" customWidth="1"/>
    <col min="7" max="7" width="13.109375" customWidth="1"/>
    <col min="9" max="9" width="11.44140625" bestFit="1" customWidth="1"/>
    <col min="10" max="10" width="12" bestFit="1" customWidth="1"/>
    <col min="11" max="11" width="15.44140625" bestFit="1" customWidth="1"/>
    <col min="12" max="12" width="14.109375" bestFit="1" customWidth="1"/>
  </cols>
  <sheetData>
    <row r="2" spans="2:11" ht="31.2" x14ac:dyDescent="0.3">
      <c r="B2" s="8" t="s">
        <v>0</v>
      </c>
      <c r="C2" s="9" t="s">
        <v>1</v>
      </c>
      <c r="D2" s="9" t="s">
        <v>2</v>
      </c>
      <c r="E2" s="10" t="s">
        <v>3</v>
      </c>
      <c r="F2" s="10" t="s">
        <v>4</v>
      </c>
      <c r="G2" s="9" t="s">
        <v>5</v>
      </c>
      <c r="H2" s="11" t="s">
        <v>6</v>
      </c>
      <c r="I2" s="11" t="s">
        <v>7</v>
      </c>
      <c r="J2" s="11" t="s">
        <v>8</v>
      </c>
      <c r="K2" s="11" t="s">
        <v>9</v>
      </c>
    </row>
    <row r="3" spans="2:11" ht="15.6" x14ac:dyDescent="0.3">
      <c r="B3" s="2" t="s">
        <v>10</v>
      </c>
      <c r="C3" s="7">
        <f>'CROCS IS'!K7</f>
        <v>3555</v>
      </c>
      <c r="D3" s="2">
        <f>956</f>
        <v>956</v>
      </c>
      <c r="E3" s="2">
        <v>6723.3</v>
      </c>
      <c r="F3" s="7">
        <f>'CROCS BS'!K37+'CROCS BS'!K27</f>
        <v>2528.8000000000002</v>
      </c>
      <c r="G3" s="2">
        <v>1.94</v>
      </c>
      <c r="H3" s="2">
        <f>'CROCS BS'!K7</f>
        <v>191.6</v>
      </c>
      <c r="I3" s="7">
        <f>E3+F3-H3</f>
        <v>9060.5</v>
      </c>
      <c r="J3" s="7">
        <f>I3/C3</f>
        <v>2.5486638537271449</v>
      </c>
      <c r="K3" s="7">
        <f>I3/D3</f>
        <v>9.4775104602510467</v>
      </c>
    </row>
    <row r="4" spans="2:11" ht="15.6" x14ac:dyDescent="0.3">
      <c r="B4" s="2" t="s">
        <v>11</v>
      </c>
      <c r="C4" s="7">
        <f>'SKECHERS IS'!K7</f>
        <v>7444.6</v>
      </c>
      <c r="D4" s="2">
        <f>1007.7</f>
        <v>1007.7</v>
      </c>
      <c r="E4" s="2">
        <f>6569.7</f>
        <v>6569.7</v>
      </c>
      <c r="F4" s="2">
        <f>'SKECHERS BS'!K26+'SKECHERS BS'!K34</f>
        <v>1173.9000000000001</v>
      </c>
      <c r="G4" s="2">
        <v>1.37</v>
      </c>
      <c r="H4" s="2">
        <f>'SKECHERS BS'!K7</f>
        <v>615.70000000000005</v>
      </c>
      <c r="I4" s="7">
        <f t="shared" ref="I4:I7" si="0">E4+F4-H4</f>
        <v>7127.9000000000005</v>
      </c>
      <c r="J4" s="7">
        <f>I4/C4</f>
        <v>0.95745909786959682</v>
      </c>
      <c r="K4" s="7">
        <f t="shared" ref="K4:K7" si="1">I4/D4</f>
        <v>7.0734345539347032</v>
      </c>
    </row>
    <row r="5" spans="2:11" ht="15.6" x14ac:dyDescent="0.3">
      <c r="B5" s="2" t="s">
        <v>12</v>
      </c>
      <c r="C5" s="7">
        <f>'NIKE IS'!J7</f>
        <v>46710</v>
      </c>
      <c r="D5" s="2">
        <f>7203</f>
        <v>7203</v>
      </c>
      <c r="E5" s="13">
        <f>165237.1</f>
        <v>165237.1</v>
      </c>
      <c r="F5" s="7">
        <f>'NIKE BS'!J33+'NIKE BS'!J23</f>
        <v>12278</v>
      </c>
      <c r="G5" s="2">
        <v>1.1100000000000001</v>
      </c>
      <c r="H5" s="7">
        <f>'NIKE BS'!J7</f>
        <v>8574</v>
      </c>
      <c r="I5" s="7">
        <f t="shared" si="0"/>
        <v>168941.1</v>
      </c>
      <c r="J5" s="7">
        <f>I5/C5</f>
        <v>3.6168079640333977</v>
      </c>
      <c r="K5" s="7">
        <f t="shared" si="1"/>
        <v>23.454269054560601</v>
      </c>
    </row>
    <row r="6" spans="2:11" ht="15.6" x14ac:dyDescent="0.3">
      <c r="B6" s="2" t="s">
        <v>13</v>
      </c>
      <c r="C6" s="7">
        <f>'PUMA IS'!K7</f>
        <v>8916.1</v>
      </c>
      <c r="D6" s="2">
        <f>1079.3</f>
        <v>1079.3</v>
      </c>
      <c r="E6" s="2">
        <f>9089.1</f>
        <v>9089.1</v>
      </c>
      <c r="F6" s="7">
        <f>'PUMA BS'!K66+'PUMA BS'!K33</f>
        <v>2142.5</v>
      </c>
      <c r="G6" s="2">
        <v>1.1399999999999999</v>
      </c>
      <c r="H6" s="2">
        <f>'PUMA BS'!K7</f>
        <v>496</v>
      </c>
      <c r="I6" s="7">
        <f t="shared" si="0"/>
        <v>10735.6</v>
      </c>
      <c r="J6" s="7">
        <f>I6/C6</f>
        <v>1.2040690436401567</v>
      </c>
      <c r="K6" s="7">
        <f t="shared" si="1"/>
        <v>9.9468173816362473</v>
      </c>
    </row>
    <row r="7" spans="2:11" ht="15.6" x14ac:dyDescent="0.3">
      <c r="B7" s="2" t="s">
        <v>14</v>
      </c>
      <c r="C7" s="7">
        <f>'ADIDAS IS'!K7</f>
        <v>23710.3</v>
      </c>
      <c r="D7" s="2">
        <f>1989.6</f>
        <v>1989.6</v>
      </c>
      <c r="E7" s="2">
        <f>25020.2</f>
        <v>25020.2</v>
      </c>
      <c r="F7" s="7">
        <f>'ADIDAS BS'!K40+'ADIDAS BS'!K28</f>
        <v>6270.3</v>
      </c>
      <c r="G7" s="2">
        <v>1.1499999999999999</v>
      </c>
      <c r="H7" s="2">
        <f>'ADIDAS BS'!K7</f>
        <v>854.7</v>
      </c>
      <c r="I7" s="2">
        <f t="shared" si="0"/>
        <v>30435.8</v>
      </c>
      <c r="J7" s="13">
        <f>I7/C7</f>
        <v>1.2836530959119032</v>
      </c>
      <c r="K7" s="13">
        <f t="shared" si="1"/>
        <v>15.297446722959389</v>
      </c>
    </row>
    <row r="8" spans="2:11" x14ac:dyDescent="0.3">
      <c r="B8" t="s">
        <v>15</v>
      </c>
      <c r="E8">
        <v>1.33</v>
      </c>
    </row>
    <row r="11" spans="2:11" ht="15.6" x14ac:dyDescent="0.3">
      <c r="B11" s="14" t="s">
        <v>8</v>
      </c>
      <c r="C11" s="3"/>
      <c r="D11" s="2"/>
      <c r="E11" s="69" t="s">
        <v>9</v>
      </c>
      <c r="F11" s="70"/>
    </row>
    <row r="12" spans="2:11" ht="15.6" x14ac:dyDescent="0.3">
      <c r="B12" s="4" t="s">
        <v>16</v>
      </c>
      <c r="C12" s="12">
        <f>MIN(J3:J7)</f>
        <v>0.95745909786959682</v>
      </c>
      <c r="D12" s="2"/>
      <c r="E12" s="71" t="s">
        <v>16</v>
      </c>
      <c r="F12" s="72">
        <f>MIN(Table1[EV/EBITDA])</f>
        <v>7.0734345539347032</v>
      </c>
    </row>
    <row r="13" spans="2:11" ht="15.6" x14ac:dyDescent="0.3">
      <c r="B13" s="4" t="s">
        <v>17</v>
      </c>
      <c r="C13" s="12">
        <f>AVERAGE(J3:J7)</f>
        <v>1.9221306110364398</v>
      </c>
      <c r="D13" s="2"/>
      <c r="E13" s="71" t="s">
        <v>17</v>
      </c>
      <c r="F13" s="72">
        <f>AVERAGE(Table1[EV/EBITDA])</f>
        <v>13.049895634668399</v>
      </c>
    </row>
    <row r="14" spans="2:11" ht="15.6" x14ac:dyDescent="0.3">
      <c r="B14" s="4" t="s">
        <v>18</v>
      </c>
      <c r="C14" s="12">
        <f>MAX(J3:J7)</f>
        <v>3.6168079640333977</v>
      </c>
      <c r="D14" s="2"/>
      <c r="E14" s="71" t="s">
        <v>18</v>
      </c>
      <c r="F14" s="72">
        <f>MAX(Table1[EV/EBITDA])</f>
        <v>23.454269054560601</v>
      </c>
    </row>
    <row r="15" spans="2:11" ht="15.6" x14ac:dyDescent="0.3">
      <c r="B15" s="4"/>
      <c r="C15" s="12"/>
      <c r="D15" s="2"/>
      <c r="E15" s="71"/>
      <c r="F15" s="72"/>
    </row>
    <row r="16" spans="2:11" ht="15.6" x14ac:dyDescent="0.3">
      <c r="B16" s="4" t="s">
        <v>19</v>
      </c>
      <c r="C16" s="12"/>
      <c r="D16" s="2"/>
      <c r="E16" s="71" t="s">
        <v>19</v>
      </c>
      <c r="F16" s="72"/>
    </row>
    <row r="17" spans="2:6" ht="15.6" x14ac:dyDescent="0.3">
      <c r="B17" s="4" t="s">
        <v>16</v>
      </c>
      <c r="C17" s="12">
        <f>C12*$C$3</f>
        <v>3403.7670929264168</v>
      </c>
      <c r="D17" s="2"/>
      <c r="E17" s="71" t="s">
        <v>16</v>
      </c>
      <c r="F17" s="72">
        <f>F12*$D$3</f>
        <v>6762.2034335615763</v>
      </c>
    </row>
    <row r="18" spans="2:6" ht="15.6" x14ac:dyDescent="0.3">
      <c r="B18" s="4" t="s">
        <v>17</v>
      </c>
      <c r="C18" s="12">
        <f t="shared" ref="C18:C19" si="2">C13*$C$3</f>
        <v>6833.1743222345431</v>
      </c>
      <c r="D18" s="2"/>
      <c r="E18" s="71" t="s">
        <v>17</v>
      </c>
      <c r="F18" s="72">
        <f>F13*$D$3</f>
        <v>12475.700226742989</v>
      </c>
    </row>
    <row r="19" spans="2:6" ht="15.6" x14ac:dyDescent="0.3">
      <c r="B19" s="4" t="s">
        <v>18</v>
      </c>
      <c r="C19" s="12">
        <f t="shared" si="2"/>
        <v>12857.752312138729</v>
      </c>
      <c r="D19" s="2"/>
      <c r="E19" s="71" t="s">
        <v>18</v>
      </c>
      <c r="F19" s="72">
        <f>F14*$D$3</f>
        <v>22422.281216159936</v>
      </c>
    </row>
    <row r="20" spans="2:6" ht="15.6" x14ac:dyDescent="0.3">
      <c r="B20" s="4"/>
      <c r="C20" s="12"/>
      <c r="D20" s="2"/>
      <c r="E20" s="71"/>
      <c r="F20" s="72"/>
    </row>
    <row r="21" spans="2:6" ht="15.6" x14ac:dyDescent="0.3">
      <c r="B21" s="4" t="s">
        <v>20</v>
      </c>
      <c r="C21" s="12"/>
      <c r="D21" s="2"/>
      <c r="E21" s="71" t="s">
        <v>20</v>
      </c>
      <c r="F21" s="72"/>
    </row>
    <row r="22" spans="2:6" ht="15.6" x14ac:dyDescent="0.3">
      <c r="B22" s="4" t="s">
        <v>16</v>
      </c>
      <c r="C22" s="12">
        <f>C17-$F$3+$H$3</f>
        <v>1066.5670929264165</v>
      </c>
      <c r="D22" s="2"/>
      <c r="E22" s="71" t="s">
        <v>16</v>
      </c>
      <c r="F22" s="72">
        <f>F17-$F$3+$H$3</f>
        <v>4425.0034335615765</v>
      </c>
    </row>
    <row r="23" spans="2:6" ht="15.6" x14ac:dyDescent="0.3">
      <c r="B23" s="4" t="s">
        <v>17</v>
      </c>
      <c r="C23" s="12">
        <f t="shared" ref="C23:C24" si="3">C18-$F$3+$H$3</f>
        <v>4495.9743222345433</v>
      </c>
      <c r="D23" s="2"/>
      <c r="E23" s="71" t="s">
        <v>17</v>
      </c>
      <c r="F23" s="72">
        <f>F18-$F$3+$H$3</f>
        <v>10138.50022674299</v>
      </c>
    </row>
    <row r="24" spans="2:6" ht="15.6" x14ac:dyDescent="0.3">
      <c r="B24" s="4" t="s">
        <v>18</v>
      </c>
      <c r="C24" s="12">
        <f t="shared" si="3"/>
        <v>10520.552312138729</v>
      </c>
      <c r="D24" s="2"/>
      <c r="E24" s="71" t="s">
        <v>18</v>
      </c>
      <c r="F24" s="72">
        <f>F19-$F$3+$H$3</f>
        <v>20085.081216159935</v>
      </c>
    </row>
    <row r="25" spans="2:6" ht="15.6" x14ac:dyDescent="0.3">
      <c r="B25" s="4"/>
      <c r="C25" s="12"/>
      <c r="D25" s="2"/>
      <c r="E25" s="71"/>
      <c r="F25" s="72"/>
    </row>
    <row r="26" spans="2:6" ht="15.6" x14ac:dyDescent="0.3">
      <c r="B26" s="4" t="s">
        <v>21</v>
      </c>
      <c r="C26" s="12"/>
      <c r="D26" s="2"/>
      <c r="E26" s="71" t="s">
        <v>21</v>
      </c>
      <c r="F26" s="72"/>
    </row>
    <row r="27" spans="2:6" ht="15.6" x14ac:dyDescent="0.3">
      <c r="B27" s="4" t="s">
        <v>22</v>
      </c>
      <c r="C27" s="12">
        <f>'CROCS BS'!K83</f>
        <v>61.7</v>
      </c>
      <c r="D27" s="2"/>
      <c r="E27" s="71" t="s">
        <v>22</v>
      </c>
      <c r="F27" s="72">
        <f>'CROCS BS'!K83</f>
        <v>61.7</v>
      </c>
    </row>
    <row r="28" spans="2:6" ht="15.6" x14ac:dyDescent="0.3">
      <c r="B28" s="4" t="s">
        <v>16</v>
      </c>
      <c r="C28" s="12">
        <f>C22/$C$27</f>
        <v>17.286338621173687</v>
      </c>
      <c r="D28" s="2"/>
      <c r="E28" s="71" t="s">
        <v>16</v>
      </c>
      <c r="F28" s="72">
        <f>F22/$F$27</f>
        <v>71.71804592482296</v>
      </c>
    </row>
    <row r="29" spans="2:6" ht="15.6" x14ac:dyDescent="0.3">
      <c r="B29" s="4" t="s">
        <v>17</v>
      </c>
      <c r="C29" s="12">
        <f>C23/$C$27</f>
        <v>72.868303439781897</v>
      </c>
      <c r="D29" s="2"/>
      <c r="E29" s="71" t="s">
        <v>17</v>
      </c>
      <c r="F29" s="72">
        <f>F23/$F$27</f>
        <v>164.319290546888</v>
      </c>
    </row>
    <row r="30" spans="2:6" ht="15.6" x14ac:dyDescent="0.3">
      <c r="B30" s="5" t="s">
        <v>18</v>
      </c>
      <c r="C30" s="15">
        <f>C24/$C$27</f>
        <v>170.51138269268603</v>
      </c>
      <c r="D30" s="2"/>
      <c r="E30" s="73" t="s">
        <v>18</v>
      </c>
      <c r="F30" s="74">
        <f>F24/$F$27</f>
        <v>325.52805860875094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E67C-2BD5-4F14-AEBF-64E46CC33FAC}">
  <dimension ref="A4:N1048576"/>
  <sheetViews>
    <sheetView topLeftCell="A9" workbookViewId="0">
      <selection activeCell="F17" sqref="F17"/>
    </sheetView>
  </sheetViews>
  <sheetFormatPr defaultRowHeight="14.4" x14ac:dyDescent="0.3"/>
  <cols>
    <col min="2" max="2" width="17" customWidth="1"/>
    <col min="3" max="3" width="12.88671875" customWidth="1"/>
    <col min="4" max="4" width="13.109375" bestFit="1" customWidth="1"/>
    <col min="5" max="5" width="13.5546875" customWidth="1"/>
    <col min="6" max="6" width="11.44140625" bestFit="1" customWidth="1"/>
    <col min="7" max="7" width="12.5546875" customWidth="1"/>
    <col min="8" max="8" width="11.44140625" bestFit="1" customWidth="1"/>
    <col min="9" max="9" width="15.33203125" customWidth="1"/>
    <col min="10" max="10" width="13.5546875" customWidth="1"/>
    <col min="11" max="11" width="15.44140625" bestFit="1" customWidth="1"/>
  </cols>
  <sheetData>
    <row r="4" spans="2:14" ht="62.4" x14ac:dyDescent="0.3">
      <c r="B4" s="41" t="s">
        <v>0</v>
      </c>
      <c r="C4" s="43" t="s">
        <v>23</v>
      </c>
      <c r="D4" s="43" t="s">
        <v>24</v>
      </c>
      <c r="E4" s="43" t="s">
        <v>4</v>
      </c>
      <c r="F4" s="43" t="s">
        <v>6</v>
      </c>
      <c r="G4" s="43" t="s">
        <v>7</v>
      </c>
      <c r="H4" s="43" t="s">
        <v>25</v>
      </c>
      <c r="I4" s="43" t="s">
        <v>26</v>
      </c>
      <c r="J4" s="43" t="s">
        <v>27</v>
      </c>
      <c r="K4" s="43" t="s">
        <v>9</v>
      </c>
      <c r="M4" t="s">
        <v>28</v>
      </c>
    </row>
    <row r="5" spans="2:14" ht="15.6" x14ac:dyDescent="0.3">
      <c r="B5" s="42" t="s">
        <v>10</v>
      </c>
      <c r="C5" s="44">
        <f>58.847</f>
        <v>58.847000000000001</v>
      </c>
      <c r="D5" s="44">
        <f>C5*M5</f>
        <v>8207.9795599999998</v>
      </c>
      <c r="E5" s="44">
        <f>1334.46+6859.55</f>
        <v>8194.01</v>
      </c>
      <c r="F5" s="44">
        <f>4366.01</f>
        <v>4366.01</v>
      </c>
      <c r="G5" s="45">
        <f>D5+E5-F5</f>
        <v>12035.979560000002</v>
      </c>
      <c r="H5" s="44">
        <f>17267.9</f>
        <v>17267.900000000001</v>
      </c>
      <c r="I5" s="44">
        <f>5708.41+238.32</f>
        <v>5946.73</v>
      </c>
      <c r="J5" s="44">
        <f>G5/H5</f>
        <v>0.69701466651995903</v>
      </c>
      <c r="K5" s="44">
        <f>G5/I5</f>
        <v>2.02396603847829</v>
      </c>
      <c r="M5">
        <v>139.47999999999999</v>
      </c>
      <c r="N5" t="s">
        <v>29</v>
      </c>
    </row>
    <row r="6" spans="2:14" ht="15.6" x14ac:dyDescent="0.3">
      <c r="B6" s="42" t="s">
        <v>12</v>
      </c>
      <c r="C6" s="45">
        <v>1581.3</v>
      </c>
      <c r="D6" s="45">
        <f>C6*M6</f>
        <v>261610.272</v>
      </c>
      <c r="E6" s="45">
        <f>2795+9417</f>
        <v>12212</v>
      </c>
      <c r="F6" s="45">
        <f>10751</f>
        <v>10751</v>
      </c>
      <c r="G6" s="45">
        <f>D6+E6-F6</f>
        <v>263071.272</v>
      </c>
      <c r="H6" s="45">
        <f>11357</f>
        <v>11357</v>
      </c>
      <c r="I6" s="45">
        <f>3211+358+3</f>
        <v>3572</v>
      </c>
      <c r="J6" s="44">
        <f>G6/H6</f>
        <v>23.163799594963457</v>
      </c>
      <c r="K6" s="44">
        <f>G6/I6</f>
        <v>73.648172452407607</v>
      </c>
      <c r="M6">
        <v>165.44</v>
      </c>
      <c r="N6" t="s">
        <v>30</v>
      </c>
    </row>
    <row r="7" spans="2:14" ht="15.6" x14ac:dyDescent="0.3">
      <c r="B7" s="42" t="s">
        <v>31</v>
      </c>
      <c r="C7" s="45">
        <v>100.36799999999999</v>
      </c>
      <c r="D7" s="45">
        <v>4480.43</v>
      </c>
      <c r="E7" s="45">
        <f>578+456</f>
        <v>1034</v>
      </c>
      <c r="F7" s="45">
        <v>1339</v>
      </c>
      <c r="G7" s="45">
        <f>D7+E7-F7</f>
        <v>4175.43</v>
      </c>
      <c r="H7" s="45">
        <v>2189</v>
      </c>
      <c r="I7" s="45">
        <f>790+340+142</f>
        <v>1272</v>
      </c>
      <c r="J7" s="45">
        <f>G7/H7</f>
        <v>1.9074600274097764</v>
      </c>
      <c r="K7" s="45">
        <f>G7/I7</f>
        <v>3.2825707547169816</v>
      </c>
      <c r="M7">
        <v>44.64</v>
      </c>
      <c r="N7" t="s">
        <v>32</v>
      </c>
    </row>
    <row r="9" spans="2:14" ht="15" thickBot="1" x14ac:dyDescent="0.35"/>
    <row r="10" spans="2:14" ht="16.2" thickBot="1" x14ac:dyDescent="0.35">
      <c r="C10" s="62"/>
      <c r="D10" s="63" t="s">
        <v>27</v>
      </c>
      <c r="E10" s="64" t="s">
        <v>9</v>
      </c>
    </row>
    <row r="11" spans="2:14" x14ac:dyDescent="0.3">
      <c r="C11" s="55" t="s">
        <v>33</v>
      </c>
      <c r="D11" s="1">
        <f>MIN(J5:J7)</f>
        <v>0.69701466651995903</v>
      </c>
      <c r="E11" s="56">
        <f>MIN(K5:K7)</f>
        <v>2.02396603847829</v>
      </c>
    </row>
    <row r="12" spans="2:14" x14ac:dyDescent="0.3">
      <c r="C12" s="55" t="s">
        <v>34</v>
      </c>
      <c r="D12" s="1">
        <f>AVERAGE(J5:J7)</f>
        <v>8.5894247629643967</v>
      </c>
      <c r="E12" s="56">
        <f>AVERAGE(K5:K7)</f>
        <v>26.31823641520096</v>
      </c>
    </row>
    <row r="13" spans="2:14" x14ac:dyDescent="0.3">
      <c r="C13" s="55" t="s">
        <v>35</v>
      </c>
      <c r="D13" s="1">
        <f>MAX(J5:J7)</f>
        <v>23.163799594963457</v>
      </c>
      <c r="E13" s="56">
        <f>MAX(K5:K7)</f>
        <v>73.648172452407607</v>
      </c>
    </row>
    <row r="14" spans="2:14" x14ac:dyDescent="0.3">
      <c r="C14" s="55"/>
      <c r="E14" s="57"/>
    </row>
    <row r="15" spans="2:14" x14ac:dyDescent="0.3">
      <c r="C15" s="55" t="s">
        <v>36</v>
      </c>
      <c r="E15" s="57"/>
    </row>
    <row r="16" spans="2:14" x14ac:dyDescent="0.3">
      <c r="C16" s="55" t="s">
        <v>33</v>
      </c>
      <c r="D16" s="25">
        <f>D11*$H$5</f>
        <v>12035.979560000002</v>
      </c>
      <c r="E16" s="58">
        <f>E11*$I$5</f>
        <v>12035.979560000002</v>
      </c>
    </row>
    <row r="17" spans="3:5" x14ac:dyDescent="0.3">
      <c r="C17" s="55" t="s">
        <v>34</v>
      </c>
      <c r="D17" s="25">
        <f>D12*$H$5</f>
        <v>148321.32786439292</v>
      </c>
      <c r="E17" s="58">
        <f>E12*$I$5</f>
        <v>156507.446037368</v>
      </c>
    </row>
    <row r="18" spans="3:5" x14ac:dyDescent="0.3">
      <c r="C18" s="55" t="s">
        <v>35</v>
      </c>
      <c r="D18" s="25">
        <f>D13*$H$5</f>
        <v>399990.17502586951</v>
      </c>
      <c r="E18" s="58">
        <f>E13*$I$5</f>
        <v>437965.79656790587</v>
      </c>
    </row>
    <row r="19" spans="3:5" x14ac:dyDescent="0.3">
      <c r="C19" s="55"/>
      <c r="E19" s="57"/>
    </row>
    <row r="20" spans="3:5" x14ac:dyDescent="0.3">
      <c r="C20" s="55" t="s">
        <v>37</v>
      </c>
      <c r="E20" s="57"/>
    </row>
    <row r="21" spans="3:5" x14ac:dyDescent="0.3">
      <c r="C21" s="55" t="s">
        <v>33</v>
      </c>
      <c r="D21" s="25">
        <f t="shared" ref="D21:E23" si="0">D16+$E$5-$F$5</f>
        <v>15863.979560000002</v>
      </c>
      <c r="E21" s="58">
        <f t="shared" si="0"/>
        <v>15863.979560000002</v>
      </c>
    </row>
    <row r="22" spans="3:5" x14ac:dyDescent="0.3">
      <c r="C22" s="55" t="s">
        <v>34</v>
      </c>
      <c r="D22" s="25">
        <f t="shared" si="0"/>
        <v>152149.32786439292</v>
      </c>
      <c r="E22" s="58">
        <f t="shared" si="0"/>
        <v>160335.446037368</v>
      </c>
    </row>
    <row r="23" spans="3:5" x14ac:dyDescent="0.3">
      <c r="C23" s="55" t="s">
        <v>35</v>
      </c>
      <c r="D23" s="25">
        <f t="shared" si="0"/>
        <v>403818.17502586951</v>
      </c>
      <c r="E23" s="58">
        <f t="shared" si="0"/>
        <v>441793.79656790587</v>
      </c>
    </row>
    <row r="24" spans="3:5" x14ac:dyDescent="0.3">
      <c r="C24" s="55"/>
      <c r="D24" s="25"/>
      <c r="E24" s="57"/>
    </row>
    <row r="25" spans="3:5" x14ac:dyDescent="0.3">
      <c r="C25" s="55" t="s">
        <v>38</v>
      </c>
      <c r="E25" s="57"/>
    </row>
    <row r="26" spans="3:5" x14ac:dyDescent="0.3">
      <c r="C26" s="55" t="s">
        <v>39</v>
      </c>
      <c r="E26" s="57">
        <v>61.750999999999998</v>
      </c>
    </row>
    <row r="27" spans="3:5" x14ac:dyDescent="0.3">
      <c r="C27" s="55" t="s">
        <v>33</v>
      </c>
      <c r="D27" s="25">
        <f t="shared" ref="D27:E29" si="1">D21/$E$26</f>
        <v>256.90239121633664</v>
      </c>
      <c r="E27" s="58">
        <f t="shared" si="1"/>
        <v>256.90239121633664</v>
      </c>
    </row>
    <row r="28" spans="3:5" x14ac:dyDescent="0.3">
      <c r="C28" s="55" t="s">
        <v>34</v>
      </c>
      <c r="D28" s="25">
        <f t="shared" si="1"/>
        <v>2463.9168250618277</v>
      </c>
      <c r="E28" s="58">
        <f t="shared" si="1"/>
        <v>2596.4833935866304</v>
      </c>
    </row>
    <row r="29" spans="3:5" ht="15" thickBot="1" x14ac:dyDescent="0.35">
      <c r="C29" s="59" t="s">
        <v>35</v>
      </c>
      <c r="D29" s="60">
        <f t="shared" si="1"/>
        <v>6539.4596852823361</v>
      </c>
      <c r="E29" s="61">
        <f t="shared" si="1"/>
        <v>7154.4395486373642</v>
      </c>
    </row>
    <row r="35" spans="1:2" x14ac:dyDescent="0.3">
      <c r="B35" t="s">
        <v>40</v>
      </c>
    </row>
    <row r="36" spans="1:2" x14ac:dyDescent="0.3">
      <c r="A36">
        <v>1</v>
      </c>
      <c r="B36" t="s">
        <v>41</v>
      </c>
    </row>
    <row r="1048576" spans="11:11" ht="15.6" x14ac:dyDescent="0.3">
      <c r="K1048576"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A5B14-1C82-43DA-B0FB-8A548613BDCA}">
  <dimension ref="A2:M25"/>
  <sheetViews>
    <sheetView workbookViewId="0">
      <selection activeCell="H20" sqref="H20"/>
    </sheetView>
  </sheetViews>
  <sheetFormatPr defaultRowHeight="14.4" x14ac:dyDescent="0.3"/>
  <cols>
    <col min="2" max="2" width="14.44140625" customWidth="1"/>
    <col min="3" max="3" width="13.6640625" customWidth="1"/>
    <col min="4" max="4" width="18" customWidth="1"/>
    <col min="7" max="7" width="10.6640625" customWidth="1"/>
    <col min="8" max="8" width="23.44140625" customWidth="1"/>
    <col min="9" max="9" width="10.44140625" bestFit="1" customWidth="1"/>
    <col min="12" max="12" width="19.88671875" customWidth="1"/>
    <col min="13" max="13" width="12.5546875" bestFit="1" customWidth="1"/>
  </cols>
  <sheetData>
    <row r="2" spans="2:13" ht="48" customHeight="1" x14ac:dyDescent="0.3">
      <c r="B2" s="18" t="s">
        <v>0</v>
      </c>
      <c r="C2" s="19" t="s">
        <v>4</v>
      </c>
      <c r="D2" s="19" t="s">
        <v>3</v>
      </c>
      <c r="E2" s="20" t="s">
        <v>42</v>
      </c>
      <c r="F2" s="20" t="s">
        <v>43</v>
      </c>
      <c r="G2" s="20" t="s">
        <v>44</v>
      </c>
    </row>
    <row r="3" spans="2:13" ht="15.6" x14ac:dyDescent="0.3">
      <c r="B3" s="18" t="s">
        <v>10</v>
      </c>
      <c r="C3" s="22">
        <f>'CROCS BS'!H37+'CROCS BS'!H27</f>
        <v>300.8</v>
      </c>
      <c r="D3" s="18">
        <v>6723.3</v>
      </c>
      <c r="E3" s="23">
        <f>C3/(C3+D3)</f>
        <v>4.2823991685767573E-2</v>
      </c>
      <c r="F3" s="23">
        <f>1-E3</f>
        <v>0.95717600831423244</v>
      </c>
      <c r="G3" s="18">
        <v>1.94</v>
      </c>
      <c r="H3" s="25"/>
    </row>
    <row r="4" spans="2:13" ht="15.6" x14ac:dyDescent="0.3">
      <c r="B4" s="18" t="s">
        <v>11</v>
      </c>
      <c r="C4" s="18">
        <f>'SKECHERS BS'!H26+'SKECHERS BS'!H34</f>
        <v>814</v>
      </c>
      <c r="D4" s="18">
        <f>6569.7</f>
        <v>6569.7</v>
      </c>
      <c r="E4" s="23">
        <f t="shared" ref="E4:E7" si="0">C4/(C4+D4)</f>
        <v>0.1102428321844062</v>
      </c>
      <c r="F4" s="23">
        <f t="shared" ref="F4:F7" si="1">1-E4</f>
        <v>0.88975716781559377</v>
      </c>
      <c r="G4" s="18">
        <v>1.37</v>
      </c>
      <c r="H4" s="25"/>
    </row>
    <row r="5" spans="2:13" ht="15.6" x14ac:dyDescent="0.3">
      <c r="B5" s="18" t="s">
        <v>12</v>
      </c>
      <c r="C5" s="22">
        <f>'NIKE BS'!G33+'NIKE BS'!G23</f>
        <v>6076</v>
      </c>
      <c r="D5" s="24">
        <f>165237.1</f>
        <v>165237.1</v>
      </c>
      <c r="E5" s="23">
        <f t="shared" si="0"/>
        <v>3.5467223463938248E-2</v>
      </c>
      <c r="F5" s="23">
        <f t="shared" si="1"/>
        <v>0.96453277653606173</v>
      </c>
      <c r="G5" s="18">
        <v>1.1100000000000001</v>
      </c>
      <c r="H5" s="25"/>
    </row>
    <row r="6" spans="2:13" ht="15.6" x14ac:dyDescent="0.3">
      <c r="B6" s="18" t="s">
        <v>13</v>
      </c>
      <c r="C6" s="22">
        <f>'PUMA BS'!H66+'PUMA BS'!H33</f>
        <v>1131.3</v>
      </c>
      <c r="D6" s="18">
        <f>9089.1</f>
        <v>9089.1</v>
      </c>
      <c r="E6" s="23">
        <f t="shared" si="0"/>
        <v>0.11069038393800634</v>
      </c>
      <c r="F6" s="23">
        <f t="shared" si="1"/>
        <v>0.88930961606199366</v>
      </c>
      <c r="G6" s="18">
        <v>1.1399999999999999</v>
      </c>
      <c r="H6" s="25"/>
    </row>
    <row r="7" spans="2:13" ht="15.6" x14ac:dyDescent="0.3">
      <c r="B7" s="18" t="s">
        <v>14</v>
      </c>
      <c r="C7" s="22">
        <f>'ADIDAS BS'!H40+'ADIDAS BS'!H28</f>
        <v>4826.2</v>
      </c>
      <c r="D7" s="18">
        <f>25020.2</f>
        <v>25020.2</v>
      </c>
      <c r="E7" s="23">
        <f t="shared" si="0"/>
        <v>0.16170124370108285</v>
      </c>
      <c r="F7" s="23">
        <f t="shared" si="1"/>
        <v>0.83829875629891715</v>
      </c>
      <c r="G7" s="18">
        <v>1.1499999999999999</v>
      </c>
      <c r="H7" s="25"/>
    </row>
    <row r="8" spans="2:13" x14ac:dyDescent="0.3">
      <c r="B8" s="21"/>
      <c r="C8" s="21"/>
      <c r="D8" s="21"/>
      <c r="E8" s="21"/>
      <c r="F8" s="21"/>
      <c r="G8" s="21"/>
      <c r="H8" s="26"/>
    </row>
    <row r="12" spans="2:13" x14ac:dyDescent="0.3">
      <c r="B12" s="29" t="s">
        <v>45</v>
      </c>
      <c r="C12" s="30" t="s">
        <v>46</v>
      </c>
      <c r="D12" s="30" t="s">
        <v>47</v>
      </c>
      <c r="H12" s="65" t="s">
        <v>48</v>
      </c>
      <c r="I12" s="65" t="s">
        <v>49</v>
      </c>
      <c r="L12" t="s">
        <v>50</v>
      </c>
      <c r="M12" s="6">
        <v>0.21</v>
      </c>
    </row>
    <row r="13" spans="2:13" ht="31.5" customHeight="1" x14ac:dyDescent="0.3">
      <c r="B13" s="21" t="s">
        <v>51</v>
      </c>
      <c r="C13" s="23">
        <f>C3/(C3+D3)</f>
        <v>4.2823991685767573E-2</v>
      </c>
      <c r="D13" s="23">
        <f>1-C13</f>
        <v>0.95717600831423244</v>
      </c>
      <c r="H13" s="65" t="s">
        <v>52</v>
      </c>
      <c r="I13" s="66">
        <v>4.8599999999999997E-2</v>
      </c>
      <c r="L13" s="28" t="s">
        <v>53</v>
      </c>
      <c r="M13">
        <v>1.24</v>
      </c>
    </row>
    <row r="14" spans="2:13" x14ac:dyDescent="0.3">
      <c r="B14" s="21" t="s">
        <v>54</v>
      </c>
      <c r="C14" s="23">
        <f>1-Table3[[#This Row],[Equity ]]</f>
        <v>0.85440000000000005</v>
      </c>
      <c r="D14" s="23">
        <f>I16</f>
        <v>0.14560000000000001</v>
      </c>
      <c r="H14" s="65" t="s">
        <v>5</v>
      </c>
      <c r="I14" s="67">
        <v>1.94</v>
      </c>
    </row>
    <row r="15" spans="2:13" x14ac:dyDescent="0.3">
      <c r="C15" s="6"/>
      <c r="H15" s="65" t="s">
        <v>55</v>
      </c>
      <c r="I15" s="68">
        <v>0.05</v>
      </c>
      <c r="L15" s="16"/>
      <c r="M15" s="17"/>
    </row>
    <row r="16" spans="2:13" x14ac:dyDescent="0.3">
      <c r="B16" s="16" t="s">
        <v>56</v>
      </c>
      <c r="C16" s="27">
        <f>C13*C14*(1-M12)+D13*D14</f>
        <v>0.16826999342264493</v>
      </c>
      <c r="H16" s="65" t="s">
        <v>57</v>
      </c>
      <c r="I16" s="66">
        <f>I13+I14*I15</f>
        <v>0.14560000000000001</v>
      </c>
    </row>
    <row r="23" spans="1:2" x14ac:dyDescent="0.3">
      <c r="B23" t="s">
        <v>40</v>
      </c>
    </row>
    <row r="24" spans="1:2" x14ac:dyDescent="0.3">
      <c r="A24">
        <v>1</v>
      </c>
      <c r="B24" t="s">
        <v>58</v>
      </c>
    </row>
    <row r="25" spans="1:2" x14ac:dyDescent="0.3">
      <c r="A25">
        <v>2</v>
      </c>
      <c r="B25" t="s">
        <v>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8918B-72A6-4859-B275-978ECE3216BA}">
  <dimension ref="A2:S70"/>
  <sheetViews>
    <sheetView topLeftCell="A38" workbookViewId="0">
      <selection activeCell="D60" sqref="D60"/>
    </sheetView>
  </sheetViews>
  <sheetFormatPr defaultRowHeight="14.4" x14ac:dyDescent="0.3"/>
  <cols>
    <col min="1" max="1" width="29.5546875" customWidth="1"/>
    <col min="2" max="2" width="14" customWidth="1"/>
    <col min="3" max="3" width="9.109375" bestFit="1" customWidth="1"/>
    <col min="6" max="6" width="9.5546875" bestFit="1" customWidth="1"/>
    <col min="7" max="7" width="18.109375" customWidth="1"/>
    <col min="8" max="8" width="15" bestFit="1" customWidth="1"/>
    <col min="9" max="12" width="12.6640625" bestFit="1" customWidth="1"/>
  </cols>
  <sheetData>
    <row r="2" spans="1:19" x14ac:dyDescent="0.3">
      <c r="A2" s="32"/>
      <c r="B2" s="91" t="s">
        <v>60</v>
      </c>
      <c r="C2" s="91"/>
      <c r="D2" s="91"/>
      <c r="E2" s="91"/>
      <c r="F2" s="91" t="s">
        <v>61</v>
      </c>
      <c r="G2" s="91"/>
      <c r="H2" s="91"/>
      <c r="I2" s="91"/>
      <c r="J2" s="91"/>
      <c r="K2" s="91"/>
      <c r="L2" s="91"/>
    </row>
    <row r="3" spans="1:19" x14ac:dyDescent="0.3">
      <c r="A3" s="33" t="s">
        <v>62</v>
      </c>
      <c r="B3" s="34">
        <v>2018</v>
      </c>
      <c r="C3" s="34">
        <v>2019</v>
      </c>
      <c r="D3" s="34">
        <v>2020</v>
      </c>
      <c r="E3" s="34">
        <v>2021</v>
      </c>
      <c r="F3" s="34">
        <v>2022</v>
      </c>
      <c r="G3" s="34">
        <v>2023</v>
      </c>
      <c r="H3" s="34">
        <v>2024</v>
      </c>
      <c r="I3" s="34">
        <v>2025</v>
      </c>
      <c r="J3" s="34">
        <v>2026</v>
      </c>
      <c r="K3" s="34">
        <v>2027</v>
      </c>
      <c r="L3" s="34">
        <v>2028</v>
      </c>
      <c r="M3" s="34">
        <v>2029</v>
      </c>
      <c r="N3" s="34">
        <v>2030</v>
      </c>
      <c r="O3" s="34">
        <v>2031</v>
      </c>
      <c r="P3" s="34">
        <v>2032</v>
      </c>
      <c r="R3" s="32"/>
      <c r="S3" s="32"/>
    </row>
    <row r="4" spans="1:19" x14ac:dyDescent="0.3">
      <c r="A4" s="32"/>
      <c r="B4" s="32"/>
      <c r="C4" s="32"/>
      <c r="D4" s="32"/>
      <c r="E4" s="32"/>
      <c r="F4" s="32"/>
      <c r="G4" s="32"/>
      <c r="H4" s="32"/>
      <c r="I4" s="32"/>
      <c r="J4" s="32"/>
      <c r="K4" s="32"/>
      <c r="L4" s="32"/>
    </row>
    <row r="5" spans="1:19" x14ac:dyDescent="0.3">
      <c r="A5" s="35" t="s">
        <v>45</v>
      </c>
      <c r="B5" s="32"/>
      <c r="C5" s="32"/>
      <c r="D5" s="32"/>
      <c r="E5" s="32"/>
      <c r="F5" s="32"/>
      <c r="G5" s="32"/>
      <c r="H5" s="32"/>
      <c r="I5" s="32"/>
      <c r="J5" s="32"/>
      <c r="K5" s="32"/>
      <c r="L5" s="32"/>
    </row>
    <row r="6" spans="1:19" x14ac:dyDescent="0.3">
      <c r="A6" s="32"/>
      <c r="B6" s="32"/>
      <c r="C6" s="32"/>
      <c r="D6" s="32"/>
      <c r="E6" s="32"/>
      <c r="F6" s="32"/>
      <c r="G6" s="32"/>
      <c r="H6" s="32"/>
      <c r="I6" s="32"/>
      <c r="J6" s="32"/>
      <c r="K6" s="32"/>
      <c r="L6" s="32"/>
    </row>
    <row r="7" spans="1:19" x14ac:dyDescent="0.3">
      <c r="A7" s="32" t="s">
        <v>1</v>
      </c>
      <c r="B7" s="1">
        <v>1088.2</v>
      </c>
      <c r="C7" s="1">
        <v>1230.5999999999999</v>
      </c>
      <c r="D7" s="1">
        <v>1386</v>
      </c>
      <c r="E7" s="1">
        <v>2313.4</v>
      </c>
      <c r="F7" s="36">
        <v>3555</v>
      </c>
      <c r="G7" s="32"/>
      <c r="H7" s="32"/>
      <c r="I7" s="32"/>
      <c r="J7" s="32"/>
      <c r="K7" s="32"/>
      <c r="L7" s="32"/>
    </row>
    <row r="8" spans="1:19" x14ac:dyDescent="0.3">
      <c r="A8" s="37" t="s">
        <v>63</v>
      </c>
      <c r="B8" s="38"/>
      <c r="C8" s="38">
        <v>0.13</v>
      </c>
      <c r="D8" s="38">
        <v>0.126</v>
      </c>
      <c r="E8" s="38">
        <v>0.67</v>
      </c>
      <c r="F8" s="38">
        <v>0.53669999999999995</v>
      </c>
      <c r="G8" s="38">
        <v>0.23</v>
      </c>
      <c r="H8" s="38">
        <v>0.13</v>
      </c>
      <c r="I8" s="38">
        <v>0.13</v>
      </c>
      <c r="J8" s="38">
        <v>0.13</v>
      </c>
      <c r="K8" s="38">
        <v>0.13</v>
      </c>
      <c r="L8" s="38">
        <v>0.13</v>
      </c>
      <c r="M8" s="38">
        <v>0.03</v>
      </c>
      <c r="N8" s="38">
        <v>0.03</v>
      </c>
      <c r="O8" s="38">
        <v>0.03</v>
      </c>
      <c r="P8" s="38">
        <v>0.03</v>
      </c>
    </row>
    <row r="9" spans="1:19" x14ac:dyDescent="0.3">
      <c r="A9" s="32"/>
      <c r="B9" s="32"/>
      <c r="C9" s="32"/>
      <c r="D9" s="32"/>
      <c r="E9" s="32"/>
      <c r="F9" s="32"/>
      <c r="G9" s="32"/>
      <c r="H9" s="32"/>
      <c r="I9" s="32"/>
      <c r="J9" s="32"/>
      <c r="K9" s="32"/>
      <c r="L9" s="32"/>
    </row>
    <row r="10" spans="1:19" x14ac:dyDescent="0.3">
      <c r="A10" s="32" t="s">
        <v>2</v>
      </c>
      <c r="B10" s="36">
        <v>92.2</v>
      </c>
      <c r="C10" s="36">
        <v>213</v>
      </c>
      <c r="D10" s="32">
        <v>303.3</v>
      </c>
      <c r="E10" s="32">
        <v>773.3</v>
      </c>
      <c r="F10" s="32">
        <v>956</v>
      </c>
      <c r="G10" s="32"/>
      <c r="H10" s="32"/>
      <c r="I10" s="32"/>
      <c r="J10" s="32"/>
      <c r="K10" s="32"/>
      <c r="L10" s="32"/>
    </row>
    <row r="11" spans="1:19" x14ac:dyDescent="0.3">
      <c r="A11" s="37" t="s">
        <v>64</v>
      </c>
      <c r="B11" s="38">
        <f>B10/B7</f>
        <v>8.4727072229369607E-2</v>
      </c>
      <c r="C11" s="38">
        <f t="shared" ref="C11:F11" si="0">C10/C7</f>
        <v>0.17308629936616285</v>
      </c>
      <c r="D11" s="38">
        <f t="shared" si="0"/>
        <v>0.21883116883116885</v>
      </c>
      <c r="E11" s="38">
        <f t="shared" si="0"/>
        <v>0.33426990576640442</v>
      </c>
      <c r="F11" s="38">
        <f t="shared" si="0"/>
        <v>0.26891701828410691</v>
      </c>
      <c r="G11" s="40">
        <f>$F$11</f>
        <v>0.26891701828410691</v>
      </c>
      <c r="H11" s="40">
        <f t="shared" ref="H11:P11" si="1">$F$11</f>
        <v>0.26891701828410691</v>
      </c>
      <c r="I11" s="40">
        <f t="shared" si="1"/>
        <v>0.26891701828410691</v>
      </c>
      <c r="J11" s="40">
        <f t="shared" si="1"/>
        <v>0.26891701828410691</v>
      </c>
      <c r="K11" s="40">
        <f t="shared" si="1"/>
        <v>0.26891701828410691</v>
      </c>
      <c r="L11" s="40">
        <f t="shared" si="1"/>
        <v>0.26891701828410691</v>
      </c>
      <c r="M11" s="40">
        <f t="shared" si="1"/>
        <v>0.26891701828410691</v>
      </c>
      <c r="N11" s="40">
        <f t="shared" si="1"/>
        <v>0.26891701828410691</v>
      </c>
      <c r="O11" s="40">
        <f t="shared" si="1"/>
        <v>0.26891701828410691</v>
      </c>
      <c r="P11" s="40">
        <f t="shared" si="1"/>
        <v>0.26891701828410691</v>
      </c>
    </row>
    <row r="12" spans="1:19" x14ac:dyDescent="0.3">
      <c r="A12" s="32"/>
      <c r="B12" s="32"/>
      <c r="C12" s="32"/>
      <c r="D12" s="32"/>
      <c r="E12" s="32"/>
      <c r="F12" s="32"/>
      <c r="G12" s="32"/>
      <c r="H12" s="32"/>
      <c r="I12" s="32"/>
      <c r="J12" s="32"/>
      <c r="K12" s="32"/>
      <c r="L12" s="32"/>
    </row>
    <row r="13" spans="1:19" x14ac:dyDescent="0.3">
      <c r="A13" s="32" t="s">
        <v>65</v>
      </c>
      <c r="B13" s="32">
        <v>62.9</v>
      </c>
      <c r="C13" s="36">
        <v>128.6</v>
      </c>
      <c r="D13" s="32">
        <v>214.1</v>
      </c>
      <c r="E13" s="32">
        <v>683.1</v>
      </c>
      <c r="F13" s="32">
        <v>850.8</v>
      </c>
      <c r="G13" s="32"/>
      <c r="H13" s="32"/>
      <c r="I13" s="32"/>
      <c r="J13" s="32"/>
      <c r="K13" s="32"/>
      <c r="L13" s="32"/>
    </row>
    <row r="14" spans="1:19" x14ac:dyDescent="0.3">
      <c r="A14" s="37" t="s">
        <v>64</v>
      </c>
      <c r="B14" s="38">
        <f>B13/B7</f>
        <v>5.7801874655394228E-2</v>
      </c>
      <c r="C14" s="38">
        <f t="shared" ref="C14:F14" si="2">C13/C7</f>
        <v>0.10450186900698846</v>
      </c>
      <c r="D14" s="38">
        <f t="shared" si="2"/>
        <v>0.15447330447330446</v>
      </c>
      <c r="E14" s="38">
        <f t="shared" si="2"/>
        <v>0.29527967493732171</v>
      </c>
      <c r="F14" s="38">
        <f t="shared" si="2"/>
        <v>0.23932489451476793</v>
      </c>
      <c r="G14" s="38">
        <f>$F$14</f>
        <v>0.23932489451476793</v>
      </c>
      <c r="H14" s="38">
        <f t="shared" ref="H14:P14" si="3">$F$14</f>
        <v>0.23932489451476793</v>
      </c>
      <c r="I14" s="38">
        <f t="shared" si="3"/>
        <v>0.23932489451476793</v>
      </c>
      <c r="J14" s="38">
        <f t="shared" si="3"/>
        <v>0.23932489451476793</v>
      </c>
      <c r="K14" s="38">
        <f t="shared" si="3"/>
        <v>0.23932489451476793</v>
      </c>
      <c r="L14" s="38">
        <f t="shared" si="3"/>
        <v>0.23932489451476793</v>
      </c>
      <c r="M14" s="38">
        <f t="shared" si="3"/>
        <v>0.23932489451476793</v>
      </c>
      <c r="N14" s="38">
        <f t="shared" si="3"/>
        <v>0.23932489451476793</v>
      </c>
      <c r="O14" s="38">
        <f t="shared" si="3"/>
        <v>0.23932489451476793</v>
      </c>
      <c r="P14" s="38">
        <f t="shared" si="3"/>
        <v>0.23932489451476793</v>
      </c>
    </row>
    <row r="15" spans="1:19" x14ac:dyDescent="0.3">
      <c r="A15" s="37"/>
      <c r="B15" s="38"/>
      <c r="C15" s="38"/>
      <c r="D15" s="38"/>
      <c r="E15" s="38"/>
      <c r="F15" s="38"/>
      <c r="G15" s="32"/>
      <c r="H15" s="32"/>
      <c r="I15" s="32"/>
      <c r="J15" s="32"/>
      <c r="K15" s="32"/>
      <c r="L15" s="32"/>
    </row>
    <row r="16" spans="1:19" x14ac:dyDescent="0.3">
      <c r="A16" s="32" t="s">
        <v>66</v>
      </c>
      <c r="B16">
        <f>'CROCS BS'!G207</f>
        <v>47.199999999999996</v>
      </c>
      <c r="C16">
        <f>'CROCS BS'!H207</f>
        <v>17.799999999999986</v>
      </c>
      <c r="D16">
        <f>'CROCS BS'!I207</f>
        <v>53.8</v>
      </c>
      <c r="E16">
        <f>'CROCS BS'!J207</f>
        <v>85.099999999999952</v>
      </c>
      <c r="F16">
        <f>'CROCS BS'!K207</f>
        <v>-38.599999999999952</v>
      </c>
      <c r="G16" s="32"/>
      <c r="H16" s="32"/>
      <c r="I16" s="32"/>
      <c r="J16" s="32"/>
      <c r="K16" s="32"/>
      <c r="L16" s="32"/>
    </row>
    <row r="17" spans="1:16" x14ac:dyDescent="0.3">
      <c r="A17" s="37" t="s">
        <v>67</v>
      </c>
      <c r="B17" s="38">
        <f>B16/B7</f>
        <v>4.33743797096122E-2</v>
      </c>
      <c r="C17" s="38">
        <f t="shared" ref="C17:F17" si="4">C16/C7</f>
        <v>1.4464488867219233E-2</v>
      </c>
      <c r="D17" s="38">
        <f t="shared" si="4"/>
        <v>3.8816738816738812E-2</v>
      </c>
      <c r="E17" s="38">
        <f t="shared" si="4"/>
        <v>3.6785683409699989E-2</v>
      </c>
      <c r="F17" s="38">
        <f t="shared" si="4"/>
        <v>-1.0857946554149072E-2</v>
      </c>
      <c r="G17" s="38">
        <f>AVERAGE($B$17:$F$17)</f>
        <v>2.451666884982423E-2</v>
      </c>
      <c r="H17" s="38">
        <f t="shared" ref="H17:P17" si="5">AVERAGE($B$17:$F$17)</f>
        <v>2.451666884982423E-2</v>
      </c>
      <c r="I17" s="38">
        <f t="shared" si="5"/>
        <v>2.451666884982423E-2</v>
      </c>
      <c r="J17" s="38">
        <f t="shared" si="5"/>
        <v>2.451666884982423E-2</v>
      </c>
      <c r="K17" s="38">
        <f t="shared" si="5"/>
        <v>2.451666884982423E-2</v>
      </c>
      <c r="L17" s="38">
        <f t="shared" si="5"/>
        <v>2.451666884982423E-2</v>
      </c>
      <c r="M17" s="38">
        <f t="shared" si="5"/>
        <v>2.451666884982423E-2</v>
      </c>
      <c r="N17" s="38">
        <f t="shared" si="5"/>
        <v>2.451666884982423E-2</v>
      </c>
      <c r="O17" s="38">
        <f t="shared" si="5"/>
        <v>2.451666884982423E-2</v>
      </c>
      <c r="P17" s="38">
        <f t="shared" si="5"/>
        <v>2.451666884982423E-2</v>
      </c>
    </row>
    <row r="18" spans="1:16" x14ac:dyDescent="0.3">
      <c r="A18" s="32"/>
      <c r="B18" s="32"/>
      <c r="C18" s="32"/>
      <c r="D18" s="32"/>
      <c r="E18" s="32"/>
      <c r="F18" s="32"/>
      <c r="G18" s="32"/>
      <c r="H18" s="32"/>
      <c r="I18" s="32"/>
      <c r="J18" s="32"/>
      <c r="K18" s="32"/>
      <c r="L18" s="32"/>
    </row>
    <row r="19" spans="1:16" x14ac:dyDescent="0.3">
      <c r="A19" s="32" t="s">
        <v>68</v>
      </c>
      <c r="B19" s="32">
        <f>'CROCS BS'!G71</f>
        <v>22.2</v>
      </c>
      <c r="C19" s="32">
        <f>'CROCS BS'!H71</f>
        <v>47.4</v>
      </c>
      <c r="D19" s="32">
        <f>'CROCS BS'!I71</f>
        <v>57.5</v>
      </c>
      <c r="E19" s="32">
        <f>'CROCS BS'!J71</f>
        <v>108.4</v>
      </c>
      <c r="F19" s="32">
        <f>'CROCS BS'!K71</f>
        <v>181.5</v>
      </c>
      <c r="G19" s="32"/>
      <c r="H19" s="32"/>
      <c r="I19" s="32"/>
      <c r="J19" s="32"/>
      <c r="K19" s="32"/>
      <c r="L19" s="32"/>
    </row>
    <row r="20" spans="1:16" x14ac:dyDescent="0.3">
      <c r="A20" s="32" t="s">
        <v>69</v>
      </c>
      <c r="B20" s="38">
        <f>B19/B7</f>
        <v>2.0400661643080315E-2</v>
      </c>
      <c r="C20" s="38">
        <f t="shared" ref="C20:F20" si="6">C19/C7</f>
        <v>3.8517796196977087E-2</v>
      </c>
      <c r="D20" s="38">
        <f t="shared" si="6"/>
        <v>4.1486291486291488E-2</v>
      </c>
      <c r="E20" s="38">
        <f t="shared" si="6"/>
        <v>4.6857439266879915E-2</v>
      </c>
      <c r="F20" s="38">
        <f t="shared" si="6"/>
        <v>5.1054852320675102E-2</v>
      </c>
      <c r="G20" s="38">
        <f>AVERAGE($B$20:$F$20)</f>
        <v>3.9663408182780788E-2</v>
      </c>
      <c r="H20" s="38">
        <f t="shared" ref="H20:P20" si="7">AVERAGE($B$20:$F$20)</f>
        <v>3.9663408182780788E-2</v>
      </c>
      <c r="I20" s="38">
        <f t="shared" si="7"/>
        <v>3.9663408182780788E-2</v>
      </c>
      <c r="J20" s="38">
        <f t="shared" si="7"/>
        <v>3.9663408182780788E-2</v>
      </c>
      <c r="K20" s="38">
        <f t="shared" si="7"/>
        <v>3.9663408182780788E-2</v>
      </c>
      <c r="L20" s="38">
        <f t="shared" si="7"/>
        <v>3.9663408182780788E-2</v>
      </c>
      <c r="M20" s="38">
        <f t="shared" si="7"/>
        <v>3.9663408182780788E-2</v>
      </c>
      <c r="N20" s="38">
        <f t="shared" si="7"/>
        <v>3.9663408182780788E-2</v>
      </c>
      <c r="O20" s="38">
        <f t="shared" si="7"/>
        <v>3.9663408182780788E-2</v>
      </c>
      <c r="P20" s="38">
        <f t="shared" si="7"/>
        <v>3.9663408182780788E-2</v>
      </c>
    </row>
    <row r="21" spans="1:16" x14ac:dyDescent="0.3">
      <c r="A21" s="32"/>
      <c r="B21" s="32"/>
      <c r="C21" s="32"/>
      <c r="D21" s="32"/>
      <c r="E21" s="32"/>
      <c r="F21" s="32"/>
      <c r="G21" s="32"/>
      <c r="H21" s="32"/>
      <c r="I21" s="32"/>
      <c r="J21" s="32"/>
      <c r="K21" s="32"/>
      <c r="L21" s="32"/>
    </row>
    <row r="22" spans="1:16" x14ac:dyDescent="0.3">
      <c r="A22" s="32" t="s">
        <v>70</v>
      </c>
      <c r="B22" s="36">
        <v>468.9</v>
      </c>
      <c r="C22" s="36">
        <v>738.8</v>
      </c>
      <c r="D22" s="36">
        <v>1118.7</v>
      </c>
      <c r="E22" s="36">
        <v>1545.1</v>
      </c>
      <c r="F22" s="36">
        <v>4501.8</v>
      </c>
      <c r="G22" s="32"/>
      <c r="H22" s="32"/>
      <c r="I22" s="32"/>
      <c r="J22" s="32"/>
      <c r="K22" s="32"/>
      <c r="L22" s="32"/>
    </row>
    <row r="23" spans="1:16" x14ac:dyDescent="0.3">
      <c r="A23" s="32" t="s">
        <v>71</v>
      </c>
      <c r="B23" s="32">
        <v>29.3</v>
      </c>
      <c r="C23" s="32">
        <v>24.2</v>
      </c>
      <c r="D23" s="32">
        <v>27.6</v>
      </c>
      <c r="E23" s="32">
        <v>32</v>
      </c>
      <c r="F23" s="32">
        <v>39.200000000000003</v>
      </c>
      <c r="G23" s="32"/>
      <c r="H23" s="32"/>
      <c r="I23" s="32"/>
      <c r="J23" s="32"/>
      <c r="K23" s="32"/>
      <c r="L23" s="32"/>
    </row>
    <row r="24" spans="1:16" x14ac:dyDescent="0.3">
      <c r="A24" s="39" t="s">
        <v>72</v>
      </c>
      <c r="B24" s="38">
        <f>B23/B7</f>
        <v>2.6925197573975372E-2</v>
      </c>
      <c r="C24" s="38">
        <f t="shared" ref="C24:F24" si="8">C23/C7</f>
        <v>1.9665203965545264E-2</v>
      </c>
      <c r="D24" s="38">
        <f t="shared" si="8"/>
        <v>1.9913419913419914E-2</v>
      </c>
      <c r="E24" s="38">
        <f t="shared" si="8"/>
        <v>1.3832454396126912E-2</v>
      </c>
      <c r="F24" s="38">
        <f t="shared" si="8"/>
        <v>1.1026722925457104E-2</v>
      </c>
      <c r="G24" s="38">
        <f>AVERAGE(B24:F24)</f>
        <v>1.8272599754904913E-2</v>
      </c>
      <c r="H24" s="38">
        <f t="shared" ref="H24:P24" si="9">AVERAGE(C24:G24)</f>
        <v>1.6542080191090821E-2</v>
      </c>
      <c r="I24" s="38">
        <f t="shared" si="9"/>
        <v>1.5917455436199934E-2</v>
      </c>
      <c r="J24" s="38">
        <f t="shared" si="9"/>
        <v>1.5118262540755937E-2</v>
      </c>
      <c r="K24" s="38">
        <f t="shared" si="9"/>
        <v>1.5375424169681743E-2</v>
      </c>
      <c r="L24" s="38">
        <f t="shared" si="9"/>
        <v>1.6245164418526671E-2</v>
      </c>
      <c r="M24" s="38">
        <f t="shared" si="9"/>
        <v>1.5839677351251018E-2</v>
      </c>
      <c r="N24" s="38">
        <f t="shared" si="9"/>
        <v>1.5699196783283059E-2</v>
      </c>
      <c r="O24" s="38">
        <f t="shared" si="9"/>
        <v>1.5655545052699685E-2</v>
      </c>
      <c r="P24" s="38">
        <f t="shared" si="9"/>
        <v>1.5763001555088436E-2</v>
      </c>
    </row>
    <row r="25" spans="1:16" x14ac:dyDescent="0.3">
      <c r="A25" s="32" t="s">
        <v>73</v>
      </c>
      <c r="B25" s="32">
        <v>-12</v>
      </c>
      <c r="C25" s="32">
        <v>-36.6</v>
      </c>
      <c r="D25" s="32">
        <v>-42</v>
      </c>
      <c r="E25" s="32">
        <v>-55.9</v>
      </c>
      <c r="F25" s="32">
        <v>-104.2</v>
      </c>
      <c r="G25" s="32"/>
      <c r="H25" s="32"/>
      <c r="I25" s="32"/>
      <c r="J25" s="32"/>
      <c r="K25" s="32"/>
      <c r="L25" s="32"/>
    </row>
    <row r="26" spans="1:16" x14ac:dyDescent="0.3">
      <c r="A26" s="39" t="s">
        <v>74</v>
      </c>
      <c r="B26" s="38">
        <f>B25/B7</f>
        <v>-1.1027384671935305E-2</v>
      </c>
      <c r="C26" s="38">
        <f t="shared" ref="C26:F26" si="10">C25/C7</f>
        <v>-2.9741589468551929E-2</v>
      </c>
      <c r="D26" s="38">
        <f t="shared" si="10"/>
        <v>-3.0303030303030304E-2</v>
      </c>
      <c r="E26" s="38">
        <f t="shared" si="10"/>
        <v>-2.4163568773234199E-2</v>
      </c>
      <c r="F26" s="38">
        <f t="shared" si="10"/>
        <v>-2.9310829817158931E-2</v>
      </c>
      <c r="G26" s="38">
        <f>AVERAGE(B26:F26)</f>
        <v>-2.4909280606782134E-2</v>
      </c>
      <c r="H26" s="38">
        <f t="shared" ref="H26:P26" si="11">AVERAGE(C26:G26)</f>
        <v>-2.76856597937515E-2</v>
      </c>
      <c r="I26" s="38">
        <f t="shared" si="11"/>
        <v>-2.7274473858791413E-2</v>
      </c>
      <c r="J26" s="38">
        <f t="shared" si="11"/>
        <v>-2.6668762569943633E-2</v>
      </c>
      <c r="K26" s="38">
        <f t="shared" si="11"/>
        <v>-2.7169801329285519E-2</v>
      </c>
      <c r="L26" s="38">
        <f t="shared" si="11"/>
        <v>-2.674159563171084E-2</v>
      </c>
      <c r="M26" s="38">
        <f t="shared" si="11"/>
        <v>-2.7108058636696582E-2</v>
      </c>
      <c r="N26" s="38">
        <f t="shared" si="11"/>
        <v>-2.69925384052856E-2</v>
      </c>
      <c r="O26" s="38">
        <f t="shared" si="11"/>
        <v>-2.6936151314584433E-2</v>
      </c>
      <c r="P26" s="38">
        <f t="shared" si="11"/>
        <v>-2.6989629063512592E-2</v>
      </c>
    </row>
    <row r="28" spans="1:16" x14ac:dyDescent="0.3">
      <c r="F28" s="34"/>
    </row>
    <row r="29" spans="1:16" x14ac:dyDescent="0.3">
      <c r="A29" t="s">
        <v>75</v>
      </c>
      <c r="B29" s="46">
        <v>0.21</v>
      </c>
    </row>
    <row r="30" spans="1:16" x14ac:dyDescent="0.3">
      <c r="A30" s="35"/>
      <c r="G30" s="34">
        <v>2023</v>
      </c>
      <c r="H30" s="34">
        <v>2024</v>
      </c>
      <c r="I30" s="34">
        <v>2025</v>
      </c>
      <c r="J30" s="34">
        <v>2026</v>
      </c>
      <c r="K30" s="34">
        <v>2027</v>
      </c>
      <c r="L30" s="34">
        <v>2028</v>
      </c>
      <c r="M30" s="34">
        <v>2029</v>
      </c>
      <c r="N30" s="34">
        <v>2030</v>
      </c>
      <c r="O30" s="34">
        <v>2031</v>
      </c>
      <c r="P30" s="34">
        <v>2032</v>
      </c>
    </row>
    <row r="31" spans="1:16" x14ac:dyDescent="0.3">
      <c r="A31" s="39" t="s">
        <v>76</v>
      </c>
      <c r="G31">
        <f>F7*(1+G8)</f>
        <v>4372.6499999999996</v>
      </c>
      <c r="H31">
        <f t="shared" ref="H31:P31" si="12">G31*(1+H8)</f>
        <v>4941.0944999999992</v>
      </c>
      <c r="I31">
        <f t="shared" si="12"/>
        <v>5583.436784999999</v>
      </c>
      <c r="J31">
        <f t="shared" si="12"/>
        <v>6309.2835670499981</v>
      </c>
      <c r="K31">
        <f t="shared" si="12"/>
        <v>7129.4904307664974</v>
      </c>
      <c r="L31">
        <f t="shared" si="12"/>
        <v>8056.3241867661409</v>
      </c>
      <c r="M31">
        <f t="shared" si="12"/>
        <v>8298.013912369126</v>
      </c>
      <c r="N31">
        <f t="shared" si="12"/>
        <v>8546.9543297401997</v>
      </c>
      <c r="O31">
        <f t="shared" si="12"/>
        <v>8803.3629596324063</v>
      </c>
      <c r="P31">
        <f t="shared" si="12"/>
        <v>9067.4638484213792</v>
      </c>
    </row>
    <row r="32" spans="1:16" x14ac:dyDescent="0.3">
      <c r="A32" s="39" t="s">
        <v>2</v>
      </c>
      <c r="G32">
        <f t="shared" ref="G32:P32" si="13">G31*G11</f>
        <v>1175.8799999999999</v>
      </c>
      <c r="H32">
        <f t="shared" si="13"/>
        <v>1328.7443999999998</v>
      </c>
      <c r="I32">
        <f t="shared" si="13"/>
        <v>1501.4811719999998</v>
      </c>
      <c r="J32">
        <f t="shared" si="13"/>
        <v>1696.6737243599996</v>
      </c>
      <c r="K32">
        <f t="shared" si="13"/>
        <v>1917.2413085267995</v>
      </c>
      <c r="L32">
        <f t="shared" si="13"/>
        <v>2166.4826786352833</v>
      </c>
      <c r="M32">
        <f t="shared" si="13"/>
        <v>2231.4771589943416</v>
      </c>
      <c r="N32">
        <f t="shared" si="13"/>
        <v>2298.4214737641719</v>
      </c>
      <c r="O32">
        <f t="shared" si="13"/>
        <v>2367.3741179770973</v>
      </c>
      <c r="P32">
        <f t="shared" si="13"/>
        <v>2438.3953415164106</v>
      </c>
    </row>
    <row r="33" spans="1:16" x14ac:dyDescent="0.3">
      <c r="A33" s="39" t="s">
        <v>77</v>
      </c>
      <c r="G33">
        <f t="shared" ref="G33:P33" si="14">G31*G24</f>
        <v>79.899683318284957</v>
      </c>
      <c r="H33">
        <f t="shared" si="14"/>
        <v>81.735981450757791</v>
      </c>
      <c r="I33">
        <f t="shared" si="14"/>
        <v>88.874106206076917</v>
      </c>
      <c r="J33">
        <f t="shared" si="14"/>
        <v>95.385405410738983</v>
      </c>
      <c r="K33">
        <f t="shared" si="14"/>
        <v>109.6189394867219</v>
      </c>
      <c r="L33">
        <f t="shared" si="14"/>
        <v>130.87631102296913</v>
      </c>
      <c r="M33">
        <f t="shared" si="14"/>
        <v>131.4378630281191</v>
      </c>
      <c r="N33">
        <f t="shared" si="14"/>
        <v>134.18031792032454</v>
      </c>
      <c r="O33">
        <f t="shared" si="14"/>
        <v>137.82144542979276</v>
      </c>
      <c r="P33">
        <f t="shared" si="14"/>
        <v>142.93044674337438</v>
      </c>
    </row>
    <row r="34" spans="1:16" x14ac:dyDescent="0.3">
      <c r="A34" s="39" t="s">
        <v>65</v>
      </c>
      <c r="G34">
        <f t="shared" ref="G34:P34" si="15">G31*G14</f>
        <v>1046.4839999999999</v>
      </c>
      <c r="H34">
        <f t="shared" si="15"/>
        <v>1182.5269199999998</v>
      </c>
      <c r="I34">
        <f t="shared" si="15"/>
        <v>1336.2554195999996</v>
      </c>
      <c r="J34">
        <f t="shared" si="15"/>
        <v>1509.9686241479994</v>
      </c>
      <c r="K34">
        <f t="shared" si="15"/>
        <v>1706.2645452872393</v>
      </c>
      <c r="L34">
        <f t="shared" si="15"/>
        <v>1928.0789361745801</v>
      </c>
      <c r="M34">
        <f t="shared" si="15"/>
        <v>1985.9213042598178</v>
      </c>
      <c r="N34">
        <f t="shared" si="15"/>
        <v>2045.4989433876124</v>
      </c>
      <c r="O34">
        <f t="shared" si="15"/>
        <v>2106.8639116892409</v>
      </c>
      <c r="P34">
        <f t="shared" si="15"/>
        <v>2170.0698290399182</v>
      </c>
    </row>
    <row r="35" spans="1:16" x14ac:dyDescent="0.3">
      <c r="A35" s="39" t="s">
        <v>78</v>
      </c>
      <c r="G35">
        <f>G34*(1-$B$29)</f>
        <v>826.72235999999998</v>
      </c>
      <c r="H35">
        <f t="shared" ref="H35:P35" si="16">H34*(1-$B$29)</f>
        <v>934.19626679999988</v>
      </c>
      <c r="I35">
        <f t="shared" si="16"/>
        <v>1055.6417814839997</v>
      </c>
      <c r="J35">
        <f t="shared" si="16"/>
        <v>1192.8752130769196</v>
      </c>
      <c r="K35">
        <f t="shared" si="16"/>
        <v>1347.9489907769191</v>
      </c>
      <c r="L35">
        <f t="shared" si="16"/>
        <v>1523.1823595779183</v>
      </c>
      <c r="M35">
        <f t="shared" si="16"/>
        <v>1568.8778303652562</v>
      </c>
      <c r="N35">
        <f t="shared" si="16"/>
        <v>1615.9441652762139</v>
      </c>
      <c r="O35">
        <f t="shared" si="16"/>
        <v>1664.4224902345004</v>
      </c>
      <c r="P35">
        <f t="shared" si="16"/>
        <v>1714.3551649415353</v>
      </c>
    </row>
    <row r="36" spans="1:16" x14ac:dyDescent="0.3">
      <c r="A36" s="32"/>
    </row>
    <row r="37" spans="1:16" x14ac:dyDescent="0.3">
      <c r="A37" s="39" t="s">
        <v>79</v>
      </c>
      <c r="G37">
        <f>G31*G26</f>
        <v>-108.91956584524588</v>
      </c>
      <c r="H37">
        <f t="shared" ref="H37:P37" si="17">H31*H26</f>
        <v>-136.79746133577666</v>
      </c>
      <c r="I37">
        <f t="shared" si="17"/>
        <v>-152.28530063469685</v>
      </c>
      <c r="J37">
        <f t="shared" si="17"/>
        <v>-168.26078543610345</v>
      </c>
      <c r="K37">
        <f t="shared" si="17"/>
        <v>-193.70683858296798</v>
      </c>
      <c r="L37">
        <f t="shared" si="17"/>
        <v>-215.43896368047183</v>
      </c>
      <c r="M37">
        <f t="shared" si="17"/>
        <v>-224.94304770462628</v>
      </c>
      <c r="N37">
        <f t="shared" si="17"/>
        <v>-230.70399299373437</v>
      </c>
      <c r="O37">
        <f t="shared" si="17"/>
        <v>-237.12871675786636</v>
      </c>
      <c r="P37">
        <f t="shared" si="17"/>
        <v>-244.7274858157034</v>
      </c>
    </row>
    <row r="38" spans="1:16" x14ac:dyDescent="0.3">
      <c r="A38" s="39" t="s">
        <v>66</v>
      </c>
      <c r="G38">
        <f>G31*G17</f>
        <v>107.20281204618391</v>
      </c>
      <c r="H38">
        <f t="shared" ref="H38:P38" si="18">H31*H17</f>
        <v>121.13917761218781</v>
      </c>
      <c r="I38">
        <f t="shared" si="18"/>
        <v>136.88727070177222</v>
      </c>
      <c r="J38">
        <f t="shared" si="18"/>
        <v>154.68261589300261</v>
      </c>
      <c r="K38">
        <f t="shared" si="18"/>
        <v>174.79135595909293</v>
      </c>
      <c r="L38">
        <f t="shared" si="18"/>
        <v>197.51423223377498</v>
      </c>
      <c r="M38">
        <f t="shared" si="18"/>
        <v>203.43965920078824</v>
      </c>
      <c r="N38">
        <f t="shared" si="18"/>
        <v>209.54284897681188</v>
      </c>
      <c r="O38">
        <f t="shared" si="18"/>
        <v>215.82913444611626</v>
      </c>
      <c r="P38">
        <f t="shared" si="18"/>
        <v>222.30400847949977</v>
      </c>
    </row>
    <row r="39" spans="1:16" x14ac:dyDescent="0.3">
      <c r="A39" s="39" t="s">
        <v>80</v>
      </c>
      <c r="G39">
        <f>G38-F16</f>
        <v>145.80281204618387</v>
      </c>
      <c r="H39">
        <f>H38-G38</f>
        <v>13.9363655660039</v>
      </c>
      <c r="I39">
        <f t="shared" ref="I39:P39" si="19">I38-H38</f>
        <v>15.748093089584415</v>
      </c>
      <c r="J39">
        <f t="shared" si="19"/>
        <v>17.795345191230382</v>
      </c>
      <c r="K39">
        <f t="shared" si="19"/>
        <v>20.10874006609032</v>
      </c>
      <c r="L39">
        <f t="shared" si="19"/>
        <v>22.722876274682051</v>
      </c>
      <c r="M39">
        <f t="shared" si="19"/>
        <v>5.9254269670132658</v>
      </c>
      <c r="N39">
        <f t="shared" si="19"/>
        <v>6.1031897760236404</v>
      </c>
      <c r="O39">
        <f t="shared" si="19"/>
        <v>6.2862854693043744</v>
      </c>
      <c r="P39">
        <f t="shared" si="19"/>
        <v>6.4748740333835144</v>
      </c>
    </row>
    <row r="40" spans="1:16" x14ac:dyDescent="0.3">
      <c r="A40" s="32"/>
    </row>
    <row r="41" spans="1:16" x14ac:dyDescent="0.3">
      <c r="A41" s="32" t="s">
        <v>81</v>
      </c>
      <c r="G41">
        <f>G31*G20</f>
        <v>173.43420179043639</v>
      </c>
      <c r="H41">
        <f t="shared" ref="H41:P41" si="20">H31*H20</f>
        <v>195.98064802319311</v>
      </c>
      <c r="I41">
        <f t="shared" si="20"/>
        <v>221.45813226620822</v>
      </c>
      <c r="J41">
        <f t="shared" si="20"/>
        <v>250.24768946081525</v>
      </c>
      <c r="K41">
        <f t="shared" si="20"/>
        <v>282.77988909072121</v>
      </c>
      <c r="L41">
        <f t="shared" si="20"/>
        <v>319.54127467251493</v>
      </c>
      <c r="M41">
        <f t="shared" si="20"/>
        <v>329.12751291269041</v>
      </c>
      <c r="N41">
        <f t="shared" si="20"/>
        <v>339.0013383000711</v>
      </c>
      <c r="O41">
        <f t="shared" si="20"/>
        <v>349.1713784490733</v>
      </c>
      <c r="P41">
        <f t="shared" si="20"/>
        <v>359.64651980254553</v>
      </c>
    </row>
    <row r="42" spans="1:16" x14ac:dyDescent="0.3">
      <c r="A42" s="32" t="s">
        <v>82</v>
      </c>
      <c r="G42">
        <f>G41-F19</f>
        <v>-8.06579820956361</v>
      </c>
      <c r="H42">
        <f>H41-G41</f>
        <v>22.546446232756722</v>
      </c>
      <c r="I42">
        <f t="shared" ref="I42:P42" si="21">I41-H41</f>
        <v>25.477484243015112</v>
      </c>
      <c r="J42">
        <f t="shared" si="21"/>
        <v>28.789557194607028</v>
      </c>
      <c r="K42">
        <f t="shared" si="21"/>
        <v>32.532199629905961</v>
      </c>
      <c r="L42">
        <f t="shared" si="21"/>
        <v>36.761385581793718</v>
      </c>
      <c r="M42">
        <f t="shared" si="21"/>
        <v>9.5862382401754758</v>
      </c>
      <c r="N42">
        <f t="shared" si="21"/>
        <v>9.8738253873806912</v>
      </c>
      <c r="O42">
        <f t="shared" si="21"/>
        <v>10.170040149002205</v>
      </c>
      <c r="P42">
        <f t="shared" si="21"/>
        <v>10.475141353472225</v>
      </c>
    </row>
    <row r="43" spans="1:16" x14ac:dyDescent="0.3">
      <c r="A43" s="32"/>
    </row>
    <row r="44" spans="1:16" x14ac:dyDescent="0.3">
      <c r="A44" s="32" t="s">
        <v>83</v>
      </c>
      <c r="G44">
        <f>G35-(G39+G42)</f>
        <v>688.98534616337975</v>
      </c>
      <c r="H44">
        <f t="shared" ref="H44:P44" si="22">H35-(H39+H42)</f>
        <v>897.71345500123925</v>
      </c>
      <c r="I44">
        <f t="shared" si="22"/>
        <v>1014.4162041514002</v>
      </c>
      <c r="J44">
        <f t="shared" si="22"/>
        <v>1146.2903106910821</v>
      </c>
      <c r="K44">
        <f t="shared" si="22"/>
        <v>1295.3080510809227</v>
      </c>
      <c r="L44">
        <f t="shared" si="22"/>
        <v>1463.6980977214425</v>
      </c>
      <c r="M44">
        <f t="shared" si="22"/>
        <v>1553.3661651580674</v>
      </c>
      <c r="N44">
        <f t="shared" si="22"/>
        <v>1599.9671501128096</v>
      </c>
      <c r="O44">
        <f t="shared" si="22"/>
        <v>1647.9661646161937</v>
      </c>
      <c r="P44">
        <f t="shared" si="22"/>
        <v>1697.4051495546796</v>
      </c>
    </row>
    <row r="45" spans="1:16" x14ac:dyDescent="0.3">
      <c r="A45" s="32" t="s">
        <v>84</v>
      </c>
      <c r="B45" s="46">
        <v>0.03</v>
      </c>
    </row>
    <row r="46" spans="1:16" x14ac:dyDescent="0.3">
      <c r="A46" s="32" t="s">
        <v>56</v>
      </c>
      <c r="B46" s="6">
        <f>WACC!C16</f>
        <v>0.16826999342264493</v>
      </c>
    </row>
    <row r="47" spans="1:16" x14ac:dyDescent="0.3">
      <c r="A47" s="39" t="s">
        <v>85</v>
      </c>
      <c r="B47" s="25">
        <f>P44*(1+B45)/(B46-B45)</f>
        <v>12644.300189537658</v>
      </c>
      <c r="G47" s="47" t="s">
        <v>86</v>
      </c>
      <c r="H47" s="48" t="s">
        <v>62</v>
      </c>
      <c r="I47" s="48" t="s">
        <v>62</v>
      </c>
      <c r="J47" s="48" t="s">
        <v>62</v>
      </c>
      <c r="K47" s="48" t="s">
        <v>62</v>
      </c>
      <c r="L47" s="48" t="s">
        <v>62</v>
      </c>
    </row>
    <row r="48" spans="1:16" x14ac:dyDescent="0.3">
      <c r="A48" s="32"/>
      <c r="B48" s="25"/>
      <c r="G48" s="49" t="s">
        <v>62</v>
      </c>
      <c r="H48" s="50" t="s">
        <v>87</v>
      </c>
      <c r="I48" s="50" t="s">
        <v>62</v>
      </c>
      <c r="J48" s="50" t="s">
        <v>62</v>
      </c>
      <c r="K48" s="50" t="s">
        <v>62</v>
      </c>
      <c r="L48" s="50" t="s">
        <v>62</v>
      </c>
    </row>
    <row r="49" spans="1:15" x14ac:dyDescent="0.3">
      <c r="A49" s="83" t="s">
        <v>88</v>
      </c>
      <c r="B49" s="84">
        <f>B47/(1+B46)^10</f>
        <v>2669.700706748527</v>
      </c>
      <c r="G49" s="53">
        <f>B56</f>
        <v>93.214397183160017</v>
      </c>
      <c r="H49" s="51">
        <v>0.01</v>
      </c>
      <c r="I49" s="51">
        <v>0.02</v>
      </c>
      <c r="J49" s="51">
        <v>0.03</v>
      </c>
      <c r="K49" s="51">
        <v>3.7999999999999999E-2</v>
      </c>
      <c r="L49" s="51">
        <v>0.05</v>
      </c>
    </row>
    <row r="50" spans="1:15" x14ac:dyDescent="0.3">
      <c r="A50" s="85" t="s">
        <v>89</v>
      </c>
      <c r="B50" s="86">
        <f>NPV(B46,G44:P44)</f>
        <v>5418.8275994524456</v>
      </c>
      <c r="G50" s="52">
        <v>0.04</v>
      </c>
      <c r="H50" s="54">
        <f t="dataTable" ref="H50:L55" dt2D="1" dtr="1" r1="B45" r2="B46"/>
        <v>753.94161124333266</v>
      </c>
      <c r="I50" s="54">
        <v>1076.0848697469307</v>
      </c>
      <c r="J50" s="54">
        <v>2042.5146452577237</v>
      </c>
      <c r="K50" s="54">
        <v>9773.9528493440594</v>
      </c>
      <c r="L50" s="54">
        <v>-1823.2044567854489</v>
      </c>
    </row>
    <row r="51" spans="1:15" x14ac:dyDescent="0.3">
      <c r="A51" s="85" t="s">
        <v>7</v>
      </c>
      <c r="B51" s="86">
        <f>B49+B50</f>
        <v>8088.528306200973</v>
      </c>
      <c r="G51" s="52">
        <v>0.08</v>
      </c>
      <c r="H51" s="54">
        <v>279.54149990243576</v>
      </c>
      <c r="I51" s="54">
        <v>312.30854369607437</v>
      </c>
      <c r="J51" s="54">
        <v>358.18240500716814</v>
      </c>
      <c r="K51" s="54">
        <v>410.60967507698979</v>
      </c>
      <c r="L51" s="54">
        <v>541.67785025154376</v>
      </c>
    </row>
    <row r="52" spans="1:15" x14ac:dyDescent="0.3">
      <c r="A52" s="85" t="s">
        <v>90</v>
      </c>
      <c r="B52" s="87">
        <f>COMPS!F3</f>
        <v>2528.8000000000002</v>
      </c>
      <c r="G52" s="52">
        <v>0.12</v>
      </c>
      <c r="H52" s="54">
        <v>152.81019045059358</v>
      </c>
      <c r="I52" s="54">
        <v>161.82892204606694</v>
      </c>
      <c r="J52" s="54">
        <v>172.85181621831208</v>
      </c>
      <c r="K52" s="54">
        <v>183.60585931318542</v>
      </c>
      <c r="L52" s="54">
        <v>204.34579956758401</v>
      </c>
      <c r="M52" t="s">
        <v>91</v>
      </c>
      <c r="N52" t="s">
        <v>92</v>
      </c>
      <c r="O52" t="s">
        <v>93</v>
      </c>
    </row>
    <row r="53" spans="1:15" x14ac:dyDescent="0.3">
      <c r="A53" s="85" t="s">
        <v>94</v>
      </c>
      <c r="B53" s="88">
        <f>COMPS!H3</f>
        <v>191.6</v>
      </c>
      <c r="G53" s="52">
        <v>0.16830000000000001</v>
      </c>
      <c r="H53" s="54">
        <v>86.984733208376525</v>
      </c>
      <c r="I53" s="54">
        <v>89.874673667943071</v>
      </c>
      <c r="J53" s="54">
        <v>93.182537548994262</v>
      </c>
      <c r="K53" s="54">
        <v>96.194394577758018</v>
      </c>
      <c r="L53" s="54">
        <v>101.47596465905164</v>
      </c>
      <c r="M53" s="25">
        <f>MIN(H53:L53)</f>
        <v>86.984733208376525</v>
      </c>
      <c r="N53" s="25">
        <f>AVERAGE(H53:L53)</f>
        <v>93.542460732424701</v>
      </c>
      <c r="O53" s="25">
        <f>MAX(H53:L53)</f>
        <v>101.47596465905164</v>
      </c>
    </row>
    <row r="54" spans="1:15" x14ac:dyDescent="0.3">
      <c r="A54" s="85" t="s">
        <v>95</v>
      </c>
      <c r="B54" s="86">
        <f>B51-B52+B53</f>
        <v>5751.3283062009732</v>
      </c>
      <c r="G54" s="52">
        <v>0.2</v>
      </c>
      <c r="H54" s="54">
        <v>62.680340607414415</v>
      </c>
      <c r="I54" s="54">
        <v>64.239329535612853</v>
      </c>
      <c r="J54" s="54">
        <v>65.981728925952282</v>
      </c>
      <c r="K54" s="54">
        <v>67.530528384031783</v>
      </c>
      <c r="L54" s="54">
        <v>70.163487462766923</v>
      </c>
    </row>
    <row r="55" spans="1:15" x14ac:dyDescent="0.3">
      <c r="A55" s="85" t="s">
        <v>96</v>
      </c>
      <c r="B55" s="88">
        <f>'CROCS BS'!K83</f>
        <v>61.7</v>
      </c>
      <c r="G55" s="52">
        <v>0.24</v>
      </c>
      <c r="H55" s="54">
        <v>42.091752966790452</v>
      </c>
      <c r="I55" s="54">
        <v>42.876183821941837</v>
      </c>
      <c r="J55" s="54">
        <v>43.735322377583834</v>
      </c>
      <c r="K55" s="54">
        <v>44.483878742895662</v>
      </c>
      <c r="L55" s="54">
        <v>45.724906401175815</v>
      </c>
    </row>
    <row r="56" spans="1:15" x14ac:dyDescent="0.3">
      <c r="A56" s="89" t="s">
        <v>97</v>
      </c>
      <c r="B56" s="90">
        <f>B54/B55</f>
        <v>93.214397183160017</v>
      </c>
    </row>
    <row r="62" spans="1:15" x14ac:dyDescent="0.3">
      <c r="A62" t="s">
        <v>98</v>
      </c>
    </row>
    <row r="63" spans="1:15" x14ac:dyDescent="0.3">
      <c r="A63" t="s">
        <v>99</v>
      </c>
    </row>
    <row r="64" spans="1:15" x14ac:dyDescent="0.3">
      <c r="A64" t="s">
        <v>100</v>
      </c>
    </row>
    <row r="65" customFormat="1" x14ac:dyDescent="0.3"/>
    <row r="66" customFormat="1" x14ac:dyDescent="0.3"/>
    <row r="67" customFormat="1" x14ac:dyDescent="0.3"/>
    <row r="68" customFormat="1" x14ac:dyDescent="0.3"/>
    <row r="69" customFormat="1" x14ac:dyDescent="0.3"/>
    <row r="70" customFormat="1" x14ac:dyDescent="0.3"/>
  </sheetData>
  <mergeCells count="2">
    <mergeCell ref="B2:E2"/>
    <mergeCell ref="F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EB9AF-690B-41FB-9DDA-8DAF105D055F}">
  <dimension ref="A2:S70"/>
  <sheetViews>
    <sheetView topLeftCell="A40" workbookViewId="0">
      <selection activeCell="B58" sqref="B58"/>
    </sheetView>
  </sheetViews>
  <sheetFormatPr defaultRowHeight="14.4" x14ac:dyDescent="0.3"/>
  <cols>
    <col min="1" max="1" width="29.5546875" customWidth="1"/>
    <col min="2" max="2" width="14" customWidth="1"/>
    <col min="3" max="3" width="9.109375" bestFit="1" customWidth="1"/>
    <col min="6" max="6" width="9.5546875" bestFit="1" customWidth="1"/>
    <col min="7" max="7" width="16.6640625" bestFit="1" customWidth="1"/>
    <col min="8" max="8" width="15" bestFit="1" customWidth="1"/>
    <col min="9" max="12" width="12.6640625" bestFit="1" customWidth="1"/>
  </cols>
  <sheetData>
    <row r="2" spans="1:19" x14ac:dyDescent="0.3">
      <c r="A2" s="32"/>
      <c r="B2" s="91" t="s">
        <v>60</v>
      </c>
      <c r="C2" s="91"/>
      <c r="D2" s="91"/>
      <c r="E2" s="91"/>
      <c r="F2" s="91" t="s">
        <v>61</v>
      </c>
      <c r="G2" s="91"/>
      <c r="H2" s="91"/>
      <c r="I2" s="91"/>
      <c r="J2" s="91"/>
      <c r="K2" s="91"/>
      <c r="L2" s="91"/>
    </row>
    <row r="3" spans="1:19" x14ac:dyDescent="0.3">
      <c r="A3" s="33" t="s">
        <v>62</v>
      </c>
      <c r="B3" s="34">
        <v>2018</v>
      </c>
      <c r="C3" s="34">
        <v>2019</v>
      </c>
      <c r="D3" s="34">
        <v>2020</v>
      </c>
      <c r="E3" s="34">
        <v>2021</v>
      </c>
      <c r="F3" s="34">
        <v>2022</v>
      </c>
      <c r="G3" s="34">
        <v>2023</v>
      </c>
      <c r="H3" s="34">
        <v>2024</v>
      </c>
      <c r="I3" s="34">
        <v>2025</v>
      </c>
      <c r="J3" s="34">
        <v>2026</v>
      </c>
      <c r="K3" s="34">
        <v>2027</v>
      </c>
      <c r="L3" s="34">
        <v>2028</v>
      </c>
      <c r="M3" s="34">
        <v>2029</v>
      </c>
      <c r="N3" s="34">
        <v>2030</v>
      </c>
      <c r="O3" s="34">
        <v>2031</v>
      </c>
      <c r="P3" s="34">
        <v>2032</v>
      </c>
      <c r="R3" s="32"/>
      <c r="S3" s="32"/>
    </row>
    <row r="4" spans="1:19" x14ac:dyDescent="0.3">
      <c r="A4" s="32"/>
      <c r="B4" s="32"/>
      <c r="C4" s="32"/>
      <c r="D4" s="32"/>
      <c r="E4" s="32"/>
      <c r="F4" s="32"/>
      <c r="G4" s="32"/>
      <c r="H4" s="32"/>
      <c r="I4" s="32"/>
      <c r="J4" s="32"/>
      <c r="K4" s="32"/>
      <c r="L4" s="32"/>
    </row>
    <row r="5" spans="1:19" x14ac:dyDescent="0.3">
      <c r="A5" s="35" t="s">
        <v>45</v>
      </c>
      <c r="B5" s="32"/>
      <c r="C5" s="32"/>
      <c r="D5" s="32"/>
      <c r="E5" s="32"/>
      <c r="F5" s="32"/>
      <c r="G5" s="32"/>
      <c r="H5" s="32"/>
      <c r="I5" s="32"/>
      <c r="J5" s="32"/>
      <c r="K5" s="32"/>
      <c r="L5" s="32"/>
    </row>
    <row r="6" spans="1:19" x14ac:dyDescent="0.3">
      <c r="A6" s="32"/>
      <c r="B6" s="32"/>
      <c r="C6" s="32"/>
      <c r="D6" s="32"/>
      <c r="E6" s="32"/>
      <c r="F6" s="32"/>
      <c r="G6" s="32"/>
      <c r="H6" s="32"/>
      <c r="I6" s="32"/>
      <c r="J6" s="32"/>
      <c r="K6" s="32"/>
      <c r="L6" s="32"/>
    </row>
    <row r="7" spans="1:19" x14ac:dyDescent="0.3">
      <c r="A7" s="32" t="s">
        <v>1</v>
      </c>
      <c r="B7" s="1">
        <v>1088.2</v>
      </c>
      <c r="C7" s="1">
        <v>1230.5999999999999</v>
      </c>
      <c r="D7" s="1">
        <v>1386</v>
      </c>
      <c r="E7" s="1">
        <v>2313.4</v>
      </c>
      <c r="F7" s="36">
        <v>3555</v>
      </c>
      <c r="G7" s="32"/>
      <c r="H7" s="32"/>
      <c r="I7" s="32"/>
      <c r="J7" s="32"/>
      <c r="K7" s="32"/>
      <c r="L7" s="32"/>
    </row>
    <row r="8" spans="1:19" x14ac:dyDescent="0.3">
      <c r="A8" s="37" t="s">
        <v>63</v>
      </c>
      <c r="B8" s="38"/>
      <c r="C8" s="38">
        <v>0.13</v>
      </c>
      <c r="D8" s="38">
        <v>0.126</v>
      </c>
      <c r="E8" s="38">
        <v>0.67</v>
      </c>
      <c r="F8" s="38">
        <v>0.53669999999999995</v>
      </c>
      <c r="G8" s="38">
        <v>0.3</v>
      </c>
      <c r="H8" s="38">
        <v>0.18</v>
      </c>
      <c r="I8" s="38">
        <v>0.18</v>
      </c>
      <c r="J8" s="38">
        <v>0.18</v>
      </c>
      <c r="K8" s="38">
        <v>0.18</v>
      </c>
      <c r="L8" s="38">
        <v>0.18</v>
      </c>
      <c r="M8" s="38">
        <v>0.06</v>
      </c>
      <c r="N8" s="38">
        <v>0.06</v>
      </c>
      <c r="O8" s="38">
        <v>0.06</v>
      </c>
      <c r="P8" s="38">
        <v>0.06</v>
      </c>
    </row>
    <row r="9" spans="1:19" x14ac:dyDescent="0.3">
      <c r="A9" s="32"/>
      <c r="B9" s="32"/>
      <c r="C9" s="32"/>
      <c r="D9" s="32"/>
      <c r="E9" s="32"/>
      <c r="F9" s="32"/>
      <c r="G9" s="32"/>
      <c r="H9" s="32"/>
      <c r="I9" s="32"/>
      <c r="J9" s="32"/>
      <c r="K9" s="32"/>
      <c r="L9" s="32"/>
    </row>
    <row r="10" spans="1:19" x14ac:dyDescent="0.3">
      <c r="A10" s="32" t="s">
        <v>2</v>
      </c>
      <c r="B10" s="36">
        <v>92.2</v>
      </c>
      <c r="C10" s="36">
        <v>213</v>
      </c>
      <c r="D10" s="32">
        <v>303.3</v>
      </c>
      <c r="E10" s="32">
        <v>773.3</v>
      </c>
      <c r="F10" s="32">
        <v>956</v>
      </c>
      <c r="G10" s="32"/>
      <c r="H10" s="32"/>
      <c r="I10" s="32"/>
      <c r="J10" s="32"/>
      <c r="K10" s="32"/>
      <c r="L10" s="32"/>
    </row>
    <row r="11" spans="1:19" x14ac:dyDescent="0.3">
      <c r="A11" s="37" t="s">
        <v>64</v>
      </c>
      <c r="B11" s="38">
        <f>B10/B7</f>
        <v>8.4727072229369607E-2</v>
      </c>
      <c r="C11" s="38">
        <f t="shared" ref="C11:F11" si="0">C10/C7</f>
        <v>0.17308629936616285</v>
      </c>
      <c r="D11" s="38">
        <f t="shared" si="0"/>
        <v>0.21883116883116885</v>
      </c>
      <c r="E11" s="38">
        <f t="shared" si="0"/>
        <v>0.33426990576640442</v>
      </c>
      <c r="F11" s="38">
        <f t="shared" si="0"/>
        <v>0.26891701828410691</v>
      </c>
      <c r="G11" s="40">
        <f>$F$11</f>
        <v>0.26891701828410691</v>
      </c>
      <c r="H11" s="40">
        <f t="shared" ref="H11:P11" si="1">$F$11</f>
        <v>0.26891701828410691</v>
      </c>
      <c r="I11" s="40">
        <f t="shared" si="1"/>
        <v>0.26891701828410691</v>
      </c>
      <c r="J11" s="40">
        <f t="shared" si="1"/>
        <v>0.26891701828410691</v>
      </c>
      <c r="K11" s="40">
        <f t="shared" si="1"/>
        <v>0.26891701828410691</v>
      </c>
      <c r="L11" s="40">
        <f t="shared" si="1"/>
        <v>0.26891701828410691</v>
      </c>
      <c r="M11" s="40">
        <f t="shared" si="1"/>
        <v>0.26891701828410691</v>
      </c>
      <c r="N11" s="40">
        <f t="shared" si="1"/>
        <v>0.26891701828410691</v>
      </c>
      <c r="O11" s="40">
        <f t="shared" si="1"/>
        <v>0.26891701828410691</v>
      </c>
      <c r="P11" s="40">
        <f t="shared" si="1"/>
        <v>0.26891701828410691</v>
      </c>
    </row>
    <row r="12" spans="1:19" x14ac:dyDescent="0.3">
      <c r="A12" s="32"/>
      <c r="B12" s="32"/>
      <c r="C12" s="32"/>
      <c r="D12" s="32"/>
      <c r="E12" s="32"/>
      <c r="F12" s="32"/>
      <c r="G12" s="32"/>
      <c r="H12" s="32"/>
      <c r="I12" s="32"/>
      <c r="J12" s="32"/>
      <c r="K12" s="32"/>
      <c r="L12" s="32"/>
    </row>
    <row r="13" spans="1:19" x14ac:dyDescent="0.3">
      <c r="A13" s="32" t="s">
        <v>65</v>
      </c>
      <c r="B13" s="32">
        <v>62.9</v>
      </c>
      <c r="C13" s="36">
        <v>128.6</v>
      </c>
      <c r="D13" s="32">
        <v>214.1</v>
      </c>
      <c r="E13" s="32">
        <v>683.1</v>
      </c>
      <c r="F13" s="32">
        <v>850.8</v>
      </c>
      <c r="G13" s="32"/>
      <c r="H13" s="32"/>
      <c r="I13" s="32"/>
      <c r="J13" s="32"/>
      <c r="K13" s="32"/>
      <c r="L13" s="32"/>
    </row>
    <row r="14" spans="1:19" x14ac:dyDescent="0.3">
      <c r="A14" s="37" t="s">
        <v>64</v>
      </c>
      <c r="B14" s="38">
        <f>B13/B7</f>
        <v>5.7801874655394228E-2</v>
      </c>
      <c r="C14" s="38">
        <f t="shared" ref="C14:F14" si="2">C13/C7</f>
        <v>0.10450186900698846</v>
      </c>
      <c r="D14" s="38">
        <f t="shared" si="2"/>
        <v>0.15447330447330446</v>
      </c>
      <c r="E14" s="38">
        <f t="shared" si="2"/>
        <v>0.29527967493732171</v>
      </c>
      <c r="F14" s="38">
        <f t="shared" si="2"/>
        <v>0.23932489451476793</v>
      </c>
      <c r="G14" s="38">
        <f>$F$14</f>
        <v>0.23932489451476793</v>
      </c>
      <c r="H14" s="38">
        <f t="shared" ref="H14:P14" si="3">$F$14</f>
        <v>0.23932489451476793</v>
      </c>
      <c r="I14" s="38">
        <f t="shared" si="3"/>
        <v>0.23932489451476793</v>
      </c>
      <c r="J14" s="38">
        <f t="shared" si="3"/>
        <v>0.23932489451476793</v>
      </c>
      <c r="K14" s="38">
        <f t="shared" si="3"/>
        <v>0.23932489451476793</v>
      </c>
      <c r="L14" s="38">
        <f t="shared" si="3"/>
        <v>0.23932489451476793</v>
      </c>
      <c r="M14" s="38">
        <f t="shared" si="3"/>
        <v>0.23932489451476793</v>
      </c>
      <c r="N14" s="38">
        <f t="shared" si="3"/>
        <v>0.23932489451476793</v>
      </c>
      <c r="O14" s="38">
        <f t="shared" si="3"/>
        <v>0.23932489451476793</v>
      </c>
      <c r="P14" s="38">
        <f t="shared" si="3"/>
        <v>0.23932489451476793</v>
      </c>
    </row>
    <row r="15" spans="1:19" x14ac:dyDescent="0.3">
      <c r="A15" s="37"/>
      <c r="B15" s="38"/>
      <c r="C15" s="38"/>
      <c r="D15" s="38"/>
      <c r="E15" s="38"/>
      <c r="F15" s="38"/>
      <c r="G15" s="32"/>
      <c r="H15" s="32"/>
      <c r="I15" s="32"/>
      <c r="J15" s="32"/>
      <c r="K15" s="32"/>
      <c r="L15" s="32"/>
    </row>
    <row r="16" spans="1:19" x14ac:dyDescent="0.3">
      <c r="A16" s="32" t="s">
        <v>66</v>
      </c>
      <c r="B16">
        <f>'CROCS BS'!G207</f>
        <v>47.199999999999996</v>
      </c>
      <c r="C16">
        <f>'CROCS BS'!H207</f>
        <v>17.799999999999986</v>
      </c>
      <c r="D16">
        <f>'CROCS BS'!I207</f>
        <v>53.8</v>
      </c>
      <c r="E16">
        <f>'CROCS BS'!J207</f>
        <v>85.099999999999952</v>
      </c>
      <c r="F16">
        <f>'CROCS BS'!K207</f>
        <v>-38.599999999999952</v>
      </c>
      <c r="G16" s="32"/>
      <c r="H16" s="32"/>
      <c r="I16" s="32"/>
      <c r="J16" s="32"/>
      <c r="K16" s="32"/>
      <c r="L16" s="32"/>
    </row>
    <row r="17" spans="1:16" x14ac:dyDescent="0.3">
      <c r="A17" s="37" t="s">
        <v>67</v>
      </c>
      <c r="B17" s="38">
        <f>B16/B7</f>
        <v>4.33743797096122E-2</v>
      </c>
      <c r="C17" s="38">
        <f t="shared" ref="C17:F17" si="4">C16/C7</f>
        <v>1.4464488867219233E-2</v>
      </c>
      <c r="D17" s="38">
        <f t="shared" si="4"/>
        <v>3.8816738816738812E-2</v>
      </c>
      <c r="E17" s="38">
        <f t="shared" si="4"/>
        <v>3.6785683409699989E-2</v>
      </c>
      <c r="F17" s="38">
        <f t="shared" si="4"/>
        <v>-1.0857946554149072E-2</v>
      </c>
      <c r="G17" s="40">
        <f>AVERAGE($B$17:$F$17)</f>
        <v>2.451666884982423E-2</v>
      </c>
      <c r="H17" s="40">
        <f t="shared" ref="H17:P17" si="5">AVERAGE($B$17:$F$17)</f>
        <v>2.451666884982423E-2</v>
      </c>
      <c r="I17" s="40">
        <f t="shared" si="5"/>
        <v>2.451666884982423E-2</v>
      </c>
      <c r="J17" s="40">
        <f t="shared" si="5"/>
        <v>2.451666884982423E-2</v>
      </c>
      <c r="K17" s="40">
        <f t="shared" si="5"/>
        <v>2.451666884982423E-2</v>
      </c>
      <c r="L17" s="40">
        <f t="shared" si="5"/>
        <v>2.451666884982423E-2</v>
      </c>
      <c r="M17" s="40">
        <f t="shared" si="5"/>
        <v>2.451666884982423E-2</v>
      </c>
      <c r="N17" s="40">
        <f t="shared" si="5"/>
        <v>2.451666884982423E-2</v>
      </c>
      <c r="O17" s="40">
        <f t="shared" si="5"/>
        <v>2.451666884982423E-2</v>
      </c>
      <c r="P17" s="40">
        <f t="shared" si="5"/>
        <v>2.451666884982423E-2</v>
      </c>
    </row>
    <row r="18" spans="1:16" x14ac:dyDescent="0.3">
      <c r="A18" s="32"/>
      <c r="B18" s="32"/>
      <c r="C18" s="32"/>
      <c r="D18" s="32"/>
      <c r="E18" s="32"/>
      <c r="F18" s="32"/>
      <c r="G18" s="32"/>
      <c r="H18" s="32"/>
      <c r="I18" s="32"/>
      <c r="J18" s="32"/>
      <c r="K18" s="32"/>
      <c r="L18" s="32"/>
    </row>
    <row r="19" spans="1:16" x14ac:dyDescent="0.3">
      <c r="A19" s="32" t="s">
        <v>68</v>
      </c>
      <c r="B19" s="32">
        <f>'CROCS BS'!G71</f>
        <v>22.2</v>
      </c>
      <c r="C19" s="32">
        <f>'CROCS BS'!H71</f>
        <v>47.4</v>
      </c>
      <c r="D19" s="32">
        <f>'CROCS BS'!I71</f>
        <v>57.5</v>
      </c>
      <c r="E19" s="32">
        <f>'CROCS BS'!J71</f>
        <v>108.4</v>
      </c>
      <c r="F19" s="32">
        <f>'CROCS BS'!K71</f>
        <v>181.5</v>
      </c>
      <c r="G19" s="32"/>
      <c r="H19" s="32"/>
      <c r="I19" s="32"/>
      <c r="J19" s="32"/>
      <c r="K19" s="32"/>
      <c r="L19" s="32"/>
    </row>
    <row r="20" spans="1:16" x14ac:dyDescent="0.3">
      <c r="A20" s="32" t="s">
        <v>69</v>
      </c>
      <c r="B20" s="38">
        <f>B19/B7</f>
        <v>2.0400661643080315E-2</v>
      </c>
      <c r="C20" s="38">
        <f t="shared" ref="C20:F20" si="6">C19/C7</f>
        <v>3.8517796196977087E-2</v>
      </c>
      <c r="D20" s="38">
        <f t="shared" si="6"/>
        <v>4.1486291486291488E-2</v>
      </c>
      <c r="E20" s="38">
        <f t="shared" si="6"/>
        <v>4.6857439266879915E-2</v>
      </c>
      <c r="F20" s="38">
        <f t="shared" si="6"/>
        <v>5.1054852320675102E-2</v>
      </c>
      <c r="G20" s="40">
        <f>AVERAGE($B$20:$F$20)</f>
        <v>3.9663408182780788E-2</v>
      </c>
      <c r="H20" s="40">
        <f t="shared" ref="H20:P20" si="7">AVERAGE($B$20:$F$20)</f>
        <v>3.9663408182780788E-2</v>
      </c>
      <c r="I20" s="40">
        <f t="shared" si="7"/>
        <v>3.9663408182780788E-2</v>
      </c>
      <c r="J20" s="40">
        <f t="shared" si="7"/>
        <v>3.9663408182780788E-2</v>
      </c>
      <c r="K20" s="40">
        <f t="shared" si="7"/>
        <v>3.9663408182780788E-2</v>
      </c>
      <c r="L20" s="40">
        <f t="shared" si="7"/>
        <v>3.9663408182780788E-2</v>
      </c>
      <c r="M20" s="40">
        <f t="shared" si="7"/>
        <v>3.9663408182780788E-2</v>
      </c>
      <c r="N20" s="40">
        <f t="shared" si="7"/>
        <v>3.9663408182780788E-2</v>
      </c>
      <c r="O20" s="40">
        <f t="shared" si="7"/>
        <v>3.9663408182780788E-2</v>
      </c>
      <c r="P20" s="40">
        <f t="shared" si="7"/>
        <v>3.9663408182780788E-2</v>
      </c>
    </row>
    <row r="21" spans="1:16" x14ac:dyDescent="0.3">
      <c r="A21" s="32"/>
      <c r="B21" s="32"/>
      <c r="C21" s="32"/>
      <c r="D21" s="32"/>
      <c r="E21" s="32"/>
      <c r="F21" s="32"/>
      <c r="G21" s="32"/>
      <c r="H21" s="32"/>
      <c r="I21" s="32"/>
      <c r="J21" s="32"/>
      <c r="K21" s="32"/>
      <c r="L21" s="32"/>
    </row>
    <row r="22" spans="1:16" x14ac:dyDescent="0.3">
      <c r="A22" s="32" t="s">
        <v>70</v>
      </c>
      <c r="B22" s="36">
        <v>468.9</v>
      </c>
      <c r="C22" s="36">
        <v>738.8</v>
      </c>
      <c r="D22" s="36">
        <v>1118.7</v>
      </c>
      <c r="E22" s="36">
        <v>1545.1</v>
      </c>
      <c r="F22" s="36">
        <v>4501.8</v>
      </c>
      <c r="G22" s="32"/>
      <c r="H22" s="32"/>
      <c r="I22" s="32"/>
      <c r="J22" s="32"/>
      <c r="K22" s="32"/>
      <c r="L22" s="32"/>
    </row>
    <row r="23" spans="1:16" x14ac:dyDescent="0.3">
      <c r="A23" s="32" t="s">
        <v>71</v>
      </c>
      <c r="B23" s="32">
        <v>29.3</v>
      </c>
      <c r="C23" s="32">
        <v>24.2</v>
      </c>
      <c r="D23" s="32">
        <v>27.6</v>
      </c>
      <c r="E23" s="32">
        <v>32</v>
      </c>
      <c r="F23" s="32">
        <v>39.200000000000003</v>
      </c>
      <c r="G23" s="32"/>
      <c r="H23" s="32"/>
      <c r="I23" s="32"/>
      <c r="J23" s="32"/>
      <c r="K23" s="32"/>
      <c r="L23" s="32"/>
    </row>
    <row r="24" spans="1:16" x14ac:dyDescent="0.3">
      <c r="A24" s="39" t="s">
        <v>72</v>
      </c>
      <c r="B24" s="40">
        <f>B23/B7</f>
        <v>2.6925197573975372E-2</v>
      </c>
      <c r="C24" s="40">
        <f t="shared" ref="C24:F24" si="8">C23/C7</f>
        <v>1.9665203965545264E-2</v>
      </c>
      <c r="D24" s="40">
        <f t="shared" si="8"/>
        <v>1.9913419913419914E-2</v>
      </c>
      <c r="E24" s="40">
        <f t="shared" si="8"/>
        <v>1.3832454396126912E-2</v>
      </c>
      <c r="F24" s="40">
        <f t="shared" si="8"/>
        <v>1.1026722925457104E-2</v>
      </c>
      <c r="G24" s="40">
        <f>AVERAGE(B24:F24)</f>
        <v>1.8272599754904913E-2</v>
      </c>
      <c r="H24" s="40">
        <f t="shared" ref="H24:P24" si="9">AVERAGE(C24:G24)</f>
        <v>1.6542080191090821E-2</v>
      </c>
      <c r="I24" s="40">
        <f t="shared" si="9"/>
        <v>1.5917455436199934E-2</v>
      </c>
      <c r="J24" s="40">
        <f t="shared" si="9"/>
        <v>1.5118262540755937E-2</v>
      </c>
      <c r="K24" s="40">
        <f t="shared" si="9"/>
        <v>1.5375424169681743E-2</v>
      </c>
      <c r="L24" s="40">
        <f t="shared" si="9"/>
        <v>1.6245164418526671E-2</v>
      </c>
      <c r="M24" s="40">
        <f t="shared" si="9"/>
        <v>1.5839677351251018E-2</v>
      </c>
      <c r="N24" s="40">
        <f t="shared" si="9"/>
        <v>1.5699196783283059E-2</v>
      </c>
      <c r="O24" s="40">
        <f t="shared" si="9"/>
        <v>1.5655545052699685E-2</v>
      </c>
      <c r="P24" s="40">
        <f t="shared" si="9"/>
        <v>1.5763001555088436E-2</v>
      </c>
    </row>
    <row r="25" spans="1:16" x14ac:dyDescent="0.3">
      <c r="A25" s="32" t="s">
        <v>73</v>
      </c>
      <c r="B25" s="32">
        <v>-12</v>
      </c>
      <c r="C25" s="32">
        <v>-36.6</v>
      </c>
      <c r="D25" s="32">
        <v>-42</v>
      </c>
      <c r="E25" s="32">
        <v>-55.9</v>
      </c>
      <c r="F25" s="32">
        <v>-104.2</v>
      </c>
      <c r="G25" s="32"/>
      <c r="H25" s="32"/>
      <c r="I25" s="32"/>
      <c r="J25" s="32"/>
      <c r="K25" s="32"/>
      <c r="L25" s="32"/>
    </row>
    <row r="26" spans="1:16" x14ac:dyDescent="0.3">
      <c r="A26" s="39" t="s">
        <v>74</v>
      </c>
      <c r="B26" s="40">
        <f>B25/B7</f>
        <v>-1.1027384671935305E-2</v>
      </c>
      <c r="C26" s="40">
        <f t="shared" ref="C26:F26" si="10">C25/C7</f>
        <v>-2.9741589468551929E-2</v>
      </c>
      <c r="D26" s="40">
        <f t="shared" si="10"/>
        <v>-3.0303030303030304E-2</v>
      </c>
      <c r="E26" s="40">
        <f t="shared" si="10"/>
        <v>-2.4163568773234199E-2</v>
      </c>
      <c r="F26" s="40">
        <f t="shared" si="10"/>
        <v>-2.9310829817158931E-2</v>
      </c>
      <c r="G26" s="40">
        <f>AVERAGE(B26:F26)</f>
        <v>-2.4909280606782134E-2</v>
      </c>
      <c r="H26" s="40">
        <f t="shared" ref="H26:P26" si="11">AVERAGE(C26:G26)</f>
        <v>-2.76856597937515E-2</v>
      </c>
      <c r="I26" s="40">
        <f t="shared" si="11"/>
        <v>-2.7274473858791413E-2</v>
      </c>
      <c r="J26" s="40">
        <f t="shared" si="11"/>
        <v>-2.6668762569943633E-2</v>
      </c>
      <c r="K26" s="40">
        <f t="shared" si="11"/>
        <v>-2.7169801329285519E-2</v>
      </c>
      <c r="L26" s="40">
        <f t="shared" si="11"/>
        <v>-2.674159563171084E-2</v>
      </c>
      <c r="M26" s="40">
        <f t="shared" si="11"/>
        <v>-2.7108058636696582E-2</v>
      </c>
      <c r="N26" s="40">
        <f t="shared" si="11"/>
        <v>-2.69925384052856E-2</v>
      </c>
      <c r="O26" s="40">
        <f t="shared" si="11"/>
        <v>-2.6936151314584433E-2</v>
      </c>
      <c r="P26" s="40">
        <f t="shared" si="11"/>
        <v>-2.6989629063512592E-2</v>
      </c>
    </row>
    <row r="28" spans="1:16" x14ac:dyDescent="0.3">
      <c r="F28" s="34"/>
    </row>
    <row r="29" spans="1:16" x14ac:dyDescent="0.3">
      <c r="A29" t="s">
        <v>75</v>
      </c>
      <c r="B29" s="46">
        <v>0.21</v>
      </c>
    </row>
    <row r="30" spans="1:16" x14ac:dyDescent="0.3">
      <c r="A30" s="35"/>
      <c r="G30" s="34">
        <v>2023</v>
      </c>
      <c r="H30" s="34">
        <v>2024</v>
      </c>
      <c r="I30" s="34">
        <v>2025</v>
      </c>
      <c r="J30" s="34">
        <v>2026</v>
      </c>
      <c r="K30" s="34">
        <v>2027</v>
      </c>
      <c r="L30" s="34">
        <v>2028</v>
      </c>
      <c r="M30" s="34">
        <v>2029</v>
      </c>
      <c r="N30" s="34">
        <v>2030</v>
      </c>
      <c r="O30" s="34">
        <v>2031</v>
      </c>
      <c r="P30" s="34">
        <v>2032</v>
      </c>
    </row>
    <row r="31" spans="1:16" x14ac:dyDescent="0.3">
      <c r="A31" s="39" t="s">
        <v>76</v>
      </c>
      <c r="G31">
        <f>F7*(1+G8)</f>
        <v>4621.5</v>
      </c>
      <c r="H31">
        <f t="shared" ref="H31:P31" si="12">G31*(1+H8)</f>
        <v>5453.37</v>
      </c>
      <c r="I31">
        <f t="shared" si="12"/>
        <v>6434.9766</v>
      </c>
      <c r="J31">
        <f t="shared" si="12"/>
        <v>7593.2723879999994</v>
      </c>
      <c r="K31">
        <f t="shared" si="12"/>
        <v>8960.0614178399992</v>
      </c>
      <c r="L31">
        <f t="shared" si="12"/>
        <v>10572.872473051199</v>
      </c>
      <c r="M31">
        <f t="shared" si="12"/>
        <v>11207.244821434271</v>
      </c>
      <c r="N31">
        <f t="shared" si="12"/>
        <v>11879.679510720329</v>
      </c>
      <c r="O31">
        <f t="shared" si="12"/>
        <v>12592.460281363548</v>
      </c>
      <c r="P31">
        <f t="shared" si="12"/>
        <v>13348.007898245362</v>
      </c>
    </row>
    <row r="32" spans="1:16" x14ac:dyDescent="0.3">
      <c r="A32" s="39" t="s">
        <v>2</v>
      </c>
      <c r="G32">
        <f t="shared" ref="G32:P32" si="13">G31*G11</f>
        <v>1242.8000000000002</v>
      </c>
      <c r="H32">
        <f t="shared" si="13"/>
        <v>1466.5040000000001</v>
      </c>
      <c r="I32">
        <f t="shared" si="13"/>
        <v>1730.4747200000002</v>
      </c>
      <c r="J32">
        <f t="shared" si="13"/>
        <v>2041.9601696</v>
      </c>
      <c r="K32">
        <f t="shared" si="13"/>
        <v>2409.5130001279999</v>
      </c>
      <c r="L32">
        <f t="shared" si="13"/>
        <v>2843.2253401510397</v>
      </c>
      <c r="M32">
        <f t="shared" si="13"/>
        <v>3013.8188605601026</v>
      </c>
      <c r="N32">
        <f t="shared" si="13"/>
        <v>3194.6479921937089</v>
      </c>
      <c r="O32">
        <f t="shared" si="13"/>
        <v>3386.3268717253313</v>
      </c>
      <c r="P32">
        <f t="shared" si="13"/>
        <v>3589.5064840288514</v>
      </c>
    </row>
    <row r="33" spans="1:16" x14ac:dyDescent="0.3">
      <c r="A33" s="39" t="s">
        <v>77</v>
      </c>
      <c r="G33">
        <f t="shared" ref="G33:P33" si="14">G31*G24</f>
        <v>84.44681976729305</v>
      </c>
      <c r="H33">
        <f t="shared" si="14"/>
        <v>90.21008385168895</v>
      </c>
      <c r="I33">
        <f t="shared" si="14"/>
        <v>102.42845326348937</v>
      </c>
      <c r="J33">
        <f t="shared" si="14"/>
        <v>114.79708550525677</v>
      </c>
      <c r="K33">
        <f t="shared" si="14"/>
        <v>137.76474488568999</v>
      </c>
      <c r="L33">
        <f t="shared" si="14"/>
        <v>171.75805170083143</v>
      </c>
      <c r="M33">
        <f t="shared" si="14"/>
        <v>177.51914196799768</v>
      </c>
      <c r="N33">
        <f t="shared" si="14"/>
        <v>186.50142636113424</v>
      </c>
      <c r="O33">
        <f t="shared" si="14"/>
        <v>197.14182925921838</v>
      </c>
      <c r="P33">
        <f t="shared" si="14"/>
        <v>210.40466925737437</v>
      </c>
    </row>
    <row r="34" spans="1:16" x14ac:dyDescent="0.3">
      <c r="A34" s="39" t="s">
        <v>65</v>
      </c>
      <c r="G34">
        <f t="shared" ref="G34:P34" si="15">G31*G14</f>
        <v>1106.04</v>
      </c>
      <c r="H34">
        <f t="shared" si="15"/>
        <v>1305.1271999999999</v>
      </c>
      <c r="I34">
        <f t="shared" si="15"/>
        <v>1540.0500959999999</v>
      </c>
      <c r="J34">
        <f t="shared" si="15"/>
        <v>1817.2591132799998</v>
      </c>
      <c r="K34">
        <f t="shared" si="15"/>
        <v>2144.3657536704</v>
      </c>
      <c r="L34">
        <f t="shared" si="15"/>
        <v>2530.3515893310719</v>
      </c>
      <c r="M34">
        <f t="shared" si="15"/>
        <v>2682.172684690936</v>
      </c>
      <c r="N34">
        <f t="shared" si="15"/>
        <v>2843.1030457723928</v>
      </c>
      <c r="O34">
        <f t="shared" si="15"/>
        <v>3013.6892285187359</v>
      </c>
      <c r="P34">
        <f t="shared" si="15"/>
        <v>3194.5105822298606</v>
      </c>
    </row>
    <row r="35" spans="1:16" x14ac:dyDescent="0.3">
      <c r="A35" s="39" t="s">
        <v>78</v>
      </c>
      <c r="G35">
        <f>G34*(1-$B$29)</f>
        <v>873.77160000000003</v>
      </c>
      <c r="H35">
        <f t="shared" ref="H35:P35" si="16">H34*(1-$B$29)</f>
        <v>1031.0504879999999</v>
      </c>
      <c r="I35">
        <f t="shared" si="16"/>
        <v>1216.6395758399999</v>
      </c>
      <c r="J35">
        <f t="shared" si="16"/>
        <v>1435.6346994911999</v>
      </c>
      <c r="K35">
        <f t="shared" si="16"/>
        <v>1694.0489453996161</v>
      </c>
      <c r="L35">
        <f t="shared" si="16"/>
        <v>1998.9777555715468</v>
      </c>
      <c r="M35">
        <f t="shared" si="16"/>
        <v>2118.9164209058395</v>
      </c>
      <c r="N35">
        <f t="shared" si="16"/>
        <v>2246.0514061601903</v>
      </c>
      <c r="O35">
        <f t="shared" si="16"/>
        <v>2380.8144905298013</v>
      </c>
      <c r="P35">
        <f t="shared" si="16"/>
        <v>2523.6633599615898</v>
      </c>
    </row>
    <row r="36" spans="1:16" x14ac:dyDescent="0.3">
      <c r="A36" s="32"/>
    </row>
    <row r="37" spans="1:16" x14ac:dyDescent="0.3">
      <c r="A37" s="39" t="s">
        <v>79</v>
      </c>
      <c r="G37">
        <f>G31*G26</f>
        <v>-115.11824032424363</v>
      </c>
      <c r="H37">
        <f t="shared" ref="H37:P37" si="17">H31*H26</f>
        <v>-150.98014654945061</v>
      </c>
      <c r="I37">
        <f t="shared" si="17"/>
        <v>-175.51060105863445</v>
      </c>
      <c r="J37">
        <f t="shared" si="17"/>
        <v>-202.50317844448088</v>
      </c>
      <c r="K37">
        <f t="shared" si="17"/>
        <v>-243.44308862090909</v>
      </c>
      <c r="L37">
        <f t="shared" si="17"/>
        <v>-282.73548033998173</v>
      </c>
      <c r="M37">
        <f t="shared" si="17"/>
        <v>-303.80664977525436</v>
      </c>
      <c r="N37">
        <f t="shared" si="17"/>
        <v>-320.6627054356029</v>
      </c>
      <c r="O37">
        <f t="shared" si="17"/>
        <v>-339.192415561703</v>
      </c>
      <c r="P37">
        <f t="shared" si="17"/>
        <v>-360.25778191047863</v>
      </c>
    </row>
    <row r="38" spans="1:16" x14ac:dyDescent="0.3">
      <c r="A38" s="39" t="s">
        <v>66</v>
      </c>
      <c r="G38">
        <f>G31*G17</f>
        <v>113.30378508946268</v>
      </c>
      <c r="H38">
        <f t="shared" ref="H38:P38" si="18">H31*H17</f>
        <v>133.69846640556597</v>
      </c>
      <c r="I38">
        <f t="shared" si="18"/>
        <v>157.76419035856784</v>
      </c>
      <c r="J38">
        <f t="shared" si="18"/>
        <v>186.16174462311002</v>
      </c>
      <c r="K38">
        <f t="shared" si="18"/>
        <v>219.67085865526983</v>
      </c>
      <c r="L38">
        <f t="shared" si="18"/>
        <v>259.21161321321841</v>
      </c>
      <c r="M38">
        <f t="shared" si="18"/>
        <v>274.7643100060115</v>
      </c>
      <c r="N38">
        <f t="shared" si="18"/>
        <v>291.25016860637226</v>
      </c>
      <c r="O38">
        <f t="shared" si="18"/>
        <v>308.72517872275455</v>
      </c>
      <c r="P38">
        <f t="shared" si="18"/>
        <v>327.24868944611984</v>
      </c>
    </row>
    <row r="39" spans="1:16" x14ac:dyDescent="0.3">
      <c r="A39" s="39" t="s">
        <v>80</v>
      </c>
      <c r="G39">
        <f>G38-F16</f>
        <v>151.90378508946264</v>
      </c>
      <c r="H39">
        <f>H38-G38</f>
        <v>20.394681316103288</v>
      </c>
      <c r="I39">
        <f t="shared" ref="I39:P39" si="19">I38-H38</f>
        <v>24.065723953001878</v>
      </c>
      <c r="J39">
        <f t="shared" si="19"/>
        <v>28.39755426454218</v>
      </c>
      <c r="K39">
        <f t="shared" si="19"/>
        <v>33.5091140321598</v>
      </c>
      <c r="L39">
        <f t="shared" si="19"/>
        <v>39.540754557948588</v>
      </c>
      <c r="M39">
        <f t="shared" si="19"/>
        <v>15.552696792793085</v>
      </c>
      <c r="N39">
        <f t="shared" si="19"/>
        <v>16.485858600360757</v>
      </c>
      <c r="O39">
        <f t="shared" si="19"/>
        <v>17.475010116382293</v>
      </c>
      <c r="P39">
        <f t="shared" si="19"/>
        <v>18.523510723365291</v>
      </c>
    </row>
    <row r="40" spans="1:16" x14ac:dyDescent="0.3">
      <c r="A40" s="32"/>
    </row>
    <row r="41" spans="1:16" x14ac:dyDescent="0.3">
      <c r="A41" s="32" t="s">
        <v>81</v>
      </c>
      <c r="G41">
        <f>G31*G20</f>
        <v>183.3044409167214</v>
      </c>
      <c r="H41">
        <f t="shared" ref="H41:P41" si="20">H31*H20</f>
        <v>216.29924028173127</v>
      </c>
      <c r="I41">
        <f t="shared" si="20"/>
        <v>255.2331035324429</v>
      </c>
      <c r="J41">
        <f t="shared" si="20"/>
        <v>301.17506216828258</v>
      </c>
      <c r="K41">
        <f t="shared" si="20"/>
        <v>355.38657335857346</v>
      </c>
      <c r="L41">
        <f t="shared" si="20"/>
        <v>419.35615656311666</v>
      </c>
      <c r="M41">
        <f t="shared" si="20"/>
        <v>444.51752595690368</v>
      </c>
      <c r="N41">
        <f t="shared" si="20"/>
        <v>471.18857751431796</v>
      </c>
      <c r="O41">
        <f t="shared" si="20"/>
        <v>499.45989216517705</v>
      </c>
      <c r="P41">
        <f t="shared" si="20"/>
        <v>529.42748569508763</v>
      </c>
    </row>
    <row r="42" spans="1:16" x14ac:dyDescent="0.3">
      <c r="A42" s="32" t="s">
        <v>82</v>
      </c>
      <c r="G42">
        <f>G41-F19</f>
        <v>1.8044409167214042</v>
      </c>
      <c r="H42">
        <f>H41-G41</f>
        <v>32.994799365009868</v>
      </c>
      <c r="I42">
        <f t="shared" ref="I42:P42" si="21">I41-H41</f>
        <v>38.933863250711624</v>
      </c>
      <c r="J42">
        <f t="shared" si="21"/>
        <v>45.941958635839683</v>
      </c>
      <c r="K42">
        <f t="shared" si="21"/>
        <v>54.211511190290878</v>
      </c>
      <c r="L42">
        <f t="shared" si="21"/>
        <v>63.969583204543198</v>
      </c>
      <c r="M42">
        <f t="shared" si="21"/>
        <v>25.161369393787027</v>
      </c>
      <c r="N42">
        <f t="shared" si="21"/>
        <v>26.671051557414273</v>
      </c>
      <c r="O42">
        <f t="shared" si="21"/>
        <v>28.271314650859097</v>
      </c>
      <c r="P42">
        <f t="shared" si="21"/>
        <v>29.967593529910573</v>
      </c>
    </row>
    <row r="43" spans="1:16" x14ac:dyDescent="0.3">
      <c r="A43" s="32"/>
    </row>
    <row r="44" spans="1:16" x14ac:dyDescent="0.3">
      <c r="A44" s="32" t="s">
        <v>83</v>
      </c>
      <c r="G44">
        <f>G35-(G39+G42)</f>
        <v>720.06337399381596</v>
      </c>
      <c r="H44">
        <f t="shared" ref="H44:P44" si="22">H35-(H39+H42)</f>
        <v>977.66100731888673</v>
      </c>
      <c r="I44">
        <f t="shared" si="22"/>
        <v>1153.6399886362865</v>
      </c>
      <c r="J44">
        <f t="shared" si="22"/>
        <v>1361.295186590818</v>
      </c>
      <c r="K44">
        <f t="shared" si="22"/>
        <v>1606.3283201771653</v>
      </c>
      <c r="L44">
        <f t="shared" si="22"/>
        <v>1895.467417809055</v>
      </c>
      <c r="M44">
        <f t="shared" si="22"/>
        <v>2078.2023547192593</v>
      </c>
      <c r="N44">
        <f t="shared" si="22"/>
        <v>2202.8944960024151</v>
      </c>
      <c r="O44">
        <f t="shared" si="22"/>
        <v>2335.0681657625601</v>
      </c>
      <c r="P44">
        <f t="shared" si="22"/>
        <v>2475.172255708314</v>
      </c>
    </row>
    <row r="45" spans="1:16" x14ac:dyDescent="0.3">
      <c r="A45" s="32" t="s">
        <v>84</v>
      </c>
      <c r="B45" s="46">
        <v>0.06</v>
      </c>
    </row>
    <row r="46" spans="1:16" x14ac:dyDescent="0.3">
      <c r="A46" s="32" t="s">
        <v>56</v>
      </c>
      <c r="B46" s="6">
        <f>WACC!C16</f>
        <v>0.16826999342264493</v>
      </c>
    </row>
    <row r="47" spans="1:16" x14ac:dyDescent="0.3">
      <c r="A47" s="39" t="s">
        <v>85</v>
      </c>
      <c r="B47" s="25">
        <f>P44*(1+B45)/(B46-B45)</f>
        <v>24232.776858209942</v>
      </c>
      <c r="G47" s="47" t="s">
        <v>86</v>
      </c>
      <c r="H47" s="48" t="s">
        <v>62</v>
      </c>
      <c r="I47" s="48" t="s">
        <v>62</v>
      </c>
      <c r="J47" s="48" t="s">
        <v>62</v>
      </c>
      <c r="K47" s="48" t="s">
        <v>62</v>
      </c>
      <c r="L47" s="48" t="s">
        <v>62</v>
      </c>
    </row>
    <row r="48" spans="1:16" x14ac:dyDescent="0.3">
      <c r="A48" s="32"/>
      <c r="B48" s="25"/>
      <c r="G48" s="49" t="s">
        <v>62</v>
      </c>
      <c r="H48" s="50" t="s">
        <v>87</v>
      </c>
      <c r="I48" s="50" t="s">
        <v>62</v>
      </c>
      <c r="J48" s="50" t="s">
        <v>62</v>
      </c>
      <c r="K48" s="50" t="s">
        <v>62</v>
      </c>
      <c r="L48" s="50" t="s">
        <v>62</v>
      </c>
    </row>
    <row r="49" spans="1:15" x14ac:dyDescent="0.3">
      <c r="A49" s="83" t="s">
        <v>88</v>
      </c>
      <c r="B49" s="84">
        <f>B47/(1+B46)^10</f>
        <v>5116.4762410791818</v>
      </c>
      <c r="G49" s="53">
        <f>B56</f>
        <v>153.69355305992747</v>
      </c>
      <c r="H49" s="51">
        <v>0.02</v>
      </c>
      <c r="I49" s="51">
        <v>3.7999999999999999E-2</v>
      </c>
      <c r="J49" s="51">
        <v>0.06</v>
      </c>
      <c r="K49" s="51">
        <v>7.9000000000000001E-2</v>
      </c>
      <c r="L49" s="51">
        <v>0.1</v>
      </c>
    </row>
    <row r="50" spans="1:15" x14ac:dyDescent="0.3">
      <c r="A50" s="85" t="s">
        <v>89</v>
      </c>
      <c r="B50" s="86">
        <f>NPV(B46,G44:P44)</f>
        <v>6703.6159827183419</v>
      </c>
      <c r="G50" s="52">
        <v>0.04</v>
      </c>
      <c r="H50" s="54">
        <f t="dataTable" ref="H50:L55" dt2D="1" dtr="1" r1="B45" r2="B46"/>
        <v>1556.6813303979438</v>
      </c>
      <c r="I50" s="54">
        <v>14239.994747092054</v>
      </c>
      <c r="J50" s="54">
        <v>-1261.8327622007509</v>
      </c>
      <c r="K50" s="54">
        <v>-575.27163708055616</v>
      </c>
      <c r="L50" s="54">
        <v>-322.32806466785263</v>
      </c>
    </row>
    <row r="51" spans="1:15" x14ac:dyDescent="0.3">
      <c r="A51" s="85" t="s">
        <v>7</v>
      </c>
      <c r="B51" s="86">
        <f>B49+B50</f>
        <v>11820.092223797525</v>
      </c>
      <c r="G51" s="52">
        <v>0.08</v>
      </c>
      <c r="H51" s="54">
        <v>446.99182066231077</v>
      </c>
      <c r="I51" s="54">
        <v>590.33546090201048</v>
      </c>
      <c r="J51" s="54">
        <v>1115.9288084475766</v>
      </c>
      <c r="K51" s="54">
        <v>20180.632960327643</v>
      </c>
      <c r="L51" s="54">
        <v>-890.88215490822142</v>
      </c>
    </row>
    <row r="52" spans="1:15" x14ac:dyDescent="0.3">
      <c r="A52" s="85" t="s">
        <v>90</v>
      </c>
      <c r="B52" s="87">
        <f>COMPS!F3</f>
        <v>2528.8000000000002</v>
      </c>
      <c r="G52" s="52">
        <v>0.12</v>
      </c>
      <c r="H52" s="54">
        <v>230.8054325594141</v>
      </c>
      <c r="I52" s="54">
        <v>262.56076860986354</v>
      </c>
      <c r="J52" s="54">
        <v>327.2475642681863</v>
      </c>
      <c r="K52" s="54">
        <v>438.97930222347139</v>
      </c>
      <c r="L52" s="54">
        <v>809.45822281204823</v>
      </c>
      <c r="M52" t="s">
        <v>91</v>
      </c>
      <c r="N52" t="s">
        <v>92</v>
      </c>
      <c r="O52" t="s">
        <v>93</v>
      </c>
    </row>
    <row r="53" spans="1:15" x14ac:dyDescent="0.3">
      <c r="A53" s="85" t="s">
        <v>94</v>
      </c>
      <c r="B53" s="88">
        <f>COMPS!H3</f>
        <v>191.6</v>
      </c>
      <c r="G53" s="52">
        <v>0.16830000000000001</v>
      </c>
      <c r="H53" s="54">
        <v>128.99553369173259</v>
      </c>
      <c r="I53" s="54">
        <v>138.21101054114447</v>
      </c>
      <c r="J53" s="54">
        <v>153.63443044926549</v>
      </c>
      <c r="K53" s="54">
        <v>173.07032613619177</v>
      </c>
      <c r="L53" s="54">
        <v>207.13294273538747</v>
      </c>
      <c r="M53" s="25">
        <f>MIN(H53:L53)</f>
        <v>128.99553369173259</v>
      </c>
      <c r="N53" s="25">
        <f>AVERAGE(H53:L53)</f>
        <v>160.20884871074435</v>
      </c>
      <c r="O53" s="25">
        <f>MAX(H53:L53)</f>
        <v>207.13294273538747</v>
      </c>
    </row>
    <row r="54" spans="1:15" x14ac:dyDescent="0.3">
      <c r="A54" s="85" t="s">
        <v>95</v>
      </c>
      <c r="B54" s="86">
        <f>B51-B52+B53</f>
        <v>9482.8922237975257</v>
      </c>
      <c r="G54" s="52">
        <v>0.2</v>
      </c>
      <c r="H54" s="54">
        <v>93.291970259955065</v>
      </c>
      <c r="I54" s="54">
        <v>98.091227573250521</v>
      </c>
      <c r="J54" s="54">
        <v>105.63291763700053</v>
      </c>
      <c r="K54" s="54">
        <v>114.35317384144176</v>
      </c>
      <c r="L54" s="54">
        <v>127.8466229156824</v>
      </c>
    </row>
    <row r="55" spans="1:15" x14ac:dyDescent="0.3">
      <c r="A55" s="85" t="s">
        <v>96</v>
      </c>
      <c r="B55" s="88">
        <f>'CROCS BS'!K83</f>
        <v>61.7</v>
      </c>
      <c r="G55" s="52">
        <v>0.24</v>
      </c>
      <c r="H55" s="54">
        <v>63.936031788174596</v>
      </c>
      <c r="I55" s="54">
        <v>66.28038773939349</v>
      </c>
      <c r="J55" s="54">
        <v>69.782450333189601</v>
      </c>
      <c r="K55" s="54">
        <v>73.577175413649655</v>
      </c>
      <c r="L55" s="54">
        <v>78.969679475356045</v>
      </c>
    </row>
    <row r="56" spans="1:15" x14ac:dyDescent="0.3">
      <c r="A56" s="89" t="s">
        <v>97</v>
      </c>
      <c r="B56" s="90">
        <f>B54/B55</f>
        <v>153.69355305992747</v>
      </c>
    </row>
    <row r="62" spans="1:15" x14ac:dyDescent="0.3">
      <c r="A62" t="s">
        <v>98</v>
      </c>
    </row>
    <row r="63" spans="1:15" x14ac:dyDescent="0.3">
      <c r="A63" t="s">
        <v>99</v>
      </c>
    </row>
    <row r="64" spans="1:15" x14ac:dyDescent="0.3">
      <c r="A64" t="s">
        <v>100</v>
      </c>
    </row>
    <row r="65" customFormat="1" x14ac:dyDescent="0.3"/>
    <row r="66" customFormat="1" x14ac:dyDescent="0.3"/>
    <row r="67" customFormat="1" x14ac:dyDescent="0.3"/>
    <row r="68" customFormat="1" x14ac:dyDescent="0.3"/>
    <row r="69" customFormat="1" x14ac:dyDescent="0.3"/>
    <row r="70" customFormat="1" x14ac:dyDescent="0.3"/>
  </sheetData>
  <mergeCells count="2">
    <mergeCell ref="B2:E2"/>
    <mergeCell ref="F2: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9D6CC-64CE-433E-BCAF-2748A6ADEBE0}">
  <dimension ref="A2:S70"/>
  <sheetViews>
    <sheetView tabSelected="1" workbookViewId="0">
      <selection activeCell="A49" sqref="A49:B56"/>
    </sheetView>
  </sheetViews>
  <sheetFormatPr defaultRowHeight="14.4" x14ac:dyDescent="0.3"/>
  <cols>
    <col min="1" max="1" width="29.5546875" customWidth="1"/>
    <col min="2" max="2" width="14" customWidth="1"/>
    <col min="3" max="3" width="9.109375" bestFit="1" customWidth="1"/>
    <col min="6" max="6" width="9.5546875" bestFit="1" customWidth="1"/>
    <col min="7" max="7" width="16.6640625" bestFit="1" customWidth="1"/>
    <col min="8" max="8" width="15" bestFit="1" customWidth="1"/>
    <col min="9" max="12" width="12.6640625" bestFit="1" customWidth="1"/>
  </cols>
  <sheetData>
    <row r="2" spans="1:19" x14ac:dyDescent="0.3">
      <c r="A2" s="32"/>
      <c r="B2" s="91" t="s">
        <v>60</v>
      </c>
      <c r="C2" s="91"/>
      <c r="D2" s="91"/>
      <c r="E2" s="91"/>
      <c r="F2" s="91" t="s">
        <v>61</v>
      </c>
      <c r="G2" s="91"/>
      <c r="H2" s="91"/>
      <c r="I2" s="91"/>
      <c r="J2" s="91"/>
      <c r="K2" s="91"/>
      <c r="L2" s="91"/>
    </row>
    <row r="3" spans="1:19" x14ac:dyDescent="0.3">
      <c r="A3" s="33" t="s">
        <v>62</v>
      </c>
      <c r="B3" s="34">
        <v>2018</v>
      </c>
      <c r="C3" s="34">
        <v>2019</v>
      </c>
      <c r="D3" s="34">
        <v>2020</v>
      </c>
      <c r="E3" s="34">
        <v>2021</v>
      </c>
      <c r="F3" s="34">
        <v>2022</v>
      </c>
      <c r="G3" s="34">
        <v>2023</v>
      </c>
      <c r="H3" s="34">
        <v>2024</v>
      </c>
      <c r="I3" s="34">
        <v>2025</v>
      </c>
      <c r="J3" s="34">
        <v>2026</v>
      </c>
      <c r="K3" s="34">
        <v>2027</v>
      </c>
      <c r="L3" s="34">
        <v>2028</v>
      </c>
      <c r="M3" s="34">
        <v>2029</v>
      </c>
      <c r="N3" s="34">
        <v>2030</v>
      </c>
      <c r="O3" s="34">
        <v>2031</v>
      </c>
      <c r="P3" s="34">
        <v>2032</v>
      </c>
      <c r="R3" s="32"/>
      <c r="S3" s="32"/>
    </row>
    <row r="4" spans="1:19" x14ac:dyDescent="0.3">
      <c r="A4" s="32"/>
      <c r="B4" s="32"/>
      <c r="C4" s="32"/>
      <c r="D4" s="32"/>
      <c r="E4" s="32"/>
      <c r="F4" s="32"/>
      <c r="G4" s="32"/>
      <c r="H4" s="32"/>
      <c r="I4" s="32"/>
      <c r="J4" s="32"/>
      <c r="K4" s="32"/>
      <c r="L4" s="32"/>
    </row>
    <row r="5" spans="1:19" x14ac:dyDescent="0.3">
      <c r="A5" s="35" t="s">
        <v>45</v>
      </c>
      <c r="B5" s="32"/>
      <c r="C5" s="32"/>
      <c r="D5" s="32"/>
      <c r="E5" s="32"/>
      <c r="F5" s="32"/>
      <c r="G5" s="32"/>
      <c r="H5" s="32"/>
      <c r="I5" s="32"/>
      <c r="J5" s="32"/>
      <c r="K5" s="32"/>
      <c r="L5" s="32"/>
    </row>
    <row r="6" spans="1:19" x14ac:dyDescent="0.3">
      <c r="A6" s="32"/>
      <c r="B6" s="32"/>
      <c r="C6" s="32"/>
      <c r="D6" s="32"/>
      <c r="E6" s="32"/>
      <c r="F6" s="32"/>
      <c r="G6" s="32"/>
      <c r="H6" s="32"/>
      <c r="I6" s="32"/>
      <c r="J6" s="32"/>
      <c r="K6" s="32"/>
      <c r="L6" s="32"/>
    </row>
    <row r="7" spans="1:19" x14ac:dyDescent="0.3">
      <c r="A7" s="32" t="s">
        <v>1</v>
      </c>
      <c r="B7" s="1">
        <v>1088.2</v>
      </c>
      <c r="C7" s="1">
        <v>1230.5999999999999</v>
      </c>
      <c r="D7" s="1">
        <v>1386</v>
      </c>
      <c r="E7" s="1">
        <v>2313.4</v>
      </c>
      <c r="F7" s="36">
        <v>3555</v>
      </c>
      <c r="G7" s="32"/>
      <c r="H7" s="32"/>
      <c r="I7" s="32"/>
      <c r="J7" s="32"/>
      <c r="K7" s="32"/>
      <c r="L7" s="32"/>
    </row>
    <row r="8" spans="1:19" x14ac:dyDescent="0.3">
      <c r="A8" s="37" t="s">
        <v>63</v>
      </c>
      <c r="B8" s="38"/>
      <c r="C8" s="38">
        <v>0.13</v>
      </c>
      <c r="D8" s="38">
        <v>0.126</v>
      </c>
      <c r="E8" s="38">
        <v>0.67</v>
      </c>
      <c r="F8" s="38">
        <v>0.53669999999999995</v>
      </c>
      <c r="G8" s="38">
        <v>0.16</v>
      </c>
      <c r="H8" s="38">
        <v>0.1</v>
      </c>
      <c r="I8" s="38">
        <v>0.1</v>
      </c>
      <c r="J8" s="38">
        <v>0.1</v>
      </c>
      <c r="K8" s="38">
        <v>0.1</v>
      </c>
      <c r="L8" s="38">
        <v>0.1</v>
      </c>
      <c r="M8" s="38">
        <v>1.4999999999999999E-2</v>
      </c>
      <c r="N8" s="38">
        <v>1.4999999999999999E-2</v>
      </c>
      <c r="O8" s="38">
        <v>1.4999999999999999E-2</v>
      </c>
      <c r="P8" s="38">
        <v>1.4999999999999999E-2</v>
      </c>
    </row>
    <row r="9" spans="1:19" x14ac:dyDescent="0.3">
      <c r="A9" s="32"/>
      <c r="B9" s="32"/>
      <c r="C9" s="32"/>
      <c r="D9" s="32"/>
      <c r="E9" s="32"/>
      <c r="F9" s="32"/>
      <c r="G9" s="32"/>
      <c r="H9" s="32"/>
      <c r="I9" s="32"/>
      <c r="J9" s="32"/>
      <c r="K9" s="32"/>
      <c r="L9" s="32"/>
    </row>
    <row r="10" spans="1:19" x14ac:dyDescent="0.3">
      <c r="A10" s="32" t="s">
        <v>2</v>
      </c>
      <c r="B10" s="36">
        <v>92.2</v>
      </c>
      <c r="C10" s="36">
        <v>213</v>
      </c>
      <c r="D10" s="32">
        <v>303.3</v>
      </c>
      <c r="E10" s="32">
        <v>773.3</v>
      </c>
      <c r="F10" s="32">
        <v>956</v>
      </c>
      <c r="G10" s="32"/>
      <c r="H10" s="32"/>
      <c r="I10" s="32"/>
      <c r="J10" s="32"/>
      <c r="K10" s="32"/>
      <c r="L10" s="32"/>
    </row>
    <row r="11" spans="1:19" x14ac:dyDescent="0.3">
      <c r="A11" s="37" t="s">
        <v>64</v>
      </c>
      <c r="B11" s="38">
        <f>B10/B7</f>
        <v>8.4727072229369607E-2</v>
      </c>
      <c r="C11" s="38">
        <f t="shared" ref="C11:F11" si="0">C10/C7</f>
        <v>0.17308629936616285</v>
      </c>
      <c r="D11" s="38">
        <f t="shared" si="0"/>
        <v>0.21883116883116885</v>
      </c>
      <c r="E11" s="38">
        <f t="shared" si="0"/>
        <v>0.33426990576640442</v>
      </c>
      <c r="F11" s="38">
        <f t="shared" si="0"/>
        <v>0.26891701828410691</v>
      </c>
      <c r="G11" s="40">
        <f>$F$11</f>
        <v>0.26891701828410691</v>
      </c>
      <c r="H11" s="40">
        <f t="shared" ref="H11:P11" si="1">$F$11</f>
        <v>0.26891701828410691</v>
      </c>
      <c r="I11" s="40">
        <f t="shared" si="1"/>
        <v>0.26891701828410691</v>
      </c>
      <c r="J11" s="40">
        <f t="shared" si="1"/>
        <v>0.26891701828410691</v>
      </c>
      <c r="K11" s="40">
        <f t="shared" si="1"/>
        <v>0.26891701828410691</v>
      </c>
      <c r="L11" s="40">
        <f t="shared" si="1"/>
        <v>0.26891701828410691</v>
      </c>
      <c r="M11" s="40">
        <f t="shared" si="1"/>
        <v>0.26891701828410691</v>
      </c>
      <c r="N11" s="40">
        <f t="shared" si="1"/>
        <v>0.26891701828410691</v>
      </c>
      <c r="O11" s="40">
        <f t="shared" si="1"/>
        <v>0.26891701828410691</v>
      </c>
      <c r="P11" s="40">
        <f t="shared" si="1"/>
        <v>0.26891701828410691</v>
      </c>
    </row>
    <row r="12" spans="1:19" x14ac:dyDescent="0.3">
      <c r="A12" s="32"/>
      <c r="B12" s="32"/>
      <c r="C12" s="32"/>
      <c r="D12" s="32"/>
      <c r="E12" s="32"/>
      <c r="F12" s="32"/>
      <c r="G12" s="32"/>
      <c r="H12" s="32"/>
      <c r="I12" s="32"/>
      <c r="J12" s="32"/>
      <c r="K12" s="32"/>
      <c r="L12" s="32"/>
    </row>
    <row r="13" spans="1:19" x14ac:dyDescent="0.3">
      <c r="A13" s="32" t="s">
        <v>65</v>
      </c>
      <c r="B13" s="32">
        <v>62.9</v>
      </c>
      <c r="C13" s="36">
        <v>128.6</v>
      </c>
      <c r="D13" s="32">
        <v>214.1</v>
      </c>
      <c r="E13" s="32">
        <v>683.1</v>
      </c>
      <c r="F13" s="32">
        <v>850.8</v>
      </c>
      <c r="G13" s="32"/>
      <c r="H13" s="32"/>
      <c r="I13" s="32"/>
      <c r="J13" s="32"/>
      <c r="K13" s="32"/>
      <c r="L13" s="32"/>
    </row>
    <row r="14" spans="1:19" x14ac:dyDescent="0.3">
      <c r="A14" s="37" t="s">
        <v>64</v>
      </c>
      <c r="B14" s="38">
        <f>B13/B7</f>
        <v>5.7801874655394228E-2</v>
      </c>
      <c r="C14" s="38">
        <f t="shared" ref="C14:F14" si="2">C13/C7</f>
        <v>0.10450186900698846</v>
      </c>
      <c r="D14" s="38">
        <f t="shared" si="2"/>
        <v>0.15447330447330446</v>
      </c>
      <c r="E14" s="38">
        <f t="shared" si="2"/>
        <v>0.29527967493732171</v>
      </c>
      <c r="F14" s="38">
        <f t="shared" si="2"/>
        <v>0.23932489451476793</v>
      </c>
      <c r="G14" s="38">
        <f>$F$14</f>
        <v>0.23932489451476793</v>
      </c>
      <c r="H14" s="38">
        <f t="shared" ref="H14:P14" si="3">$F$14</f>
        <v>0.23932489451476793</v>
      </c>
      <c r="I14" s="38">
        <f t="shared" si="3"/>
        <v>0.23932489451476793</v>
      </c>
      <c r="J14" s="38">
        <f t="shared" si="3"/>
        <v>0.23932489451476793</v>
      </c>
      <c r="K14" s="38">
        <f t="shared" si="3"/>
        <v>0.23932489451476793</v>
      </c>
      <c r="L14" s="38">
        <f t="shared" si="3"/>
        <v>0.23932489451476793</v>
      </c>
      <c r="M14" s="38">
        <f t="shared" si="3"/>
        <v>0.23932489451476793</v>
      </c>
      <c r="N14" s="38">
        <f t="shared" si="3"/>
        <v>0.23932489451476793</v>
      </c>
      <c r="O14" s="38">
        <f t="shared" si="3"/>
        <v>0.23932489451476793</v>
      </c>
      <c r="P14" s="38">
        <f t="shared" si="3"/>
        <v>0.23932489451476793</v>
      </c>
    </row>
    <row r="15" spans="1:19" x14ac:dyDescent="0.3">
      <c r="A15" s="37"/>
      <c r="B15" s="38"/>
      <c r="C15" s="38"/>
      <c r="D15" s="38"/>
      <c r="E15" s="38"/>
      <c r="F15" s="38"/>
      <c r="G15" s="32"/>
      <c r="H15" s="32"/>
      <c r="I15" s="32"/>
      <c r="J15" s="32"/>
      <c r="K15" s="32"/>
      <c r="L15" s="32"/>
    </row>
    <row r="16" spans="1:19" x14ac:dyDescent="0.3">
      <c r="A16" s="32" t="s">
        <v>66</v>
      </c>
      <c r="B16">
        <f>'CROCS BS'!G207</f>
        <v>47.199999999999996</v>
      </c>
      <c r="C16">
        <f>'CROCS BS'!H207</f>
        <v>17.799999999999986</v>
      </c>
      <c r="D16">
        <f>'CROCS BS'!I207</f>
        <v>53.8</v>
      </c>
      <c r="E16">
        <f>'CROCS BS'!J207</f>
        <v>85.099999999999952</v>
      </c>
      <c r="F16">
        <f>'CROCS BS'!K207</f>
        <v>-38.599999999999952</v>
      </c>
      <c r="G16" s="32"/>
      <c r="H16" s="32"/>
      <c r="I16" s="32"/>
      <c r="J16" s="32"/>
      <c r="K16" s="32"/>
      <c r="L16" s="32"/>
    </row>
    <row r="17" spans="1:16" x14ac:dyDescent="0.3">
      <c r="A17" s="37" t="s">
        <v>67</v>
      </c>
      <c r="B17" s="38">
        <f>B16/B7</f>
        <v>4.33743797096122E-2</v>
      </c>
      <c r="C17" s="38">
        <f t="shared" ref="C17:F17" si="4">C16/C7</f>
        <v>1.4464488867219233E-2</v>
      </c>
      <c r="D17" s="38">
        <f t="shared" si="4"/>
        <v>3.8816738816738812E-2</v>
      </c>
      <c r="E17" s="38">
        <f t="shared" si="4"/>
        <v>3.6785683409699989E-2</v>
      </c>
      <c r="F17" s="38">
        <f t="shared" si="4"/>
        <v>-1.0857946554149072E-2</v>
      </c>
      <c r="G17" s="40">
        <f>AVERAGE($B$17:$F$17)</f>
        <v>2.451666884982423E-2</v>
      </c>
      <c r="H17" s="40">
        <f t="shared" ref="H17:P17" si="5">AVERAGE($B$17:$F$17)</f>
        <v>2.451666884982423E-2</v>
      </c>
      <c r="I17" s="40">
        <f t="shared" si="5"/>
        <v>2.451666884982423E-2</v>
      </c>
      <c r="J17" s="40">
        <f t="shared" si="5"/>
        <v>2.451666884982423E-2</v>
      </c>
      <c r="K17" s="40">
        <f t="shared" si="5"/>
        <v>2.451666884982423E-2</v>
      </c>
      <c r="L17" s="40">
        <f t="shared" si="5"/>
        <v>2.451666884982423E-2</v>
      </c>
      <c r="M17" s="40">
        <f t="shared" si="5"/>
        <v>2.451666884982423E-2</v>
      </c>
      <c r="N17" s="40">
        <f t="shared" si="5"/>
        <v>2.451666884982423E-2</v>
      </c>
      <c r="O17" s="40">
        <f t="shared" si="5"/>
        <v>2.451666884982423E-2</v>
      </c>
      <c r="P17" s="40">
        <f t="shared" si="5"/>
        <v>2.451666884982423E-2</v>
      </c>
    </row>
    <row r="18" spans="1:16" x14ac:dyDescent="0.3">
      <c r="A18" s="32"/>
      <c r="B18" s="32"/>
      <c r="C18" s="32"/>
      <c r="D18" s="32"/>
      <c r="E18" s="32"/>
      <c r="F18" s="32"/>
      <c r="G18" s="32"/>
      <c r="H18" s="32"/>
      <c r="I18" s="32"/>
      <c r="J18" s="32"/>
      <c r="K18" s="32"/>
      <c r="L18" s="32"/>
    </row>
    <row r="19" spans="1:16" x14ac:dyDescent="0.3">
      <c r="A19" s="32" t="s">
        <v>68</v>
      </c>
      <c r="B19" s="32">
        <f>'CROCS BS'!G71</f>
        <v>22.2</v>
      </c>
      <c r="C19" s="32">
        <f>'CROCS BS'!H71</f>
        <v>47.4</v>
      </c>
      <c r="D19" s="32">
        <f>'CROCS BS'!I71</f>
        <v>57.5</v>
      </c>
      <c r="E19" s="32">
        <f>'CROCS BS'!J71</f>
        <v>108.4</v>
      </c>
      <c r="F19" s="32">
        <f>'CROCS BS'!K71</f>
        <v>181.5</v>
      </c>
      <c r="G19" s="32"/>
      <c r="H19" s="32"/>
      <c r="I19" s="32"/>
      <c r="J19" s="32"/>
      <c r="K19" s="32"/>
      <c r="L19" s="32"/>
    </row>
    <row r="20" spans="1:16" x14ac:dyDescent="0.3">
      <c r="A20" s="32" t="s">
        <v>69</v>
      </c>
      <c r="B20" s="38">
        <f>B19/B7</f>
        <v>2.0400661643080315E-2</v>
      </c>
      <c r="C20" s="38">
        <f t="shared" ref="C20:F20" si="6">C19/C7</f>
        <v>3.8517796196977087E-2</v>
      </c>
      <c r="D20" s="38">
        <f t="shared" si="6"/>
        <v>4.1486291486291488E-2</v>
      </c>
      <c r="E20" s="38">
        <f t="shared" si="6"/>
        <v>4.6857439266879915E-2</v>
      </c>
      <c r="F20" s="38">
        <f t="shared" si="6"/>
        <v>5.1054852320675102E-2</v>
      </c>
      <c r="G20" s="40">
        <f>AVERAGE($B$20:$F$20)</f>
        <v>3.9663408182780788E-2</v>
      </c>
      <c r="H20" s="40">
        <f t="shared" ref="H20:P20" si="7">AVERAGE($B$20:$F$20)</f>
        <v>3.9663408182780788E-2</v>
      </c>
      <c r="I20" s="40">
        <f t="shared" si="7"/>
        <v>3.9663408182780788E-2</v>
      </c>
      <c r="J20" s="40">
        <f t="shared" si="7"/>
        <v>3.9663408182780788E-2</v>
      </c>
      <c r="K20" s="40">
        <f t="shared" si="7"/>
        <v>3.9663408182780788E-2</v>
      </c>
      <c r="L20" s="40">
        <f t="shared" si="7"/>
        <v>3.9663408182780788E-2</v>
      </c>
      <c r="M20" s="40">
        <f t="shared" si="7"/>
        <v>3.9663408182780788E-2</v>
      </c>
      <c r="N20" s="40">
        <f t="shared" si="7"/>
        <v>3.9663408182780788E-2</v>
      </c>
      <c r="O20" s="40">
        <f t="shared" si="7"/>
        <v>3.9663408182780788E-2</v>
      </c>
      <c r="P20" s="40">
        <f t="shared" si="7"/>
        <v>3.9663408182780788E-2</v>
      </c>
    </row>
    <row r="21" spans="1:16" x14ac:dyDescent="0.3">
      <c r="A21" s="32"/>
      <c r="B21" s="32"/>
      <c r="C21" s="32"/>
      <c r="D21" s="32"/>
      <c r="E21" s="32"/>
      <c r="F21" s="32"/>
      <c r="G21" s="32"/>
      <c r="H21" s="32"/>
      <c r="I21" s="32"/>
      <c r="J21" s="32"/>
      <c r="K21" s="32"/>
      <c r="L21" s="32"/>
    </row>
    <row r="22" spans="1:16" x14ac:dyDescent="0.3">
      <c r="A22" s="32" t="s">
        <v>70</v>
      </c>
      <c r="B22" s="36">
        <v>468.9</v>
      </c>
      <c r="C22" s="36">
        <v>738.8</v>
      </c>
      <c r="D22" s="36">
        <v>1118.7</v>
      </c>
      <c r="E22" s="36">
        <v>1545.1</v>
      </c>
      <c r="F22" s="36">
        <v>4501.8</v>
      </c>
      <c r="G22" s="32"/>
      <c r="H22" s="32"/>
      <c r="I22" s="32"/>
      <c r="J22" s="32"/>
      <c r="K22" s="32"/>
      <c r="L22" s="32"/>
    </row>
    <row r="23" spans="1:16" x14ac:dyDescent="0.3">
      <c r="A23" s="32" t="s">
        <v>71</v>
      </c>
      <c r="B23" s="32">
        <v>29.3</v>
      </c>
      <c r="C23" s="32">
        <v>24.2</v>
      </c>
      <c r="D23" s="32">
        <v>27.6</v>
      </c>
      <c r="E23" s="32">
        <v>32</v>
      </c>
      <c r="F23" s="32">
        <v>39.200000000000003</v>
      </c>
      <c r="G23" s="32"/>
      <c r="H23" s="32"/>
      <c r="I23" s="32"/>
      <c r="J23" s="32"/>
      <c r="K23" s="32"/>
      <c r="L23" s="32"/>
    </row>
    <row r="24" spans="1:16" x14ac:dyDescent="0.3">
      <c r="A24" s="39" t="s">
        <v>72</v>
      </c>
      <c r="B24" s="40">
        <f>B23/B7</f>
        <v>2.6925197573975372E-2</v>
      </c>
      <c r="C24" s="40">
        <f t="shared" ref="C24:F24" si="8">C23/C7</f>
        <v>1.9665203965545264E-2</v>
      </c>
      <c r="D24" s="40">
        <f t="shared" si="8"/>
        <v>1.9913419913419914E-2</v>
      </c>
      <c r="E24" s="40">
        <f t="shared" si="8"/>
        <v>1.3832454396126912E-2</v>
      </c>
      <c r="F24" s="40">
        <f t="shared" si="8"/>
        <v>1.1026722925457104E-2</v>
      </c>
      <c r="G24" s="40">
        <f>AVERAGE(B24:F24)</f>
        <v>1.8272599754904913E-2</v>
      </c>
      <c r="H24" s="40">
        <f t="shared" ref="H24:P24" si="9">AVERAGE(C24:G24)</f>
        <v>1.6542080191090821E-2</v>
      </c>
      <c r="I24" s="40">
        <f t="shared" si="9"/>
        <v>1.5917455436199934E-2</v>
      </c>
      <c r="J24" s="40">
        <f t="shared" si="9"/>
        <v>1.5118262540755937E-2</v>
      </c>
      <c r="K24" s="40">
        <f t="shared" si="9"/>
        <v>1.5375424169681743E-2</v>
      </c>
      <c r="L24" s="40">
        <f t="shared" si="9"/>
        <v>1.6245164418526671E-2</v>
      </c>
      <c r="M24" s="40">
        <f t="shared" si="9"/>
        <v>1.5839677351251018E-2</v>
      </c>
      <c r="N24" s="40">
        <f t="shared" si="9"/>
        <v>1.5699196783283059E-2</v>
      </c>
      <c r="O24" s="40">
        <f t="shared" si="9"/>
        <v>1.5655545052699685E-2</v>
      </c>
      <c r="P24" s="40">
        <f t="shared" si="9"/>
        <v>1.5763001555088436E-2</v>
      </c>
    </row>
    <row r="25" spans="1:16" x14ac:dyDescent="0.3">
      <c r="A25" s="32" t="s">
        <v>73</v>
      </c>
      <c r="B25" s="32">
        <v>-12</v>
      </c>
      <c r="C25" s="32">
        <v>-36.6</v>
      </c>
      <c r="D25" s="32">
        <v>-42</v>
      </c>
      <c r="E25" s="32">
        <v>-55.9</v>
      </c>
      <c r="F25" s="32">
        <v>-104.2</v>
      </c>
      <c r="G25" s="32"/>
      <c r="H25" s="32"/>
      <c r="I25" s="32"/>
      <c r="J25" s="32"/>
      <c r="K25" s="32"/>
      <c r="L25" s="32"/>
    </row>
    <row r="26" spans="1:16" x14ac:dyDescent="0.3">
      <c r="A26" s="39" t="s">
        <v>74</v>
      </c>
      <c r="B26" s="40">
        <f>B25/B7</f>
        <v>-1.1027384671935305E-2</v>
      </c>
      <c r="C26" s="40">
        <f t="shared" ref="C26:F26" si="10">C25/C7</f>
        <v>-2.9741589468551929E-2</v>
      </c>
      <c r="D26" s="40">
        <f t="shared" si="10"/>
        <v>-3.0303030303030304E-2</v>
      </c>
      <c r="E26" s="40">
        <f t="shared" si="10"/>
        <v>-2.4163568773234199E-2</v>
      </c>
      <c r="F26" s="40">
        <f t="shared" si="10"/>
        <v>-2.9310829817158931E-2</v>
      </c>
      <c r="G26" s="40">
        <f>AVERAGE(B26:F26)</f>
        <v>-2.4909280606782134E-2</v>
      </c>
      <c r="H26" s="40">
        <f t="shared" ref="H26:P26" si="11">AVERAGE(C26:G26)</f>
        <v>-2.76856597937515E-2</v>
      </c>
      <c r="I26" s="40">
        <f t="shared" si="11"/>
        <v>-2.7274473858791413E-2</v>
      </c>
      <c r="J26" s="40">
        <f t="shared" si="11"/>
        <v>-2.6668762569943633E-2</v>
      </c>
      <c r="K26" s="40">
        <f t="shared" si="11"/>
        <v>-2.7169801329285519E-2</v>
      </c>
      <c r="L26" s="40">
        <f t="shared" si="11"/>
        <v>-2.674159563171084E-2</v>
      </c>
      <c r="M26" s="40">
        <f t="shared" si="11"/>
        <v>-2.7108058636696582E-2</v>
      </c>
      <c r="N26" s="40">
        <f t="shared" si="11"/>
        <v>-2.69925384052856E-2</v>
      </c>
      <c r="O26" s="40">
        <f t="shared" si="11"/>
        <v>-2.6936151314584433E-2</v>
      </c>
      <c r="P26" s="40">
        <f t="shared" si="11"/>
        <v>-2.6989629063512592E-2</v>
      </c>
    </row>
    <row r="28" spans="1:16" x14ac:dyDescent="0.3">
      <c r="F28" s="34"/>
    </row>
    <row r="29" spans="1:16" x14ac:dyDescent="0.3">
      <c r="A29" t="s">
        <v>75</v>
      </c>
      <c r="B29" s="46">
        <v>0.21</v>
      </c>
    </row>
    <row r="30" spans="1:16" x14ac:dyDescent="0.3">
      <c r="A30" s="35"/>
      <c r="G30" s="34">
        <v>2023</v>
      </c>
      <c r="H30" s="34">
        <v>2024</v>
      </c>
      <c r="I30" s="34">
        <v>2025</v>
      </c>
      <c r="J30" s="34">
        <v>2026</v>
      </c>
      <c r="K30" s="34">
        <v>2027</v>
      </c>
      <c r="L30" s="34">
        <v>2028</v>
      </c>
      <c r="M30" s="34">
        <v>2029</v>
      </c>
      <c r="N30" s="34">
        <v>2030</v>
      </c>
      <c r="O30" s="34">
        <v>2031</v>
      </c>
      <c r="P30" s="34">
        <v>2032</v>
      </c>
    </row>
    <row r="31" spans="1:16" x14ac:dyDescent="0.3">
      <c r="A31" s="39" t="s">
        <v>76</v>
      </c>
      <c r="G31">
        <f>F7*(1+G8)</f>
        <v>4123.7999999999993</v>
      </c>
      <c r="H31">
        <f t="shared" ref="H31:P31" si="12">G31*(1+H8)</f>
        <v>4536.1799999999994</v>
      </c>
      <c r="I31">
        <f t="shared" si="12"/>
        <v>4989.7979999999998</v>
      </c>
      <c r="J31">
        <f t="shared" si="12"/>
        <v>5488.7777999999998</v>
      </c>
      <c r="K31">
        <f t="shared" si="12"/>
        <v>6037.6555800000006</v>
      </c>
      <c r="L31">
        <f t="shared" si="12"/>
        <v>6641.4211380000015</v>
      </c>
      <c r="M31">
        <f t="shared" si="12"/>
        <v>6741.0424550700009</v>
      </c>
      <c r="N31">
        <f t="shared" si="12"/>
        <v>6842.1580918960499</v>
      </c>
      <c r="O31">
        <f t="shared" si="12"/>
        <v>6944.7904632744903</v>
      </c>
      <c r="P31">
        <f t="shared" si="12"/>
        <v>7048.9623202236071</v>
      </c>
    </row>
    <row r="32" spans="1:16" x14ac:dyDescent="0.3">
      <c r="A32" s="39" t="s">
        <v>2</v>
      </c>
      <c r="G32">
        <f t="shared" ref="G32:P32" si="13">G31*G11</f>
        <v>1108.9599999999998</v>
      </c>
      <c r="H32">
        <f t="shared" si="13"/>
        <v>1219.856</v>
      </c>
      <c r="I32">
        <f t="shared" si="13"/>
        <v>1341.8416</v>
      </c>
      <c r="J32">
        <f t="shared" si="13"/>
        <v>1476.02576</v>
      </c>
      <c r="K32">
        <f t="shared" si="13"/>
        <v>1623.6283360000002</v>
      </c>
      <c r="L32">
        <f t="shared" si="13"/>
        <v>1785.9911696000006</v>
      </c>
      <c r="M32">
        <f t="shared" si="13"/>
        <v>1812.7810371440003</v>
      </c>
      <c r="N32">
        <f t="shared" si="13"/>
        <v>1839.9727527011601</v>
      </c>
      <c r="O32">
        <f t="shared" si="13"/>
        <v>1867.5723439916774</v>
      </c>
      <c r="P32">
        <f t="shared" si="13"/>
        <v>1895.5859291515524</v>
      </c>
    </row>
    <row r="33" spans="1:16" x14ac:dyDescent="0.3">
      <c r="A33" s="39" t="s">
        <v>77</v>
      </c>
      <c r="G33">
        <f t="shared" ref="G33:P33" si="14">G31*G24</f>
        <v>75.352546869276864</v>
      </c>
      <c r="H33">
        <f t="shared" si="14"/>
        <v>75.037853321222343</v>
      </c>
      <c r="I33">
        <f t="shared" si="14"/>
        <v>79.424887300639554</v>
      </c>
      <c r="J33">
        <f t="shared" si="14"/>
        <v>82.980783808272776</v>
      </c>
      <c r="K33">
        <f t="shared" si="14"/>
        <v>92.831515532945858</v>
      </c>
      <c r="L33">
        <f t="shared" si="14"/>
        <v>107.89097835948854</v>
      </c>
      <c r="M33">
        <f t="shared" si="14"/>
        <v>106.77593749939385</v>
      </c>
      <c r="N33">
        <f t="shared" si="14"/>
        <v>107.41638630700862</v>
      </c>
      <c r="O33">
        <f t="shared" si="14"/>
        <v>108.72447997935289</v>
      </c>
      <c r="P33">
        <f t="shared" si="14"/>
        <v>111.11280401544451</v>
      </c>
    </row>
    <row r="34" spans="1:16" x14ac:dyDescent="0.3">
      <c r="A34" s="39" t="s">
        <v>65</v>
      </c>
      <c r="G34">
        <f t="shared" ref="G34:P34" si="15">G31*G14</f>
        <v>986.92799999999988</v>
      </c>
      <c r="H34">
        <f t="shared" si="15"/>
        <v>1085.6207999999999</v>
      </c>
      <c r="I34">
        <f t="shared" si="15"/>
        <v>1194.1828799999998</v>
      </c>
      <c r="J34">
        <f t="shared" si="15"/>
        <v>1313.6011679999999</v>
      </c>
      <c r="K34">
        <f t="shared" si="15"/>
        <v>1444.9612848000002</v>
      </c>
      <c r="L34">
        <f t="shared" si="15"/>
        <v>1589.4574132800003</v>
      </c>
      <c r="M34">
        <f t="shared" si="15"/>
        <v>1613.2992744792002</v>
      </c>
      <c r="N34">
        <f t="shared" si="15"/>
        <v>1637.498763596388</v>
      </c>
      <c r="O34">
        <f t="shared" si="15"/>
        <v>1662.0612450503338</v>
      </c>
      <c r="P34">
        <f t="shared" si="15"/>
        <v>1686.9921637260886</v>
      </c>
    </row>
    <row r="35" spans="1:16" x14ac:dyDescent="0.3">
      <c r="A35" s="39" t="s">
        <v>78</v>
      </c>
      <c r="G35">
        <f>G34*(1-$B$29)</f>
        <v>779.67311999999993</v>
      </c>
      <c r="H35">
        <f t="shared" ref="H35:P35" si="16">H34*(1-$B$29)</f>
        <v>857.64043199999992</v>
      </c>
      <c r="I35">
        <f t="shared" si="16"/>
        <v>943.40447519999987</v>
      </c>
      <c r="J35">
        <f t="shared" si="16"/>
        <v>1037.74492272</v>
      </c>
      <c r="K35">
        <f t="shared" si="16"/>
        <v>1141.5194149920001</v>
      </c>
      <c r="L35">
        <f t="shared" si="16"/>
        <v>1255.6713564912004</v>
      </c>
      <c r="M35">
        <f t="shared" si="16"/>
        <v>1274.5064268385681</v>
      </c>
      <c r="N35">
        <f t="shared" si="16"/>
        <v>1293.6240232411467</v>
      </c>
      <c r="O35">
        <f t="shared" si="16"/>
        <v>1313.0283835897637</v>
      </c>
      <c r="P35">
        <f t="shared" si="16"/>
        <v>1332.7238093436101</v>
      </c>
    </row>
    <row r="36" spans="1:16" x14ac:dyDescent="0.3">
      <c r="A36" s="32"/>
    </row>
    <row r="37" spans="1:16" x14ac:dyDescent="0.3">
      <c r="A37" s="39" t="s">
        <v>79</v>
      </c>
      <c r="G37">
        <f>G31*G26</f>
        <v>-102.72089136624814</v>
      </c>
      <c r="H37">
        <f t="shared" ref="H37:P37" si="17">H31*H26</f>
        <v>-125.58713624321966</v>
      </c>
      <c r="I37">
        <f t="shared" si="17"/>
        <v>-136.09411511164967</v>
      </c>
      <c r="J37">
        <f t="shared" si="17"/>
        <v>-146.37891194737756</v>
      </c>
      <c r="K37">
        <f t="shared" si="17"/>
        <v>-164.04190260325214</v>
      </c>
      <c r="L37">
        <f t="shared" si="17"/>
        <v>-177.60219849229287</v>
      </c>
      <c r="M37">
        <f t="shared" si="17"/>
        <v>-182.73657414449866</v>
      </c>
      <c r="N37">
        <f t="shared" si="17"/>
        <v>-184.68721507053976</v>
      </c>
      <c r="O37">
        <f t="shared" si="17"/>
        <v>-187.0659267668446</v>
      </c>
      <c r="P37">
        <f t="shared" si="17"/>
        <v>-190.24887830551222</v>
      </c>
    </row>
    <row r="38" spans="1:16" x14ac:dyDescent="0.3">
      <c r="A38" s="39" t="s">
        <v>66</v>
      </c>
      <c r="G38">
        <f>G31*G17</f>
        <v>101.10183900290514</v>
      </c>
      <c r="H38">
        <f t="shared" ref="H38:P38" si="18">H31*H17</f>
        <v>111.21202290319566</v>
      </c>
      <c r="I38">
        <f t="shared" si="18"/>
        <v>122.33322519351523</v>
      </c>
      <c r="J38">
        <f t="shared" si="18"/>
        <v>134.56654771286676</v>
      </c>
      <c r="K38">
        <f t="shared" si="18"/>
        <v>148.02320248415347</v>
      </c>
      <c r="L38">
        <f t="shared" si="18"/>
        <v>162.82552273256883</v>
      </c>
      <c r="M38">
        <f t="shared" si="18"/>
        <v>165.26790557355736</v>
      </c>
      <c r="N38">
        <f t="shared" si="18"/>
        <v>167.74692415716069</v>
      </c>
      <c r="O38">
        <f t="shared" si="18"/>
        <v>170.26312801951809</v>
      </c>
      <c r="P38">
        <f t="shared" si="18"/>
        <v>172.81707493981085</v>
      </c>
    </row>
    <row r="39" spans="1:16" x14ac:dyDescent="0.3">
      <c r="A39" s="39" t="s">
        <v>80</v>
      </c>
      <c r="G39">
        <f>G38-F16</f>
        <v>139.7018390029051</v>
      </c>
      <c r="H39">
        <f>H38-G38</f>
        <v>10.110183900290522</v>
      </c>
      <c r="I39">
        <f t="shared" ref="I39:P39" si="19">I38-H38</f>
        <v>11.121202290319573</v>
      </c>
      <c r="J39">
        <f t="shared" si="19"/>
        <v>12.233322519351532</v>
      </c>
      <c r="K39">
        <f t="shared" si="19"/>
        <v>13.456654771286708</v>
      </c>
      <c r="L39">
        <f t="shared" si="19"/>
        <v>14.802320248415356</v>
      </c>
      <c r="M39">
        <f t="shared" si="19"/>
        <v>2.4423828409885289</v>
      </c>
      <c r="N39">
        <f t="shared" si="19"/>
        <v>2.4790185836033345</v>
      </c>
      <c r="O39">
        <f t="shared" si="19"/>
        <v>2.5162038623574006</v>
      </c>
      <c r="P39">
        <f t="shared" si="19"/>
        <v>2.5539469202927592</v>
      </c>
    </row>
    <row r="40" spans="1:16" x14ac:dyDescent="0.3">
      <c r="A40" s="32"/>
    </row>
    <row r="41" spans="1:16" x14ac:dyDescent="0.3">
      <c r="A41" s="32" t="s">
        <v>81</v>
      </c>
      <c r="G41">
        <f>G31*G20</f>
        <v>163.56396266415138</v>
      </c>
      <c r="H41">
        <f t="shared" ref="H41:P41" si="20">H31*H20</f>
        <v>179.92035893056652</v>
      </c>
      <c r="I41">
        <f t="shared" si="20"/>
        <v>197.9123948236232</v>
      </c>
      <c r="J41">
        <f t="shared" si="20"/>
        <v>217.70363430598553</v>
      </c>
      <c r="K41">
        <f t="shared" si="20"/>
        <v>239.4739977365841</v>
      </c>
      <c r="L41">
        <f t="shared" si="20"/>
        <v>263.42139751024257</v>
      </c>
      <c r="M41">
        <f t="shared" si="20"/>
        <v>267.37271847289617</v>
      </c>
      <c r="N41">
        <f t="shared" si="20"/>
        <v>271.38330924998957</v>
      </c>
      <c r="O41">
        <f t="shared" si="20"/>
        <v>275.45405888873938</v>
      </c>
      <c r="P41">
        <f t="shared" si="20"/>
        <v>279.58586977207045</v>
      </c>
    </row>
    <row r="42" spans="1:16" x14ac:dyDescent="0.3">
      <c r="A42" s="32" t="s">
        <v>82</v>
      </c>
      <c r="G42">
        <f>G41-F19</f>
        <v>-17.936037335848624</v>
      </c>
      <c r="H42">
        <f>H41-G41</f>
        <v>16.356396266415146</v>
      </c>
      <c r="I42">
        <f t="shared" ref="I42:P42" si="21">I41-H41</f>
        <v>17.992035893056681</v>
      </c>
      <c r="J42">
        <f t="shared" si="21"/>
        <v>19.791239482362329</v>
      </c>
      <c r="K42">
        <f t="shared" si="21"/>
        <v>21.770363430598564</v>
      </c>
      <c r="L42">
        <f t="shared" si="21"/>
        <v>23.947399773658475</v>
      </c>
      <c r="M42">
        <f t="shared" si="21"/>
        <v>3.9513209626535968</v>
      </c>
      <c r="N42">
        <f t="shared" si="21"/>
        <v>4.0105907770933982</v>
      </c>
      <c r="O42">
        <f t="shared" si="21"/>
        <v>4.0707496387498168</v>
      </c>
      <c r="P42">
        <f t="shared" si="21"/>
        <v>4.1318108833310703</v>
      </c>
    </row>
    <row r="43" spans="1:16" x14ac:dyDescent="0.3">
      <c r="A43" s="32"/>
    </row>
    <row r="44" spans="1:16" x14ac:dyDescent="0.3">
      <c r="A44" s="32" t="s">
        <v>83</v>
      </c>
      <c r="G44">
        <f>G35-(G39+G42)</f>
        <v>657.90731833294342</v>
      </c>
      <c r="H44">
        <f t="shared" ref="H44:P44" si="22">H35-(H39+H42)</f>
        <v>831.17385183329429</v>
      </c>
      <c r="I44">
        <f t="shared" si="22"/>
        <v>914.29123701662365</v>
      </c>
      <c r="J44">
        <f t="shared" si="22"/>
        <v>1005.7203607182861</v>
      </c>
      <c r="K44">
        <f t="shared" si="22"/>
        <v>1106.2923967901147</v>
      </c>
      <c r="L44">
        <f t="shared" si="22"/>
        <v>1216.9216364691265</v>
      </c>
      <c r="M44">
        <f t="shared" si="22"/>
        <v>1268.1127230349259</v>
      </c>
      <c r="N44">
        <f t="shared" si="22"/>
        <v>1287.13441388045</v>
      </c>
      <c r="O44">
        <f t="shared" si="22"/>
        <v>1306.4414300886565</v>
      </c>
      <c r="P44">
        <f t="shared" si="22"/>
        <v>1326.0380515399863</v>
      </c>
    </row>
    <row r="45" spans="1:16" x14ac:dyDescent="0.3">
      <c r="A45" s="32" t="s">
        <v>84</v>
      </c>
      <c r="B45" s="46">
        <v>1.4999999999999999E-2</v>
      </c>
    </row>
    <row r="46" spans="1:16" x14ac:dyDescent="0.3">
      <c r="A46" s="32" t="s">
        <v>56</v>
      </c>
      <c r="B46" s="6">
        <f>WACC!C16</f>
        <v>0.16826999342264493</v>
      </c>
    </row>
    <row r="47" spans="1:16" x14ac:dyDescent="0.3">
      <c r="A47" s="39" t="s">
        <v>85</v>
      </c>
      <c r="B47" s="25">
        <f>P44*(1+B45)/(B46-B45)</f>
        <v>8781.4228490351816</v>
      </c>
      <c r="G47" s="47" t="s">
        <v>86</v>
      </c>
      <c r="H47" s="48" t="s">
        <v>62</v>
      </c>
      <c r="I47" s="48" t="s">
        <v>62</v>
      </c>
      <c r="J47" s="48" t="s">
        <v>62</v>
      </c>
      <c r="K47" s="48" t="s">
        <v>62</v>
      </c>
      <c r="L47" s="48" t="s">
        <v>62</v>
      </c>
    </row>
    <row r="48" spans="1:16" x14ac:dyDescent="0.3">
      <c r="A48" s="32"/>
      <c r="B48" s="25"/>
      <c r="G48" s="49" t="s">
        <v>62</v>
      </c>
      <c r="H48" s="50" t="s">
        <v>87</v>
      </c>
      <c r="I48" s="50" t="s">
        <v>62</v>
      </c>
      <c r="J48" s="50" t="s">
        <v>62</v>
      </c>
      <c r="K48" s="50" t="s">
        <v>62</v>
      </c>
      <c r="L48" s="50" t="s">
        <v>62</v>
      </c>
    </row>
    <row r="49" spans="1:15" x14ac:dyDescent="0.3">
      <c r="A49" s="75" t="s">
        <v>88</v>
      </c>
      <c r="B49" s="76">
        <f>B47/(1+B46)^10</f>
        <v>1854.0979283080524</v>
      </c>
      <c r="G49" s="53">
        <f>B56</f>
        <v>67.898977896125317</v>
      </c>
      <c r="H49" s="51">
        <v>0</v>
      </c>
      <c r="I49" s="51">
        <v>5.0000000000000001E-3</v>
      </c>
      <c r="J49" s="51">
        <v>1.4999999999999999E-2</v>
      </c>
      <c r="K49" s="51">
        <v>0.03</v>
      </c>
      <c r="L49" s="51">
        <v>0.05</v>
      </c>
    </row>
    <row r="50" spans="1:15" x14ac:dyDescent="0.3">
      <c r="A50" s="77" t="s">
        <v>89</v>
      </c>
      <c r="B50" s="78">
        <f>NPV(B46,G44:P44)</f>
        <v>4672.4690078828799</v>
      </c>
      <c r="G50" s="52">
        <v>0.04</v>
      </c>
      <c r="H50" s="54">
        <f t="dataTable" ref="H50:L55" dt2D="1" dtr="1" r1="B45" r2="B46"/>
        <v>465.49227353436811</v>
      </c>
      <c r="I50" s="54">
        <v>519.42007776479136</v>
      </c>
      <c r="J50" s="54">
        <v>691.98905130214553</v>
      </c>
      <c r="K50" s="54">
        <v>1597.9761623732561</v>
      </c>
      <c r="L50" s="54">
        <v>-1421.9808745304449</v>
      </c>
    </row>
    <row r="51" spans="1:15" x14ac:dyDescent="0.3">
      <c r="A51" s="77" t="s">
        <v>7</v>
      </c>
      <c r="B51" s="78">
        <f>B49+B50</f>
        <v>6526.5669361909322</v>
      </c>
      <c r="G51" s="52">
        <v>0.08</v>
      </c>
      <c r="H51" s="54">
        <v>200.16420238959279</v>
      </c>
      <c r="I51" s="54">
        <v>209.12353742011535</v>
      </c>
      <c r="J51" s="54">
        <v>231.1772851875555</v>
      </c>
      <c r="K51" s="54">
        <v>280.79821766429586</v>
      </c>
      <c r="L51" s="54">
        <v>424.14757815265676</v>
      </c>
    </row>
    <row r="52" spans="1:15" x14ac:dyDescent="0.3">
      <c r="A52" s="77" t="s">
        <v>90</v>
      </c>
      <c r="B52" s="79">
        <f>COMPS!F3</f>
        <v>2528.8000000000002</v>
      </c>
      <c r="G52" s="52">
        <v>0.12</v>
      </c>
      <c r="H52" s="54">
        <v>113.39505763309022</v>
      </c>
      <c r="I52" s="54">
        <v>116.20307336425996</v>
      </c>
      <c r="J52" s="54">
        <v>122.6213950355051</v>
      </c>
      <c r="K52" s="54">
        <v>134.92317823872494</v>
      </c>
      <c r="L52" s="54">
        <v>159.52674464516474</v>
      </c>
      <c r="M52" t="s">
        <v>91</v>
      </c>
      <c r="N52" t="s">
        <v>92</v>
      </c>
      <c r="O52" t="s">
        <v>93</v>
      </c>
    </row>
    <row r="53" spans="1:15" x14ac:dyDescent="0.3">
      <c r="A53" s="77" t="s">
        <v>94</v>
      </c>
      <c r="B53" s="80">
        <f>COMPS!H3</f>
        <v>191.6</v>
      </c>
      <c r="G53" s="52">
        <v>0.16830000000000001</v>
      </c>
      <c r="H53" s="54">
        <v>64.794530698737034</v>
      </c>
      <c r="I53" s="54">
        <v>65.758761800949571</v>
      </c>
      <c r="J53" s="54">
        <v>67.875918937314466</v>
      </c>
      <c r="K53" s="54">
        <v>71.625721110507371</v>
      </c>
      <c r="L53" s="54">
        <v>78.104669244071488</v>
      </c>
      <c r="M53" s="25">
        <f>MIN(H53:L53)</f>
        <v>64.794530698737034</v>
      </c>
      <c r="N53" s="25">
        <f>AVERAGE(H53:L53)</f>
        <v>69.63192035831598</v>
      </c>
      <c r="O53" s="25">
        <f>MAX(H53:L53)</f>
        <v>78.104669244071488</v>
      </c>
    </row>
    <row r="54" spans="1:15" x14ac:dyDescent="0.3">
      <c r="A54" s="77" t="s">
        <v>95</v>
      </c>
      <c r="B54" s="78">
        <f>B51-B52+B53</f>
        <v>4189.3669361909324</v>
      </c>
      <c r="G54" s="52">
        <v>0.2</v>
      </c>
      <c r="H54" s="54">
        <v>46.125446332098484</v>
      </c>
      <c r="I54" s="54">
        <v>46.659450941120006</v>
      </c>
      <c r="J54" s="54">
        <v>47.814055501166528</v>
      </c>
      <c r="K54" s="54">
        <v>49.80065452359954</v>
      </c>
      <c r="L54" s="54">
        <v>53.067506249378248</v>
      </c>
    </row>
    <row r="55" spans="1:15" x14ac:dyDescent="0.3">
      <c r="A55" s="77" t="s">
        <v>96</v>
      </c>
      <c r="B55" s="80">
        <f>'CROCS BS'!K83</f>
        <v>61.7</v>
      </c>
      <c r="G55" s="52">
        <v>0.24</v>
      </c>
      <c r="H55" s="54">
        <v>29.955400996692308</v>
      </c>
      <c r="I55" s="54">
        <v>30.230295816827041</v>
      </c>
      <c r="J55" s="54">
        <v>30.816738099781158</v>
      </c>
      <c r="K55" s="54">
        <v>31.801123360454135</v>
      </c>
      <c r="L55" s="54">
        <v>33.3554158773062</v>
      </c>
    </row>
    <row r="56" spans="1:15" x14ac:dyDescent="0.3">
      <c r="A56" s="81" t="s">
        <v>97</v>
      </c>
      <c r="B56" s="82">
        <f>B54/B55</f>
        <v>67.898977896125317</v>
      </c>
    </row>
    <row r="62" spans="1:15" x14ac:dyDescent="0.3">
      <c r="A62" t="s">
        <v>98</v>
      </c>
    </row>
    <row r="63" spans="1:15" x14ac:dyDescent="0.3">
      <c r="A63" t="s">
        <v>99</v>
      </c>
    </row>
    <row r="64" spans="1:15" x14ac:dyDescent="0.3">
      <c r="A64" t="s">
        <v>100</v>
      </c>
    </row>
    <row r="65" customFormat="1" x14ac:dyDescent="0.3"/>
    <row r="66" customFormat="1" x14ac:dyDescent="0.3"/>
    <row r="67" customFormat="1" x14ac:dyDescent="0.3"/>
    <row r="68" customFormat="1" x14ac:dyDescent="0.3"/>
    <row r="69" customFormat="1" x14ac:dyDescent="0.3"/>
    <row r="70" customFormat="1" x14ac:dyDescent="0.3"/>
  </sheetData>
  <mergeCells count="2">
    <mergeCell ref="B2:E2"/>
    <mergeCell ref="F2: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D582-24C0-4B33-9DCE-1ECB479F3621}">
  <dimension ref="A2:D6"/>
  <sheetViews>
    <sheetView workbookViewId="0">
      <selection activeCell="T11" sqref="T11"/>
    </sheetView>
  </sheetViews>
  <sheetFormatPr defaultRowHeight="14.4" x14ac:dyDescent="0.3"/>
  <cols>
    <col min="1" max="1" width="19.33203125" bestFit="1" customWidth="1"/>
  </cols>
  <sheetData>
    <row r="2" spans="1:4" x14ac:dyDescent="0.3">
      <c r="B2" t="s">
        <v>91</v>
      </c>
      <c r="C2" t="s">
        <v>92</v>
      </c>
      <c r="D2" t="s">
        <v>93</v>
      </c>
    </row>
    <row r="3" spans="1:4" x14ac:dyDescent="0.3">
      <c r="A3" t="s">
        <v>101</v>
      </c>
      <c r="B3" s="1">
        <f>COMPS!C28</f>
        <v>17.286338621173687</v>
      </c>
      <c r="C3" s="1">
        <f>COMPS!C29</f>
        <v>72.868303439781897</v>
      </c>
      <c r="D3" s="1">
        <f>COMPS!C30</f>
        <v>170.51138269268603</v>
      </c>
    </row>
    <row r="4" spans="1:4" x14ac:dyDescent="0.3">
      <c r="A4" t="s">
        <v>102</v>
      </c>
      <c r="B4" s="25">
        <f>'DCF BASELINE '!M53</f>
        <v>86.984733208376525</v>
      </c>
      <c r="C4" s="25">
        <f>'DCF BASELINE '!N53</f>
        <v>93.542460732424701</v>
      </c>
      <c r="D4" s="25">
        <f>'DCF BASELINE '!O53</f>
        <v>101.47596465905164</v>
      </c>
    </row>
    <row r="5" spans="1:4" x14ac:dyDescent="0.3">
      <c r="A5" t="s">
        <v>103</v>
      </c>
      <c r="B5" s="25">
        <f>'DCF OPTIMISTIC'!M53</f>
        <v>128.99553369173259</v>
      </c>
      <c r="C5" s="25">
        <f>'DCF OPTIMISTIC'!N53</f>
        <v>160.20884871074435</v>
      </c>
      <c r="D5" s="25">
        <f>'DCF OPTIMISTIC'!O53</f>
        <v>207.13294273538747</v>
      </c>
    </row>
    <row r="6" spans="1:4" x14ac:dyDescent="0.3">
      <c r="A6" t="s">
        <v>104</v>
      </c>
      <c r="B6" s="25">
        <f>'DCF PESSIMISTIC'!M53</f>
        <v>64.794530698737034</v>
      </c>
      <c r="C6" s="25">
        <f>'DCF PESSIMISTIC'!N53</f>
        <v>69.63192035831598</v>
      </c>
      <c r="D6" s="25">
        <f>'DCF PESSIMISTIC'!O53</f>
        <v>78.104669244071488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B613-1195-4697-8797-19A3B9252E10}">
  <dimension ref="A1:K127"/>
  <sheetViews>
    <sheetView workbookViewId="0">
      <selection activeCell="B19" sqref="B19"/>
    </sheetView>
  </sheetViews>
  <sheetFormatPr defaultRowHeight="14.4" x14ac:dyDescent="0.3"/>
  <cols>
    <col min="1" max="1" width="42.6640625" bestFit="1" customWidth="1"/>
    <col min="2" max="2" width="56.33203125" bestFit="1" customWidth="1"/>
    <col min="3" max="11" width="10.5546875" bestFit="1" customWidth="1"/>
  </cols>
  <sheetData>
    <row r="1" spans="1:11" x14ac:dyDescent="0.3">
      <c r="A1" t="s">
        <v>105</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128</v>
      </c>
    </row>
    <row r="6" spans="1:11" x14ac:dyDescent="0.3">
      <c r="A6" t="s">
        <v>129</v>
      </c>
    </row>
    <row r="7" spans="1:11" x14ac:dyDescent="0.3">
      <c r="A7" t="s">
        <v>130</v>
      </c>
      <c r="B7" s="1">
        <v>1192.7</v>
      </c>
      <c r="C7" s="1">
        <v>1198.2</v>
      </c>
      <c r="D7" s="1">
        <v>1090.5999999999999</v>
      </c>
      <c r="E7" s="1">
        <v>1036.3</v>
      </c>
      <c r="F7" s="1">
        <v>1023.5</v>
      </c>
      <c r="G7" s="1">
        <v>1088.2</v>
      </c>
      <c r="H7" s="1">
        <v>1230.5999999999999</v>
      </c>
      <c r="I7" s="1">
        <v>1386</v>
      </c>
      <c r="J7" s="1">
        <v>2313.4</v>
      </c>
      <c r="K7" s="1">
        <v>3555</v>
      </c>
    </row>
    <row r="8" spans="1:11" x14ac:dyDescent="0.3">
      <c r="A8" t="s">
        <v>131</v>
      </c>
      <c r="B8" t="s">
        <v>132</v>
      </c>
      <c r="C8" t="s">
        <v>132</v>
      </c>
      <c r="D8" t="s">
        <v>132</v>
      </c>
      <c r="E8" s="1">
        <v>1036.3</v>
      </c>
      <c r="F8" s="1">
        <v>1023.5</v>
      </c>
      <c r="G8" s="1">
        <v>1088.2</v>
      </c>
      <c r="H8" s="1">
        <v>1230.5999999999999</v>
      </c>
      <c r="I8" s="1">
        <v>1386</v>
      </c>
      <c r="J8" s="1">
        <v>2313.4</v>
      </c>
      <c r="K8" s="1">
        <v>3555</v>
      </c>
    </row>
    <row r="9" spans="1:11" x14ac:dyDescent="0.3">
      <c r="A9" t="s">
        <v>133</v>
      </c>
    </row>
    <row r="10" spans="1:11" x14ac:dyDescent="0.3">
      <c r="A10" t="s">
        <v>134</v>
      </c>
      <c r="B10">
        <v>569.5</v>
      </c>
      <c r="C10">
        <v>603.9</v>
      </c>
      <c r="D10">
        <v>579.79999999999995</v>
      </c>
      <c r="E10">
        <v>536.1</v>
      </c>
      <c r="F10">
        <v>506.3</v>
      </c>
      <c r="G10">
        <v>528.1</v>
      </c>
      <c r="H10">
        <v>613.5</v>
      </c>
      <c r="I10">
        <v>636</v>
      </c>
      <c r="J10">
        <v>893.2</v>
      </c>
      <c r="K10" s="1">
        <v>1694.7</v>
      </c>
    </row>
    <row r="11" spans="1:11" x14ac:dyDescent="0.3">
      <c r="A11" t="s">
        <v>135</v>
      </c>
      <c r="B11">
        <v>15.4</v>
      </c>
      <c r="C11">
        <v>16.7</v>
      </c>
      <c r="D11" t="s">
        <v>132</v>
      </c>
      <c r="E11" t="s">
        <v>132</v>
      </c>
      <c r="F11" t="s">
        <v>132</v>
      </c>
      <c r="G11" t="s">
        <v>132</v>
      </c>
      <c r="H11" t="s">
        <v>132</v>
      </c>
      <c r="I11" t="s">
        <v>132</v>
      </c>
      <c r="J11" t="s">
        <v>132</v>
      </c>
      <c r="K11" t="s">
        <v>132</v>
      </c>
    </row>
    <row r="12" spans="1:11" x14ac:dyDescent="0.3">
      <c r="A12" t="s">
        <v>136</v>
      </c>
      <c r="B12">
        <v>533.79999999999995</v>
      </c>
      <c r="C12">
        <v>549</v>
      </c>
      <c r="D12">
        <v>559.1</v>
      </c>
      <c r="E12">
        <v>503.2</v>
      </c>
      <c r="F12">
        <v>494.6</v>
      </c>
      <c r="G12">
        <v>495</v>
      </c>
      <c r="H12">
        <v>488.4</v>
      </c>
      <c r="I12">
        <v>514.79999999999995</v>
      </c>
      <c r="J12">
        <v>737.2</v>
      </c>
      <c r="K12" s="1">
        <v>1009.5</v>
      </c>
    </row>
    <row r="13" spans="1:11" x14ac:dyDescent="0.3">
      <c r="A13" t="s">
        <v>137</v>
      </c>
      <c r="B13">
        <v>10.9</v>
      </c>
      <c r="C13">
        <v>8.8000000000000007</v>
      </c>
      <c r="D13">
        <v>15.3</v>
      </c>
      <c r="E13">
        <v>3.1</v>
      </c>
      <c r="F13">
        <v>5.3</v>
      </c>
      <c r="G13">
        <v>2.2000000000000002</v>
      </c>
      <c r="H13" t="s">
        <v>132</v>
      </c>
      <c r="I13">
        <v>21.1</v>
      </c>
      <c r="J13">
        <v>0</v>
      </c>
      <c r="K13">
        <v>0</v>
      </c>
    </row>
    <row r="14" spans="1:11" x14ac:dyDescent="0.3">
      <c r="A14" t="s">
        <v>138</v>
      </c>
      <c r="B14" t="s">
        <v>132</v>
      </c>
      <c r="C14">
        <v>20.5</v>
      </c>
      <c r="D14">
        <v>8.6999999999999993</v>
      </c>
      <c r="E14">
        <v>0</v>
      </c>
      <c r="F14" t="s">
        <v>132</v>
      </c>
      <c r="G14" t="s">
        <v>132</v>
      </c>
      <c r="H14" t="s">
        <v>132</v>
      </c>
      <c r="I14" t="s">
        <v>132</v>
      </c>
      <c r="J14" t="s">
        <v>132</v>
      </c>
      <c r="K14" t="s">
        <v>132</v>
      </c>
    </row>
    <row r="15" spans="1:11" x14ac:dyDescent="0.3">
      <c r="A15" t="s">
        <v>139</v>
      </c>
      <c r="B15">
        <v>623.20000000000005</v>
      </c>
      <c r="C15">
        <v>590.29999999999995</v>
      </c>
      <c r="D15">
        <v>510.8</v>
      </c>
      <c r="E15">
        <v>500.2</v>
      </c>
      <c r="F15">
        <v>517.20000000000005</v>
      </c>
      <c r="G15">
        <v>560.20000000000005</v>
      </c>
      <c r="H15">
        <v>617.1</v>
      </c>
      <c r="I15">
        <v>749.9</v>
      </c>
      <c r="J15" s="1">
        <v>1420.2</v>
      </c>
      <c r="K15" s="1">
        <v>1860.3</v>
      </c>
    </row>
    <row r="16" spans="1:11" x14ac:dyDescent="0.3">
      <c r="A16" t="s">
        <v>140</v>
      </c>
      <c r="B16">
        <v>63.1</v>
      </c>
      <c r="C16">
        <v>-4.7</v>
      </c>
      <c r="D16">
        <v>-72.3</v>
      </c>
      <c r="E16">
        <v>-6.2</v>
      </c>
      <c r="F16">
        <v>17.3</v>
      </c>
      <c r="G16">
        <v>62.9</v>
      </c>
      <c r="H16">
        <v>128.6</v>
      </c>
      <c r="I16">
        <v>214.1</v>
      </c>
      <c r="J16">
        <v>683.1</v>
      </c>
      <c r="K16">
        <v>850.8</v>
      </c>
    </row>
    <row r="17" spans="1:11" x14ac:dyDescent="0.3">
      <c r="A17" t="s">
        <v>141</v>
      </c>
      <c r="B17" t="s">
        <v>132</v>
      </c>
      <c r="C17" t="s">
        <v>132</v>
      </c>
      <c r="D17" t="s">
        <v>132</v>
      </c>
      <c r="E17" t="s">
        <v>132</v>
      </c>
      <c r="F17" t="s">
        <v>132</v>
      </c>
      <c r="G17" t="s">
        <v>132</v>
      </c>
      <c r="H17" t="s">
        <v>132</v>
      </c>
      <c r="I17" t="s">
        <v>132</v>
      </c>
      <c r="J17" t="s">
        <v>132</v>
      </c>
      <c r="K17" t="s">
        <v>132</v>
      </c>
    </row>
    <row r="18" spans="1:11" x14ac:dyDescent="0.3">
      <c r="A18" t="s">
        <v>142</v>
      </c>
      <c r="B18" t="s">
        <v>132</v>
      </c>
      <c r="C18">
        <v>4</v>
      </c>
      <c r="D18" t="s">
        <v>132</v>
      </c>
      <c r="E18" t="s">
        <v>132</v>
      </c>
      <c r="F18" t="s">
        <v>132</v>
      </c>
      <c r="G18" t="s">
        <v>132</v>
      </c>
      <c r="H18" t="s">
        <v>132</v>
      </c>
      <c r="I18" t="s">
        <v>132</v>
      </c>
      <c r="J18" t="s">
        <v>132</v>
      </c>
      <c r="K18" t="s">
        <v>132</v>
      </c>
    </row>
    <row r="19" spans="1:11" x14ac:dyDescent="0.3">
      <c r="A19" t="s">
        <v>143</v>
      </c>
    </row>
    <row r="20" spans="1:11" x14ac:dyDescent="0.3">
      <c r="A20" t="s">
        <v>144</v>
      </c>
      <c r="B20">
        <v>1</v>
      </c>
      <c r="C20">
        <v>0.8</v>
      </c>
      <c r="D20">
        <v>1</v>
      </c>
      <c r="E20">
        <v>0.8</v>
      </c>
      <c r="F20">
        <v>0.9</v>
      </c>
      <c r="G20">
        <v>1</v>
      </c>
      <c r="H20">
        <v>8.6</v>
      </c>
      <c r="I20">
        <v>6.7</v>
      </c>
      <c r="J20">
        <v>21.6</v>
      </c>
      <c r="K20">
        <v>136.19999999999999</v>
      </c>
    </row>
    <row r="21" spans="1:11" x14ac:dyDescent="0.3">
      <c r="A21" t="s">
        <v>145</v>
      </c>
      <c r="B21">
        <v>4.7</v>
      </c>
      <c r="C21">
        <v>4.9000000000000004</v>
      </c>
      <c r="D21">
        <v>3.3</v>
      </c>
      <c r="E21">
        <v>2.5</v>
      </c>
      <c r="F21">
        <v>-0.6</v>
      </c>
      <c r="G21">
        <v>-1.3</v>
      </c>
      <c r="H21">
        <v>1.3</v>
      </c>
      <c r="I21">
        <v>1.1000000000000001</v>
      </c>
      <c r="J21">
        <v>0.1</v>
      </c>
      <c r="K21">
        <v>-3.2</v>
      </c>
    </row>
    <row r="22" spans="1:11" x14ac:dyDescent="0.3">
      <c r="A22" t="s">
        <v>146</v>
      </c>
      <c r="B22">
        <v>-2.4</v>
      </c>
      <c r="C22">
        <v>-1.7</v>
      </c>
      <c r="D22">
        <v>-1</v>
      </c>
      <c r="E22">
        <v>-0.7</v>
      </c>
      <c r="F22">
        <v>-0.9</v>
      </c>
      <c r="G22">
        <v>-1.3</v>
      </c>
      <c r="H22">
        <v>-0.6</v>
      </c>
      <c r="I22">
        <v>-0.2</v>
      </c>
      <c r="J22">
        <v>-0.8</v>
      </c>
      <c r="K22">
        <v>-1</v>
      </c>
    </row>
    <row r="23" spans="1:11" x14ac:dyDescent="0.3">
      <c r="A23" t="s">
        <v>147</v>
      </c>
      <c r="B23">
        <v>49.5</v>
      </c>
      <c r="C23">
        <v>-3.6</v>
      </c>
      <c r="D23">
        <v>8.5</v>
      </c>
      <c r="E23">
        <v>9.3000000000000007</v>
      </c>
      <c r="F23">
        <v>7.9</v>
      </c>
      <c r="G23">
        <v>14.7</v>
      </c>
      <c r="H23">
        <v>-0.2</v>
      </c>
      <c r="I23">
        <v>-105.9</v>
      </c>
      <c r="J23">
        <v>-61.8</v>
      </c>
      <c r="K23">
        <v>178.3</v>
      </c>
    </row>
    <row r="24" spans="1:11" x14ac:dyDescent="0.3">
      <c r="A24" t="s">
        <v>148</v>
      </c>
      <c r="B24">
        <v>60</v>
      </c>
      <c r="C24">
        <v>-8.5</v>
      </c>
      <c r="D24" t="s">
        <v>132</v>
      </c>
      <c r="E24">
        <v>-7.2</v>
      </c>
      <c r="F24">
        <v>18.2</v>
      </c>
      <c r="G24">
        <v>65.2</v>
      </c>
      <c r="H24">
        <v>119.3</v>
      </c>
      <c r="I24">
        <v>207</v>
      </c>
      <c r="J24">
        <v>663.8</v>
      </c>
      <c r="K24">
        <v>718.5</v>
      </c>
    </row>
    <row r="25" spans="1:11" x14ac:dyDescent="0.3">
      <c r="A25" t="s">
        <v>149</v>
      </c>
      <c r="B25">
        <v>-0.1</v>
      </c>
      <c r="C25">
        <v>-0.2</v>
      </c>
      <c r="D25">
        <v>-0.9</v>
      </c>
      <c r="E25">
        <v>-1.5</v>
      </c>
      <c r="F25">
        <v>-0.3</v>
      </c>
      <c r="G25">
        <v>-0.6</v>
      </c>
      <c r="H25">
        <v>0</v>
      </c>
      <c r="I25">
        <v>-0.5</v>
      </c>
      <c r="J25">
        <v>-1.8</v>
      </c>
      <c r="K25">
        <v>0.3</v>
      </c>
    </row>
    <row r="26" spans="1:11" x14ac:dyDescent="0.3">
      <c r="A26" t="s">
        <v>150</v>
      </c>
    </row>
    <row r="27" spans="1:11" x14ac:dyDescent="0.3">
      <c r="A27" t="s">
        <v>151</v>
      </c>
      <c r="B27" t="s">
        <v>132</v>
      </c>
      <c r="C27">
        <v>14</v>
      </c>
      <c r="D27">
        <v>14.8</v>
      </c>
      <c r="E27">
        <v>15.2</v>
      </c>
      <c r="F27">
        <v>15.5</v>
      </c>
      <c r="G27">
        <v>119.7</v>
      </c>
      <c r="H27">
        <v>0</v>
      </c>
      <c r="I27">
        <v>0</v>
      </c>
      <c r="J27" t="s">
        <v>132</v>
      </c>
      <c r="K27" t="s">
        <v>132</v>
      </c>
    </row>
    <row r="28" spans="1:11" x14ac:dyDescent="0.3">
      <c r="A28" t="s">
        <v>152</v>
      </c>
      <c r="B28">
        <v>0.12</v>
      </c>
      <c r="C28">
        <v>-0.22</v>
      </c>
      <c r="D28">
        <v>-1.3</v>
      </c>
      <c r="E28">
        <v>-0.43</v>
      </c>
      <c r="F28">
        <v>-7.0000000000000007E-2</v>
      </c>
      <c r="G28">
        <v>-1.01</v>
      </c>
      <c r="H28">
        <v>1.7</v>
      </c>
      <c r="I28">
        <v>4.6399999999999997</v>
      </c>
      <c r="J28">
        <v>11.62</v>
      </c>
      <c r="K28">
        <v>8.82</v>
      </c>
    </row>
    <row r="29" spans="1:11" x14ac:dyDescent="0.3">
      <c r="A29" t="s">
        <v>153</v>
      </c>
      <c r="B29" t="s">
        <v>132</v>
      </c>
      <c r="C29" t="s">
        <v>132</v>
      </c>
      <c r="D29" t="s">
        <v>132</v>
      </c>
      <c r="E29" t="s">
        <v>132</v>
      </c>
      <c r="F29">
        <v>72.3</v>
      </c>
      <c r="G29">
        <v>68.400000000000006</v>
      </c>
      <c r="H29">
        <v>70.400000000000006</v>
      </c>
      <c r="I29">
        <v>67.400000000000006</v>
      </c>
      <c r="J29">
        <v>62.5</v>
      </c>
      <c r="K29">
        <v>61.2</v>
      </c>
    </row>
    <row r="30" spans="1:11" x14ac:dyDescent="0.3">
      <c r="A30" t="s">
        <v>154</v>
      </c>
      <c r="B30">
        <v>0.12</v>
      </c>
      <c r="C30">
        <v>-0.22</v>
      </c>
      <c r="D30">
        <v>-1.3</v>
      </c>
      <c r="E30">
        <v>-0.43</v>
      </c>
      <c r="F30">
        <v>-7.0000000000000007E-2</v>
      </c>
      <c r="G30">
        <v>-1.01</v>
      </c>
      <c r="H30">
        <v>1.66</v>
      </c>
      <c r="I30">
        <v>4.5599999999999996</v>
      </c>
      <c r="J30">
        <v>11.39</v>
      </c>
      <c r="K30">
        <v>8.7100000000000009</v>
      </c>
    </row>
    <row r="31" spans="1:11" x14ac:dyDescent="0.3">
      <c r="A31" t="s">
        <v>155</v>
      </c>
      <c r="B31" t="s">
        <v>132</v>
      </c>
      <c r="C31" t="s">
        <v>132</v>
      </c>
      <c r="D31" t="s">
        <v>132</v>
      </c>
      <c r="E31" t="s">
        <v>132</v>
      </c>
      <c r="F31">
        <v>72.3</v>
      </c>
      <c r="G31">
        <v>68.400000000000006</v>
      </c>
      <c r="H31">
        <v>71.8</v>
      </c>
      <c r="I31">
        <v>68.5</v>
      </c>
      <c r="J31">
        <v>63.7</v>
      </c>
      <c r="K31">
        <v>62</v>
      </c>
    </row>
    <row r="32" spans="1:11" x14ac:dyDescent="0.3">
      <c r="A32" t="s">
        <v>156</v>
      </c>
      <c r="B32" t="s">
        <v>132</v>
      </c>
      <c r="C32">
        <v>-19</v>
      </c>
      <c r="D32">
        <v>-98</v>
      </c>
      <c r="E32">
        <v>-31.7</v>
      </c>
      <c r="F32">
        <v>-5.3</v>
      </c>
      <c r="G32">
        <v>-69.2</v>
      </c>
      <c r="H32">
        <v>119.5</v>
      </c>
      <c r="I32">
        <v>312.89999999999998</v>
      </c>
      <c r="J32">
        <v>725.7</v>
      </c>
      <c r="K32">
        <v>540.20000000000005</v>
      </c>
    </row>
    <row r="33" spans="1:11" x14ac:dyDescent="0.3">
      <c r="A33" t="s">
        <v>157</v>
      </c>
      <c r="B33" t="s">
        <v>132</v>
      </c>
      <c r="C33" t="s">
        <v>132</v>
      </c>
      <c r="D33" t="s">
        <v>132</v>
      </c>
      <c r="E33" t="s">
        <v>132</v>
      </c>
      <c r="F33" t="s">
        <v>132</v>
      </c>
      <c r="G33" t="s">
        <v>132</v>
      </c>
      <c r="H33" t="s">
        <v>132</v>
      </c>
      <c r="I33" t="s">
        <v>132</v>
      </c>
      <c r="J33">
        <v>725.7</v>
      </c>
      <c r="K33">
        <v>540.20000000000005</v>
      </c>
    </row>
    <row r="34" spans="1:11" x14ac:dyDescent="0.3">
      <c r="A34" t="s">
        <v>158</v>
      </c>
      <c r="B34" t="s">
        <v>132</v>
      </c>
      <c r="C34" t="s">
        <v>132</v>
      </c>
      <c r="D34">
        <v>-83.2</v>
      </c>
      <c r="E34">
        <v>-16.5</v>
      </c>
      <c r="F34">
        <v>10.199999999999999</v>
      </c>
      <c r="G34">
        <v>50.4</v>
      </c>
      <c r="H34">
        <v>119.5</v>
      </c>
      <c r="I34">
        <v>312.89999999999998</v>
      </c>
      <c r="J34">
        <v>725.7</v>
      </c>
      <c r="K34">
        <v>540.20000000000005</v>
      </c>
    </row>
    <row r="35" spans="1:11" x14ac:dyDescent="0.3">
      <c r="A35" t="s">
        <v>159</v>
      </c>
      <c r="B35">
        <v>10.4</v>
      </c>
      <c r="C35">
        <v>-4.9000000000000004</v>
      </c>
      <c r="D35">
        <v>-83.2</v>
      </c>
      <c r="E35">
        <v>-16.5</v>
      </c>
      <c r="F35">
        <v>10.199999999999999</v>
      </c>
      <c r="G35">
        <v>50.4</v>
      </c>
      <c r="H35">
        <v>119.5</v>
      </c>
      <c r="I35">
        <v>312.89999999999998</v>
      </c>
      <c r="J35">
        <v>725.7</v>
      </c>
      <c r="K35">
        <v>540.20000000000005</v>
      </c>
    </row>
    <row r="36" spans="1:11" x14ac:dyDescent="0.3">
      <c r="A36" t="s">
        <v>160</v>
      </c>
    </row>
    <row r="37" spans="1:11" x14ac:dyDescent="0.3">
      <c r="A37" t="s">
        <v>161</v>
      </c>
      <c r="B37" t="s">
        <v>132</v>
      </c>
      <c r="C37" t="s">
        <v>132</v>
      </c>
      <c r="D37" t="s">
        <v>132</v>
      </c>
      <c r="E37" t="s">
        <v>132</v>
      </c>
      <c r="F37">
        <v>10.199999999999999</v>
      </c>
      <c r="G37">
        <v>50.4</v>
      </c>
      <c r="H37">
        <v>119.5</v>
      </c>
      <c r="I37">
        <v>312.89999999999998</v>
      </c>
      <c r="J37">
        <v>725.7</v>
      </c>
      <c r="K37">
        <v>540.20000000000005</v>
      </c>
    </row>
    <row r="38" spans="1:11" x14ac:dyDescent="0.3">
      <c r="A38" t="s">
        <v>162</v>
      </c>
    </row>
    <row r="39" spans="1:11" x14ac:dyDescent="0.3">
      <c r="A39" t="s">
        <v>163</v>
      </c>
    </row>
    <row r="40" spans="1:11" x14ac:dyDescent="0.3">
      <c r="A40" t="s">
        <v>164</v>
      </c>
      <c r="B40" t="s">
        <v>132</v>
      </c>
      <c r="C40" t="s">
        <v>132</v>
      </c>
      <c r="D40" t="s">
        <v>132</v>
      </c>
      <c r="E40" t="s">
        <v>132</v>
      </c>
      <c r="F40" t="s">
        <v>132</v>
      </c>
      <c r="G40" t="s">
        <v>132</v>
      </c>
      <c r="H40" t="s">
        <v>132</v>
      </c>
      <c r="I40">
        <v>7.4</v>
      </c>
      <c r="J40" t="s">
        <v>132</v>
      </c>
      <c r="K40" t="s">
        <v>132</v>
      </c>
    </row>
    <row r="41" spans="1:11" x14ac:dyDescent="0.3">
      <c r="A41" t="s">
        <v>130</v>
      </c>
      <c r="B41" s="1">
        <v>1192.7</v>
      </c>
      <c r="C41" t="s">
        <v>132</v>
      </c>
      <c r="D41" t="s">
        <v>132</v>
      </c>
      <c r="E41" t="s">
        <v>132</v>
      </c>
      <c r="F41" t="s">
        <v>132</v>
      </c>
      <c r="G41" t="s">
        <v>132</v>
      </c>
      <c r="H41" t="s">
        <v>132</v>
      </c>
      <c r="I41" t="s">
        <v>132</v>
      </c>
      <c r="J41" s="1">
        <v>2313.4</v>
      </c>
      <c r="K41" s="1">
        <v>3555</v>
      </c>
    </row>
    <row r="42" spans="1:11" x14ac:dyDescent="0.3">
      <c r="A42" t="s">
        <v>165</v>
      </c>
      <c r="B42">
        <v>17.2</v>
      </c>
      <c r="C42">
        <v>14.2</v>
      </c>
      <c r="D42">
        <v>19.7</v>
      </c>
      <c r="E42">
        <v>19</v>
      </c>
      <c r="F42">
        <v>18.100000000000001</v>
      </c>
      <c r="G42">
        <v>16.600000000000001</v>
      </c>
      <c r="H42">
        <v>15.3</v>
      </c>
      <c r="I42">
        <v>15.8</v>
      </c>
      <c r="J42">
        <v>17</v>
      </c>
      <c r="K42">
        <v>19.600000000000001</v>
      </c>
    </row>
    <row r="43" spans="1:11" x14ac:dyDescent="0.3">
      <c r="A43" t="s">
        <v>135</v>
      </c>
      <c r="B43">
        <v>15.4</v>
      </c>
      <c r="C43">
        <v>16.7</v>
      </c>
      <c r="D43">
        <v>14</v>
      </c>
      <c r="E43">
        <v>11.9</v>
      </c>
      <c r="F43">
        <v>13.4</v>
      </c>
      <c r="G43">
        <v>14.1</v>
      </c>
      <c r="H43">
        <v>11.8</v>
      </c>
      <c r="I43">
        <v>10.199999999999999</v>
      </c>
      <c r="J43">
        <v>13.7</v>
      </c>
      <c r="K43" t="s">
        <v>132</v>
      </c>
    </row>
    <row r="44" spans="1:11" x14ac:dyDescent="0.3">
      <c r="A44" t="s">
        <v>166</v>
      </c>
      <c r="B44">
        <v>24.3</v>
      </c>
      <c r="C44">
        <v>23.2</v>
      </c>
      <c r="D44">
        <v>16.3</v>
      </c>
      <c r="E44">
        <v>15.1</v>
      </c>
      <c r="F44">
        <v>15</v>
      </c>
      <c r="G44">
        <v>12.6</v>
      </c>
      <c r="H44">
        <v>8.9</v>
      </c>
      <c r="I44">
        <v>11.8</v>
      </c>
      <c r="J44">
        <v>14.9</v>
      </c>
      <c r="K44">
        <v>19.600000000000001</v>
      </c>
    </row>
    <row r="45" spans="1:11" x14ac:dyDescent="0.3">
      <c r="A45" t="s">
        <v>167</v>
      </c>
      <c r="B45">
        <v>549.20000000000005</v>
      </c>
      <c r="C45">
        <v>565.70000000000005</v>
      </c>
      <c r="D45">
        <v>559.1</v>
      </c>
      <c r="E45">
        <v>503.2</v>
      </c>
      <c r="F45">
        <v>494.6</v>
      </c>
      <c r="G45">
        <v>495</v>
      </c>
      <c r="H45">
        <v>488.4</v>
      </c>
      <c r="I45">
        <v>514.79999999999995</v>
      </c>
      <c r="J45">
        <v>737.2</v>
      </c>
      <c r="K45" s="1">
        <v>1009.5</v>
      </c>
    </row>
    <row r="46" spans="1:11" x14ac:dyDescent="0.3">
      <c r="A46" t="s">
        <v>168</v>
      </c>
      <c r="B46">
        <v>41.5</v>
      </c>
      <c r="C46">
        <v>37.4</v>
      </c>
      <c r="D46">
        <v>36</v>
      </c>
      <c r="E46">
        <v>34</v>
      </c>
      <c r="F46">
        <v>33.1</v>
      </c>
      <c r="G46">
        <v>29.3</v>
      </c>
      <c r="H46">
        <v>24.2</v>
      </c>
      <c r="I46">
        <v>27.6</v>
      </c>
      <c r="J46">
        <v>32</v>
      </c>
      <c r="K46">
        <v>39.200000000000003</v>
      </c>
    </row>
    <row r="47" spans="1:11" x14ac:dyDescent="0.3">
      <c r="A47" t="s">
        <v>144</v>
      </c>
      <c r="B47">
        <v>1</v>
      </c>
      <c r="C47">
        <v>0.8</v>
      </c>
      <c r="D47">
        <v>1</v>
      </c>
      <c r="E47">
        <v>0.8</v>
      </c>
      <c r="F47">
        <v>0.9</v>
      </c>
      <c r="G47">
        <v>1</v>
      </c>
      <c r="H47">
        <v>8.6</v>
      </c>
      <c r="I47">
        <v>6.7</v>
      </c>
      <c r="J47">
        <v>21.6</v>
      </c>
      <c r="K47">
        <v>136.19999999999999</v>
      </c>
    </row>
    <row r="48" spans="1:11" x14ac:dyDescent="0.3">
      <c r="A48" t="s">
        <v>145</v>
      </c>
      <c r="B48" t="s">
        <v>132</v>
      </c>
      <c r="C48" t="s">
        <v>132</v>
      </c>
      <c r="D48" t="s">
        <v>132</v>
      </c>
      <c r="E48" t="s">
        <v>132</v>
      </c>
      <c r="F48" t="s">
        <v>132</v>
      </c>
      <c r="G48">
        <v>1.3</v>
      </c>
      <c r="H48">
        <v>-1.3</v>
      </c>
      <c r="I48">
        <v>-1.1000000000000001</v>
      </c>
      <c r="J48">
        <v>0.1</v>
      </c>
      <c r="K48">
        <v>-3.2</v>
      </c>
    </row>
    <row r="49" spans="1:11" x14ac:dyDescent="0.3">
      <c r="A49" t="s">
        <v>169</v>
      </c>
      <c r="B49" t="s">
        <v>132</v>
      </c>
      <c r="C49" t="s">
        <v>132</v>
      </c>
      <c r="D49" t="s">
        <v>132</v>
      </c>
      <c r="E49" t="s">
        <v>132</v>
      </c>
      <c r="F49" t="s">
        <v>132</v>
      </c>
      <c r="G49">
        <v>5</v>
      </c>
      <c r="H49">
        <v>-0.2</v>
      </c>
      <c r="I49">
        <v>0.3</v>
      </c>
      <c r="J49" t="s">
        <v>132</v>
      </c>
      <c r="K49" t="s">
        <v>132</v>
      </c>
    </row>
    <row r="50" spans="1:11" x14ac:dyDescent="0.3">
      <c r="A50" t="s">
        <v>137</v>
      </c>
      <c r="B50">
        <v>10.6</v>
      </c>
      <c r="C50">
        <v>8.8000000000000007</v>
      </c>
      <c r="D50">
        <v>15.3</v>
      </c>
      <c r="E50">
        <v>3.1</v>
      </c>
      <c r="F50">
        <v>5.3</v>
      </c>
      <c r="G50">
        <v>2.2000000000000002</v>
      </c>
      <c r="H50" t="s">
        <v>132</v>
      </c>
      <c r="I50">
        <v>21.1</v>
      </c>
      <c r="J50" t="s">
        <v>132</v>
      </c>
      <c r="K50" t="s">
        <v>132</v>
      </c>
    </row>
    <row r="51" spans="1:11" x14ac:dyDescent="0.3">
      <c r="A51" t="s">
        <v>138</v>
      </c>
      <c r="B51" t="s">
        <v>132</v>
      </c>
      <c r="C51">
        <v>50.5</v>
      </c>
      <c r="D51">
        <v>21.3</v>
      </c>
      <c r="E51">
        <v>0.5</v>
      </c>
      <c r="F51">
        <v>5.5</v>
      </c>
      <c r="G51">
        <v>21.1</v>
      </c>
      <c r="H51">
        <v>13.7</v>
      </c>
      <c r="I51">
        <v>6.6</v>
      </c>
      <c r="J51">
        <v>5.8</v>
      </c>
      <c r="K51">
        <v>11.1</v>
      </c>
    </row>
    <row r="52" spans="1:11" x14ac:dyDescent="0.3">
      <c r="A52" t="s">
        <v>170</v>
      </c>
      <c r="B52" t="s">
        <v>132</v>
      </c>
      <c r="C52" t="s">
        <v>132</v>
      </c>
      <c r="D52">
        <v>17.2</v>
      </c>
      <c r="E52" t="s">
        <v>132</v>
      </c>
      <c r="F52">
        <v>11.2</v>
      </c>
      <c r="G52" t="s">
        <v>132</v>
      </c>
      <c r="H52">
        <v>0.1</v>
      </c>
      <c r="I52">
        <v>3.5</v>
      </c>
      <c r="J52" t="s">
        <v>132</v>
      </c>
      <c r="K52">
        <v>1.9</v>
      </c>
    </row>
    <row r="53" spans="1:11" x14ac:dyDescent="0.3">
      <c r="A53" t="s">
        <v>146</v>
      </c>
      <c r="B53">
        <v>-2.4</v>
      </c>
      <c r="C53">
        <v>-1.7</v>
      </c>
      <c r="D53">
        <v>-1</v>
      </c>
      <c r="E53">
        <v>-0.7</v>
      </c>
      <c r="F53">
        <v>-0.9</v>
      </c>
      <c r="G53">
        <v>-1.3</v>
      </c>
      <c r="H53">
        <v>-0.6</v>
      </c>
      <c r="I53">
        <v>-0.2</v>
      </c>
      <c r="J53">
        <v>-0.8</v>
      </c>
      <c r="K53">
        <v>-1</v>
      </c>
    </row>
    <row r="54" spans="1:11" x14ac:dyDescent="0.3">
      <c r="A54" t="s">
        <v>147</v>
      </c>
      <c r="B54">
        <v>49.5</v>
      </c>
      <c r="C54">
        <v>-3.6</v>
      </c>
      <c r="D54">
        <v>8.5</v>
      </c>
      <c r="E54">
        <v>9.3000000000000007</v>
      </c>
      <c r="F54">
        <v>7.9</v>
      </c>
      <c r="G54">
        <v>14.7</v>
      </c>
      <c r="H54">
        <v>-0.2</v>
      </c>
      <c r="I54">
        <v>-105.9</v>
      </c>
      <c r="J54">
        <v>-61.8</v>
      </c>
      <c r="K54">
        <v>178.3</v>
      </c>
    </row>
    <row r="55" spans="1:11" x14ac:dyDescent="0.3">
      <c r="A55" t="s">
        <v>171</v>
      </c>
      <c r="B55">
        <v>-5.3</v>
      </c>
      <c r="C55">
        <v>-33</v>
      </c>
      <c r="D55">
        <v>-32.6</v>
      </c>
      <c r="E55">
        <v>-4.7</v>
      </c>
      <c r="F55">
        <v>12.2</v>
      </c>
      <c r="G55">
        <v>-6.8</v>
      </c>
      <c r="H55">
        <v>-3.7</v>
      </c>
      <c r="I55">
        <v>2.2000000000000002</v>
      </c>
      <c r="J55">
        <v>-20.5</v>
      </c>
      <c r="K55">
        <v>-17.899999999999999</v>
      </c>
    </row>
    <row r="56" spans="1:11" x14ac:dyDescent="0.3">
      <c r="A56" t="s">
        <v>172</v>
      </c>
      <c r="B56">
        <v>0.3</v>
      </c>
      <c r="C56">
        <v>0</v>
      </c>
      <c r="D56">
        <v>0</v>
      </c>
      <c r="E56" t="s">
        <v>132</v>
      </c>
      <c r="F56" t="s">
        <v>132</v>
      </c>
      <c r="G56">
        <v>-4.4000000000000004</v>
      </c>
      <c r="H56">
        <v>-0.1</v>
      </c>
      <c r="I56">
        <v>-0.2</v>
      </c>
      <c r="J56" t="s">
        <v>132</v>
      </c>
      <c r="K56">
        <v>-8.1</v>
      </c>
    </row>
    <row r="57" spans="1:11" x14ac:dyDescent="0.3">
      <c r="A57" t="s">
        <v>173</v>
      </c>
      <c r="B57" t="s">
        <v>132</v>
      </c>
      <c r="C57" t="s">
        <v>132</v>
      </c>
      <c r="D57" t="s">
        <v>132</v>
      </c>
      <c r="E57" t="s">
        <v>132</v>
      </c>
      <c r="F57" t="s">
        <v>132</v>
      </c>
      <c r="G57" t="s">
        <v>132</v>
      </c>
      <c r="H57" t="s">
        <v>132</v>
      </c>
      <c r="I57" t="s">
        <v>132</v>
      </c>
      <c r="J57" t="s">
        <v>132</v>
      </c>
      <c r="K57">
        <v>-0.6</v>
      </c>
    </row>
    <row r="58" spans="1:11" x14ac:dyDescent="0.3">
      <c r="A58" t="s">
        <v>174</v>
      </c>
      <c r="B58" t="s">
        <v>132</v>
      </c>
      <c r="C58" t="s">
        <v>132</v>
      </c>
      <c r="D58">
        <v>0</v>
      </c>
      <c r="E58" t="s">
        <v>132</v>
      </c>
      <c r="F58" t="s">
        <v>132</v>
      </c>
      <c r="G58" t="s">
        <v>132</v>
      </c>
      <c r="H58" t="s">
        <v>132</v>
      </c>
      <c r="I58" t="s">
        <v>132</v>
      </c>
      <c r="J58" t="s">
        <v>132</v>
      </c>
      <c r="K58" t="s">
        <v>132</v>
      </c>
    </row>
    <row r="59" spans="1:11" x14ac:dyDescent="0.3">
      <c r="A59" t="s">
        <v>175</v>
      </c>
      <c r="B59" t="s">
        <v>132</v>
      </c>
      <c r="C59" t="s">
        <v>132</v>
      </c>
      <c r="D59" t="s">
        <v>132</v>
      </c>
      <c r="E59" t="s">
        <v>132</v>
      </c>
      <c r="F59" t="s">
        <v>132</v>
      </c>
      <c r="G59" t="s">
        <v>132</v>
      </c>
      <c r="H59" t="s">
        <v>132</v>
      </c>
      <c r="I59" t="s">
        <v>132</v>
      </c>
      <c r="J59" t="s">
        <v>132</v>
      </c>
      <c r="K59" t="s">
        <v>132</v>
      </c>
    </row>
    <row r="60" spans="1:11" x14ac:dyDescent="0.3">
      <c r="A60" t="s">
        <v>152</v>
      </c>
      <c r="B60">
        <v>0.12</v>
      </c>
      <c r="C60">
        <v>-0.22</v>
      </c>
      <c r="D60">
        <v>-1.3</v>
      </c>
      <c r="E60">
        <v>-0.43</v>
      </c>
      <c r="F60">
        <v>-7.0000000000000007E-2</v>
      </c>
      <c r="G60">
        <v>-1.01</v>
      </c>
      <c r="H60">
        <v>1.7</v>
      </c>
      <c r="I60">
        <v>4.6399999999999997</v>
      </c>
      <c r="J60">
        <v>11.62</v>
      </c>
      <c r="K60">
        <v>8.82</v>
      </c>
    </row>
    <row r="61" spans="1:11" x14ac:dyDescent="0.3">
      <c r="A61" t="s">
        <v>153</v>
      </c>
      <c r="B61">
        <v>88</v>
      </c>
      <c r="C61">
        <v>85.1</v>
      </c>
      <c r="D61">
        <v>75.599999999999994</v>
      </c>
      <c r="E61">
        <v>73.400000000000006</v>
      </c>
      <c r="F61">
        <v>72.3</v>
      </c>
      <c r="G61">
        <v>68.400000000000006</v>
      </c>
      <c r="H61">
        <v>70.400000000000006</v>
      </c>
      <c r="I61">
        <v>67.400000000000006</v>
      </c>
      <c r="J61">
        <v>62.5</v>
      </c>
      <c r="K61">
        <v>61.2</v>
      </c>
    </row>
    <row r="62" spans="1:11" x14ac:dyDescent="0.3">
      <c r="A62" t="s">
        <v>154</v>
      </c>
      <c r="B62">
        <v>0.12</v>
      </c>
      <c r="C62">
        <v>-0.22</v>
      </c>
      <c r="D62">
        <v>-1.3</v>
      </c>
      <c r="E62">
        <v>-0.43</v>
      </c>
      <c r="F62">
        <v>-7.0000000000000007E-2</v>
      </c>
      <c r="G62">
        <v>-1.01</v>
      </c>
      <c r="H62">
        <v>1.66</v>
      </c>
      <c r="I62">
        <v>4.5599999999999996</v>
      </c>
      <c r="J62">
        <v>11.39</v>
      </c>
      <c r="K62">
        <v>8.7100000000000009</v>
      </c>
    </row>
    <row r="63" spans="1:11" x14ac:dyDescent="0.3">
      <c r="A63" t="s">
        <v>155</v>
      </c>
      <c r="B63">
        <v>89.1</v>
      </c>
      <c r="C63">
        <v>85.1</v>
      </c>
      <c r="D63">
        <v>75.599999999999994</v>
      </c>
      <c r="E63">
        <v>73.400000000000006</v>
      </c>
      <c r="F63">
        <v>72.3</v>
      </c>
      <c r="G63">
        <v>68.400000000000006</v>
      </c>
      <c r="H63">
        <v>71.8</v>
      </c>
      <c r="I63">
        <v>68.5</v>
      </c>
      <c r="J63">
        <v>63.7</v>
      </c>
      <c r="K63">
        <v>62</v>
      </c>
    </row>
    <row r="64" spans="1:11" x14ac:dyDescent="0.3">
      <c r="A64" t="s">
        <v>176</v>
      </c>
      <c r="B64">
        <v>119.3</v>
      </c>
      <c r="C64">
        <v>124.5</v>
      </c>
      <c r="D64">
        <v>111.2</v>
      </c>
      <c r="E64">
        <v>102.6</v>
      </c>
      <c r="F64">
        <v>93.1</v>
      </c>
      <c r="G64">
        <v>80.3</v>
      </c>
      <c r="H64">
        <v>80.8</v>
      </c>
      <c r="I64">
        <v>82.2</v>
      </c>
      <c r="J64">
        <v>98.4</v>
      </c>
      <c r="K64">
        <v>113.1</v>
      </c>
    </row>
    <row r="65" spans="1:11" x14ac:dyDescent="0.3">
      <c r="A65" t="s">
        <v>177</v>
      </c>
      <c r="B65">
        <v>12.5</v>
      </c>
      <c r="C65">
        <v>12.7</v>
      </c>
      <c r="D65">
        <v>11.2</v>
      </c>
      <c r="E65">
        <v>10.7</v>
      </c>
      <c r="F65">
        <v>9.8000000000000007</v>
      </c>
      <c r="G65">
        <v>13.1</v>
      </c>
      <c r="H65">
        <v>14.4</v>
      </c>
      <c r="I65">
        <v>16.2</v>
      </c>
      <c r="J65">
        <v>38.1</v>
      </c>
      <c r="K65">
        <v>31.3</v>
      </c>
    </row>
    <row r="66" spans="1:11" x14ac:dyDescent="0.3">
      <c r="A66" t="s">
        <v>178</v>
      </c>
      <c r="B66">
        <v>5.4</v>
      </c>
      <c r="C66">
        <v>-37.9</v>
      </c>
      <c r="D66">
        <v>-115.8</v>
      </c>
      <c r="E66">
        <v>-21.2</v>
      </c>
      <c r="F66">
        <v>22.4</v>
      </c>
      <c r="G66">
        <v>39.200000000000003</v>
      </c>
      <c r="H66">
        <v>115.8</v>
      </c>
      <c r="I66">
        <v>314.89999999999998</v>
      </c>
      <c r="J66">
        <v>705.2</v>
      </c>
      <c r="K66">
        <v>513.5</v>
      </c>
    </row>
    <row r="67" spans="1:11" x14ac:dyDescent="0.3">
      <c r="A67" t="s">
        <v>179</v>
      </c>
      <c r="B67" t="s">
        <v>132</v>
      </c>
      <c r="C67">
        <v>2.6</v>
      </c>
      <c r="D67" t="s">
        <v>132</v>
      </c>
      <c r="E67">
        <v>4.4000000000000004</v>
      </c>
      <c r="F67">
        <v>0.2</v>
      </c>
      <c r="G67" t="s">
        <v>132</v>
      </c>
      <c r="H67" t="s">
        <v>132</v>
      </c>
      <c r="I67" t="s">
        <v>132</v>
      </c>
      <c r="J67" t="s">
        <v>132</v>
      </c>
      <c r="K67" t="s">
        <v>132</v>
      </c>
    </row>
    <row r="68" spans="1:11" x14ac:dyDescent="0.3">
      <c r="A68" t="s">
        <v>180</v>
      </c>
      <c r="B68" t="s">
        <v>132</v>
      </c>
      <c r="C68" t="s">
        <v>132</v>
      </c>
      <c r="D68" t="s">
        <v>132</v>
      </c>
      <c r="E68" t="s">
        <v>132</v>
      </c>
      <c r="F68" t="s">
        <v>132</v>
      </c>
      <c r="G68" t="s">
        <v>132</v>
      </c>
      <c r="H68" t="s">
        <v>132</v>
      </c>
      <c r="I68" t="s">
        <v>132</v>
      </c>
      <c r="J68" t="s">
        <v>132</v>
      </c>
      <c r="K68">
        <v>62.2</v>
      </c>
    </row>
    <row r="69" spans="1:11" x14ac:dyDescent="0.3">
      <c r="A69" t="s">
        <v>141</v>
      </c>
      <c r="B69" t="s">
        <v>132</v>
      </c>
      <c r="C69">
        <v>14.2</v>
      </c>
      <c r="D69" t="s">
        <v>132</v>
      </c>
      <c r="E69" t="s">
        <v>132</v>
      </c>
      <c r="F69" t="s">
        <v>132</v>
      </c>
      <c r="G69" t="s">
        <v>132</v>
      </c>
      <c r="H69" t="s">
        <v>132</v>
      </c>
      <c r="I69" t="s">
        <v>132</v>
      </c>
      <c r="J69" t="s">
        <v>132</v>
      </c>
      <c r="K69" t="s">
        <v>132</v>
      </c>
    </row>
    <row r="70" spans="1:11" x14ac:dyDescent="0.3">
      <c r="A70" t="s">
        <v>131</v>
      </c>
      <c r="B70" t="s">
        <v>132</v>
      </c>
      <c r="C70" t="s">
        <v>132</v>
      </c>
      <c r="D70" t="s">
        <v>132</v>
      </c>
      <c r="E70" t="s">
        <v>132</v>
      </c>
      <c r="F70" t="s">
        <v>132</v>
      </c>
      <c r="G70" t="s">
        <v>132</v>
      </c>
      <c r="H70" t="s">
        <v>132</v>
      </c>
      <c r="I70" t="s">
        <v>132</v>
      </c>
      <c r="J70" t="s">
        <v>132</v>
      </c>
      <c r="K70" s="1">
        <v>2847.3</v>
      </c>
    </row>
    <row r="71" spans="1:11" x14ac:dyDescent="0.3">
      <c r="A71" t="s">
        <v>181</v>
      </c>
      <c r="B71">
        <v>0.3</v>
      </c>
      <c r="C71" t="s">
        <v>132</v>
      </c>
      <c r="D71" t="s">
        <v>132</v>
      </c>
      <c r="E71" t="s">
        <v>132</v>
      </c>
      <c r="F71" t="s">
        <v>132</v>
      </c>
      <c r="G71" t="s">
        <v>132</v>
      </c>
      <c r="H71" t="s">
        <v>132</v>
      </c>
      <c r="I71" t="s">
        <v>132</v>
      </c>
      <c r="J71" t="s">
        <v>132</v>
      </c>
      <c r="K71" t="s">
        <v>132</v>
      </c>
    </row>
    <row r="72" spans="1:11" x14ac:dyDescent="0.3">
      <c r="A72" t="s">
        <v>182</v>
      </c>
      <c r="B72">
        <v>26</v>
      </c>
      <c r="C72">
        <v>-4.5</v>
      </c>
      <c r="D72">
        <v>8.1999999999999993</v>
      </c>
      <c r="E72">
        <v>9.6999999999999993</v>
      </c>
      <c r="F72">
        <v>11</v>
      </c>
      <c r="G72">
        <v>13.8</v>
      </c>
      <c r="H72">
        <v>16.100000000000001</v>
      </c>
      <c r="I72">
        <v>219.2</v>
      </c>
      <c r="J72">
        <v>179.4</v>
      </c>
      <c r="K72">
        <v>183.1</v>
      </c>
    </row>
    <row r="73" spans="1:11" x14ac:dyDescent="0.3">
      <c r="A73" t="s">
        <v>183</v>
      </c>
      <c r="B73">
        <v>23.5</v>
      </c>
      <c r="C73">
        <v>0.8</v>
      </c>
      <c r="D73">
        <v>0.3</v>
      </c>
      <c r="E73">
        <v>-0.4</v>
      </c>
      <c r="F73">
        <v>-3.1</v>
      </c>
      <c r="G73">
        <v>1</v>
      </c>
      <c r="H73">
        <v>-16.3</v>
      </c>
      <c r="I73">
        <v>-325.10000000000002</v>
      </c>
      <c r="J73">
        <v>-241.3</v>
      </c>
      <c r="K73">
        <v>-4.8</v>
      </c>
    </row>
    <row r="74" spans="1:11" x14ac:dyDescent="0.3">
      <c r="A74" t="s">
        <v>184</v>
      </c>
      <c r="B74" t="s">
        <v>132</v>
      </c>
      <c r="C74">
        <v>-19</v>
      </c>
      <c r="D74">
        <v>-98</v>
      </c>
      <c r="E74">
        <v>-31.7</v>
      </c>
      <c r="F74">
        <v>-5.3</v>
      </c>
      <c r="G74">
        <v>-69.2</v>
      </c>
      <c r="H74">
        <v>119.5</v>
      </c>
      <c r="I74">
        <v>312.89999999999998</v>
      </c>
      <c r="J74">
        <v>725.7</v>
      </c>
      <c r="K74">
        <v>540.20000000000005</v>
      </c>
    </row>
    <row r="75" spans="1:11" x14ac:dyDescent="0.3">
      <c r="A75" t="s">
        <v>185</v>
      </c>
      <c r="B75">
        <v>72.8</v>
      </c>
      <c r="C75">
        <v>50</v>
      </c>
      <c r="D75">
        <v>-40.1</v>
      </c>
      <c r="E75">
        <v>-26.9</v>
      </c>
      <c r="F75" t="s">
        <v>132</v>
      </c>
      <c r="G75" t="s">
        <v>132</v>
      </c>
      <c r="H75">
        <v>115.6</v>
      </c>
      <c r="I75">
        <v>220.5</v>
      </c>
      <c r="J75">
        <v>529.79999999999995</v>
      </c>
      <c r="K75">
        <v>677.3</v>
      </c>
    </row>
    <row r="76" spans="1:11" x14ac:dyDescent="0.3">
      <c r="A76" t="s">
        <v>186</v>
      </c>
      <c r="B76" t="s">
        <v>132</v>
      </c>
      <c r="C76">
        <v>42.4</v>
      </c>
      <c r="D76">
        <v>-11.3</v>
      </c>
      <c r="E76">
        <v>-128.69999999999999</v>
      </c>
      <c r="F76">
        <v>43.7</v>
      </c>
      <c r="G76">
        <v>22.6</v>
      </c>
      <c r="H76">
        <v>-0.1</v>
      </c>
      <c r="I76">
        <v>-51.2</v>
      </c>
      <c r="J76">
        <v>-9.3000000000000007</v>
      </c>
      <c r="K76">
        <v>24.8</v>
      </c>
    </row>
    <row r="77" spans="1:11" x14ac:dyDescent="0.3">
      <c r="A77" t="s">
        <v>187</v>
      </c>
      <c r="B77">
        <v>0.82</v>
      </c>
      <c r="C77" t="s">
        <v>132</v>
      </c>
      <c r="D77" t="s">
        <v>132</v>
      </c>
      <c r="E77" t="s">
        <v>132</v>
      </c>
      <c r="F77" t="s">
        <v>132</v>
      </c>
      <c r="G77" t="s">
        <v>132</v>
      </c>
      <c r="H77">
        <v>1.61</v>
      </c>
      <c r="I77">
        <v>3.22</v>
      </c>
      <c r="J77">
        <v>8.32</v>
      </c>
      <c r="K77">
        <v>10.92</v>
      </c>
    </row>
    <row r="78" spans="1:11" x14ac:dyDescent="0.3">
      <c r="A78" t="s">
        <v>188</v>
      </c>
      <c r="B78" t="s">
        <v>132</v>
      </c>
      <c r="C78" t="s">
        <v>132</v>
      </c>
      <c r="D78">
        <v>3.9</v>
      </c>
      <c r="E78">
        <v>3.5</v>
      </c>
      <c r="F78">
        <v>3.3</v>
      </c>
      <c r="G78">
        <v>2.8</v>
      </c>
      <c r="H78">
        <v>2.7</v>
      </c>
      <c r="I78">
        <v>3.1</v>
      </c>
      <c r="J78">
        <v>4.2</v>
      </c>
      <c r="K78" t="s">
        <v>132</v>
      </c>
    </row>
    <row r="79" spans="1:11" x14ac:dyDescent="0.3">
      <c r="A79" t="s">
        <v>189</v>
      </c>
      <c r="B79" t="s">
        <v>132</v>
      </c>
      <c r="C79" t="s">
        <v>132</v>
      </c>
      <c r="D79">
        <v>0</v>
      </c>
      <c r="E79">
        <v>0.2</v>
      </c>
      <c r="F79">
        <v>0.4</v>
      </c>
      <c r="G79">
        <v>0.2</v>
      </c>
      <c r="H79">
        <v>0.1</v>
      </c>
      <c r="I79">
        <v>0.7</v>
      </c>
      <c r="J79">
        <v>0.4</v>
      </c>
      <c r="K79" t="s">
        <v>132</v>
      </c>
    </row>
    <row r="80" spans="1:11" x14ac:dyDescent="0.3">
      <c r="A80" t="s">
        <v>190</v>
      </c>
      <c r="B80" t="s">
        <v>132</v>
      </c>
      <c r="C80">
        <v>1.7</v>
      </c>
      <c r="D80">
        <v>1.8</v>
      </c>
      <c r="E80">
        <v>1.8</v>
      </c>
      <c r="F80">
        <v>2.2999999999999998</v>
      </c>
      <c r="G80">
        <v>1.4</v>
      </c>
      <c r="H80">
        <v>1.7</v>
      </c>
      <c r="I80">
        <v>3.9</v>
      </c>
      <c r="J80">
        <v>6.2</v>
      </c>
      <c r="K80">
        <v>10</v>
      </c>
    </row>
    <row r="81" spans="1:11" x14ac:dyDescent="0.3">
      <c r="A81" t="s">
        <v>191</v>
      </c>
      <c r="B81" t="s">
        <v>132</v>
      </c>
      <c r="C81">
        <v>21.5</v>
      </c>
      <c r="D81">
        <v>14.5</v>
      </c>
      <c r="E81">
        <v>13.3</v>
      </c>
      <c r="F81">
        <v>12.7</v>
      </c>
      <c r="G81">
        <v>11.2</v>
      </c>
      <c r="H81">
        <v>7.2</v>
      </c>
      <c r="I81">
        <v>7.9</v>
      </c>
      <c r="J81">
        <v>8.6999999999999993</v>
      </c>
      <c r="K81">
        <v>9.6</v>
      </c>
    </row>
    <row r="82" spans="1:11" x14ac:dyDescent="0.3">
      <c r="A82" t="s">
        <v>192</v>
      </c>
      <c r="B82" t="s">
        <v>132</v>
      </c>
      <c r="C82" t="s">
        <v>132</v>
      </c>
      <c r="D82" t="s">
        <v>132</v>
      </c>
      <c r="E82" t="s">
        <v>132</v>
      </c>
      <c r="F82" t="s">
        <v>132</v>
      </c>
      <c r="G82" t="s">
        <v>132</v>
      </c>
      <c r="H82">
        <v>119.5</v>
      </c>
      <c r="I82">
        <v>312.89999999999998</v>
      </c>
      <c r="J82">
        <v>725.7</v>
      </c>
      <c r="K82">
        <v>540.20000000000005</v>
      </c>
    </row>
    <row r="83" spans="1:11" x14ac:dyDescent="0.3">
      <c r="A83" t="s">
        <v>193</v>
      </c>
      <c r="B83">
        <v>379.3</v>
      </c>
      <c r="C83" t="s">
        <v>132</v>
      </c>
      <c r="D83" t="s">
        <v>132</v>
      </c>
      <c r="E83" t="s">
        <v>132</v>
      </c>
      <c r="F83" t="s">
        <v>132</v>
      </c>
      <c r="G83" t="s">
        <v>132</v>
      </c>
      <c r="H83" t="s">
        <v>132</v>
      </c>
      <c r="I83" t="s">
        <v>132</v>
      </c>
      <c r="J83" t="s">
        <v>132</v>
      </c>
      <c r="K83" t="s">
        <v>132</v>
      </c>
    </row>
    <row r="84" spans="1:11" x14ac:dyDescent="0.3">
      <c r="A84" t="s">
        <v>194</v>
      </c>
      <c r="B84">
        <v>15.4</v>
      </c>
      <c r="C84">
        <v>16.7</v>
      </c>
      <c r="D84" t="s">
        <v>132</v>
      </c>
      <c r="E84" t="s">
        <v>132</v>
      </c>
      <c r="F84" t="s">
        <v>132</v>
      </c>
      <c r="G84" t="s">
        <v>132</v>
      </c>
      <c r="H84" t="s">
        <v>132</v>
      </c>
      <c r="I84" t="s">
        <v>132</v>
      </c>
      <c r="J84" t="s">
        <v>132</v>
      </c>
      <c r="K84" t="s">
        <v>132</v>
      </c>
    </row>
    <row r="85" spans="1:11" x14ac:dyDescent="0.3">
      <c r="A85" t="s">
        <v>195</v>
      </c>
      <c r="B85" t="s">
        <v>132</v>
      </c>
      <c r="C85" t="s">
        <v>132</v>
      </c>
      <c r="D85" t="s">
        <v>132</v>
      </c>
      <c r="E85" t="s">
        <v>132</v>
      </c>
      <c r="F85">
        <v>0.7</v>
      </c>
      <c r="G85" t="s">
        <v>132</v>
      </c>
      <c r="H85" t="s">
        <v>132</v>
      </c>
      <c r="I85" t="s">
        <v>132</v>
      </c>
      <c r="J85" t="s">
        <v>132</v>
      </c>
      <c r="K85">
        <v>25</v>
      </c>
    </row>
    <row r="86" spans="1:11" x14ac:dyDescent="0.3">
      <c r="A86" t="s">
        <v>196</v>
      </c>
      <c r="B86" t="s">
        <v>132</v>
      </c>
      <c r="C86" t="s">
        <v>132</v>
      </c>
      <c r="D86">
        <v>15.3</v>
      </c>
      <c r="E86" t="s">
        <v>132</v>
      </c>
      <c r="F86" t="s">
        <v>132</v>
      </c>
      <c r="G86" t="s">
        <v>132</v>
      </c>
      <c r="H86" t="s">
        <v>132</v>
      </c>
      <c r="I86" t="s">
        <v>132</v>
      </c>
      <c r="J86" t="s">
        <v>132</v>
      </c>
      <c r="K86" t="s">
        <v>132</v>
      </c>
    </row>
    <row r="87" spans="1:11" x14ac:dyDescent="0.3">
      <c r="A87" t="s">
        <v>197</v>
      </c>
      <c r="B87" t="s">
        <v>132</v>
      </c>
      <c r="C87" t="s">
        <v>132</v>
      </c>
      <c r="D87" t="s">
        <v>132</v>
      </c>
      <c r="E87">
        <v>4.4000000000000004</v>
      </c>
      <c r="F87" t="s">
        <v>132</v>
      </c>
      <c r="G87" t="s">
        <v>132</v>
      </c>
      <c r="H87" t="s">
        <v>132</v>
      </c>
      <c r="I87" t="s">
        <v>132</v>
      </c>
      <c r="J87" t="s">
        <v>132</v>
      </c>
      <c r="K87" t="s">
        <v>132</v>
      </c>
    </row>
    <row r="88" spans="1:11" x14ac:dyDescent="0.3">
      <c r="A88" t="s">
        <v>198</v>
      </c>
      <c r="B88" t="s">
        <v>132</v>
      </c>
      <c r="C88" t="s">
        <v>132</v>
      </c>
      <c r="D88">
        <v>21.6</v>
      </c>
      <c r="E88">
        <v>0.5</v>
      </c>
      <c r="F88" t="s">
        <v>132</v>
      </c>
      <c r="G88" t="s">
        <v>132</v>
      </c>
      <c r="H88" t="s">
        <v>132</v>
      </c>
      <c r="I88" t="s">
        <v>132</v>
      </c>
      <c r="J88">
        <v>4.4000000000000004</v>
      </c>
      <c r="K88">
        <v>10.4</v>
      </c>
    </row>
    <row r="89" spans="1:11" x14ac:dyDescent="0.3">
      <c r="A89" t="s">
        <v>199</v>
      </c>
      <c r="B89" t="s">
        <v>132</v>
      </c>
      <c r="C89" t="s">
        <v>132</v>
      </c>
      <c r="D89">
        <v>17.2</v>
      </c>
      <c r="E89" t="s">
        <v>132</v>
      </c>
      <c r="F89" t="s">
        <v>132</v>
      </c>
      <c r="G89" t="s">
        <v>132</v>
      </c>
      <c r="H89" t="s">
        <v>132</v>
      </c>
      <c r="I89" t="s">
        <v>132</v>
      </c>
      <c r="J89" t="s">
        <v>132</v>
      </c>
      <c r="K89" t="s">
        <v>132</v>
      </c>
    </row>
    <row r="90" spans="1:11" x14ac:dyDescent="0.3">
      <c r="A90" t="s">
        <v>200</v>
      </c>
      <c r="B90">
        <v>47.6</v>
      </c>
      <c r="C90">
        <v>44.7</v>
      </c>
      <c r="D90">
        <v>58.2</v>
      </c>
      <c r="E90">
        <v>56</v>
      </c>
      <c r="F90">
        <v>59.1</v>
      </c>
      <c r="G90">
        <v>68.599999999999994</v>
      </c>
      <c r="H90">
        <v>83.2</v>
      </c>
      <c r="I90">
        <v>101</v>
      </c>
      <c r="J90">
        <v>172.7</v>
      </c>
      <c r="K90">
        <v>260.8</v>
      </c>
    </row>
    <row r="91" spans="1:11" x14ac:dyDescent="0.3">
      <c r="A91" t="s">
        <v>201</v>
      </c>
      <c r="B91" t="s">
        <v>132</v>
      </c>
      <c r="C91" t="s">
        <v>132</v>
      </c>
      <c r="D91">
        <v>3.8</v>
      </c>
      <c r="E91">
        <v>3.3</v>
      </c>
      <c r="F91">
        <v>2.9</v>
      </c>
      <c r="G91">
        <v>2.6</v>
      </c>
      <c r="H91">
        <v>2.6</v>
      </c>
      <c r="I91">
        <v>2.2999999999999998</v>
      </c>
      <c r="J91">
        <v>3.8</v>
      </c>
      <c r="K91" t="s">
        <v>132</v>
      </c>
    </row>
    <row r="92" spans="1:11" x14ac:dyDescent="0.3">
      <c r="A92" t="s">
        <v>202</v>
      </c>
      <c r="B92">
        <v>98.6</v>
      </c>
      <c r="C92" t="s">
        <v>132</v>
      </c>
      <c r="D92" t="s">
        <v>132</v>
      </c>
      <c r="E92" t="s">
        <v>132</v>
      </c>
      <c r="F92" t="s">
        <v>132</v>
      </c>
      <c r="G92" t="s">
        <v>132</v>
      </c>
      <c r="H92">
        <v>143</v>
      </c>
      <c r="I92">
        <v>262.60000000000002</v>
      </c>
      <c r="J92">
        <v>695.3</v>
      </c>
      <c r="K92">
        <v>986.3</v>
      </c>
    </row>
    <row r="93" spans="1:11" x14ac:dyDescent="0.3">
      <c r="A93" t="s">
        <v>203</v>
      </c>
      <c r="B93" t="s">
        <v>132</v>
      </c>
      <c r="C93" t="s">
        <v>132</v>
      </c>
      <c r="D93" t="s">
        <v>132</v>
      </c>
      <c r="E93">
        <v>10.199999999999999</v>
      </c>
      <c r="F93">
        <v>9.4</v>
      </c>
      <c r="G93">
        <v>12.7</v>
      </c>
      <c r="H93">
        <v>13.8</v>
      </c>
      <c r="I93">
        <v>16.2</v>
      </c>
      <c r="J93">
        <v>37.700000000000003</v>
      </c>
      <c r="K93" t="s">
        <v>132</v>
      </c>
    </row>
    <row r="94" spans="1:11" x14ac:dyDescent="0.3">
      <c r="A94" t="s">
        <v>204</v>
      </c>
      <c r="B94" t="s">
        <v>132</v>
      </c>
      <c r="C94" t="s">
        <v>132</v>
      </c>
      <c r="D94" t="s">
        <v>132</v>
      </c>
      <c r="E94">
        <v>0.5</v>
      </c>
      <c r="F94">
        <v>0.4</v>
      </c>
      <c r="G94">
        <v>0.4</v>
      </c>
      <c r="H94">
        <v>0.6</v>
      </c>
      <c r="I94">
        <v>0.2</v>
      </c>
      <c r="J94">
        <v>0.5</v>
      </c>
      <c r="K94" t="s">
        <v>132</v>
      </c>
    </row>
    <row r="95" spans="1:11" x14ac:dyDescent="0.3">
      <c r="A95" t="s">
        <v>205</v>
      </c>
      <c r="B95">
        <v>22.3</v>
      </c>
      <c r="C95">
        <v>7.6</v>
      </c>
      <c r="D95">
        <v>7.5</v>
      </c>
      <c r="E95">
        <v>9.5</v>
      </c>
      <c r="F95">
        <v>9.5</v>
      </c>
      <c r="G95">
        <v>12.4</v>
      </c>
      <c r="H95">
        <v>13.4</v>
      </c>
      <c r="I95">
        <v>211.9</v>
      </c>
      <c r="J95">
        <v>56.4</v>
      </c>
      <c r="K95">
        <v>87.8</v>
      </c>
    </row>
    <row r="96" spans="1:11" x14ac:dyDescent="0.3">
      <c r="A96" t="s">
        <v>206</v>
      </c>
      <c r="B96">
        <v>3.3</v>
      </c>
      <c r="C96">
        <v>-12</v>
      </c>
      <c r="D96">
        <v>0.5</v>
      </c>
      <c r="E96">
        <v>0</v>
      </c>
      <c r="F96">
        <v>1.4</v>
      </c>
      <c r="G96">
        <v>1.2</v>
      </c>
      <c r="H96">
        <v>1.3</v>
      </c>
      <c r="I96">
        <v>0.7</v>
      </c>
      <c r="J96">
        <v>94.5</v>
      </c>
      <c r="K96">
        <v>76.099999999999994</v>
      </c>
    </row>
    <row r="97" spans="1:11" x14ac:dyDescent="0.3">
      <c r="A97" t="s">
        <v>207</v>
      </c>
      <c r="B97">
        <v>0.4</v>
      </c>
      <c r="C97">
        <v>0</v>
      </c>
      <c r="D97">
        <v>0.2</v>
      </c>
      <c r="E97">
        <v>0.1</v>
      </c>
      <c r="F97">
        <v>0.1</v>
      </c>
      <c r="G97">
        <v>0.2</v>
      </c>
      <c r="H97">
        <v>1.4</v>
      </c>
      <c r="I97">
        <v>6.6</v>
      </c>
      <c r="J97">
        <v>28.5</v>
      </c>
      <c r="K97">
        <v>19.3</v>
      </c>
    </row>
    <row r="98" spans="1:11" x14ac:dyDescent="0.3">
      <c r="A98" t="s">
        <v>208</v>
      </c>
      <c r="B98">
        <v>4.9000000000000004</v>
      </c>
      <c r="C98">
        <v>0.2</v>
      </c>
      <c r="D98">
        <v>4.3</v>
      </c>
      <c r="E98">
        <v>-0.7</v>
      </c>
      <c r="F98">
        <v>-4.4000000000000004</v>
      </c>
      <c r="G98">
        <v>0.7</v>
      </c>
      <c r="H98">
        <v>-2.4</v>
      </c>
      <c r="I98">
        <v>-323.2</v>
      </c>
      <c r="J98">
        <v>-242.1</v>
      </c>
      <c r="K98">
        <v>6.4</v>
      </c>
    </row>
    <row r="99" spans="1:11" x14ac:dyDescent="0.3">
      <c r="A99" t="s">
        <v>209</v>
      </c>
      <c r="B99">
        <v>15</v>
      </c>
      <c r="C99">
        <v>0.4</v>
      </c>
      <c r="D99">
        <v>-3.9</v>
      </c>
      <c r="E99">
        <v>0.3</v>
      </c>
      <c r="F99">
        <v>1.3</v>
      </c>
      <c r="G99">
        <v>0.3</v>
      </c>
      <c r="H99">
        <v>-10.199999999999999</v>
      </c>
      <c r="I99">
        <v>0.5</v>
      </c>
      <c r="J99">
        <v>0.8</v>
      </c>
      <c r="K99">
        <v>-12</v>
      </c>
    </row>
    <row r="100" spans="1:11" x14ac:dyDescent="0.3">
      <c r="A100" t="s">
        <v>210</v>
      </c>
      <c r="B100">
        <v>3.6</v>
      </c>
      <c r="C100">
        <v>0.2</v>
      </c>
      <c r="D100">
        <v>-0.1</v>
      </c>
      <c r="E100">
        <v>0</v>
      </c>
      <c r="F100">
        <v>0</v>
      </c>
      <c r="G100">
        <v>0</v>
      </c>
      <c r="H100">
        <v>-3.6</v>
      </c>
      <c r="I100">
        <v>-2.4</v>
      </c>
      <c r="J100">
        <v>0</v>
      </c>
      <c r="K100">
        <v>0.9</v>
      </c>
    </row>
    <row r="101" spans="1:11" x14ac:dyDescent="0.3">
      <c r="A101" t="s">
        <v>211</v>
      </c>
      <c r="B101" s="1">
        <v>1192.7</v>
      </c>
      <c r="C101" t="s">
        <v>132</v>
      </c>
      <c r="D101" t="s">
        <v>132</v>
      </c>
      <c r="E101" t="s">
        <v>132</v>
      </c>
      <c r="F101" t="s">
        <v>132</v>
      </c>
      <c r="G101" t="s">
        <v>132</v>
      </c>
      <c r="H101" t="s">
        <v>132</v>
      </c>
      <c r="I101" t="s">
        <v>132</v>
      </c>
      <c r="J101" t="s">
        <v>132</v>
      </c>
      <c r="K101" t="s">
        <v>132</v>
      </c>
    </row>
    <row r="102" spans="1:11" x14ac:dyDescent="0.3">
      <c r="A102" t="s">
        <v>212</v>
      </c>
      <c r="B102">
        <v>566.1</v>
      </c>
      <c r="C102">
        <v>593</v>
      </c>
      <c r="D102">
        <v>575.4</v>
      </c>
      <c r="E102">
        <v>533.4</v>
      </c>
      <c r="F102" t="s">
        <v>132</v>
      </c>
      <c r="G102" t="s">
        <v>132</v>
      </c>
      <c r="H102">
        <v>11.5</v>
      </c>
      <c r="I102">
        <v>6.7</v>
      </c>
      <c r="J102">
        <v>5.8</v>
      </c>
      <c r="K102">
        <v>11.1</v>
      </c>
    </row>
    <row r="103" spans="1:11" x14ac:dyDescent="0.3">
      <c r="A103" t="s">
        <v>213</v>
      </c>
      <c r="B103">
        <v>626.6</v>
      </c>
      <c r="C103" t="s">
        <v>132</v>
      </c>
      <c r="D103" t="s">
        <v>132</v>
      </c>
      <c r="E103" t="s">
        <v>132</v>
      </c>
      <c r="F103" t="s">
        <v>132</v>
      </c>
      <c r="G103" t="s">
        <v>132</v>
      </c>
      <c r="H103">
        <v>628.5</v>
      </c>
      <c r="I103">
        <v>756.6</v>
      </c>
      <c r="J103" s="1">
        <v>1426.1</v>
      </c>
      <c r="K103" s="1">
        <v>1935.1</v>
      </c>
    </row>
    <row r="104" spans="1:11" x14ac:dyDescent="0.3">
      <c r="A104" t="s">
        <v>214</v>
      </c>
      <c r="B104">
        <v>52.5</v>
      </c>
      <c r="C104">
        <v>50.5</v>
      </c>
      <c r="D104" t="s">
        <v>132</v>
      </c>
      <c r="E104" t="s">
        <v>132</v>
      </c>
      <c r="F104" t="s">
        <v>132</v>
      </c>
      <c r="G104" t="s">
        <v>132</v>
      </c>
      <c r="H104">
        <v>51.1</v>
      </c>
      <c r="I104">
        <v>54.6</v>
      </c>
      <c r="J104">
        <v>61.6</v>
      </c>
      <c r="K104">
        <v>54.4</v>
      </c>
    </row>
    <row r="105" spans="1:11" x14ac:dyDescent="0.3">
      <c r="A105" t="s">
        <v>215</v>
      </c>
      <c r="B105">
        <v>528</v>
      </c>
      <c r="C105">
        <v>540.9</v>
      </c>
      <c r="D105">
        <v>529.6</v>
      </c>
      <c r="E105">
        <v>501</v>
      </c>
      <c r="F105">
        <v>482.9</v>
      </c>
      <c r="G105">
        <v>476.1</v>
      </c>
      <c r="H105">
        <v>485.5</v>
      </c>
      <c r="I105">
        <v>494.1</v>
      </c>
      <c r="J105">
        <v>730.8</v>
      </c>
      <c r="K105">
        <v>948.8</v>
      </c>
    </row>
    <row r="106" spans="1:11" x14ac:dyDescent="0.3">
      <c r="A106" t="s">
        <v>216</v>
      </c>
      <c r="B106">
        <v>-2.4</v>
      </c>
      <c r="C106" t="s">
        <v>132</v>
      </c>
      <c r="D106" t="s">
        <v>132</v>
      </c>
      <c r="E106" t="s">
        <v>132</v>
      </c>
      <c r="F106" t="s">
        <v>132</v>
      </c>
      <c r="G106" t="s">
        <v>132</v>
      </c>
      <c r="H106" t="s">
        <v>132</v>
      </c>
      <c r="I106" t="s">
        <v>132</v>
      </c>
      <c r="J106" t="s">
        <v>132</v>
      </c>
      <c r="K106" t="s">
        <v>132</v>
      </c>
    </row>
    <row r="107" spans="1:11" x14ac:dyDescent="0.3">
      <c r="A107" t="s">
        <v>217</v>
      </c>
      <c r="B107">
        <v>1</v>
      </c>
      <c r="C107" t="s">
        <v>132</v>
      </c>
      <c r="D107" t="s">
        <v>132</v>
      </c>
      <c r="E107" t="s">
        <v>132</v>
      </c>
      <c r="F107" t="s">
        <v>132</v>
      </c>
      <c r="G107" t="s">
        <v>132</v>
      </c>
      <c r="H107" t="s">
        <v>132</v>
      </c>
      <c r="I107" t="s">
        <v>132</v>
      </c>
      <c r="J107" t="s">
        <v>132</v>
      </c>
      <c r="K107" t="s">
        <v>132</v>
      </c>
    </row>
    <row r="108" spans="1:11" x14ac:dyDescent="0.3">
      <c r="A108" t="s">
        <v>218</v>
      </c>
      <c r="B108">
        <v>95.5</v>
      </c>
      <c r="C108" t="s">
        <v>132</v>
      </c>
      <c r="D108" t="s">
        <v>132</v>
      </c>
      <c r="E108" t="s">
        <v>132</v>
      </c>
      <c r="F108" t="s">
        <v>132</v>
      </c>
      <c r="G108" t="s">
        <v>132</v>
      </c>
      <c r="H108" t="s">
        <v>132</v>
      </c>
      <c r="I108" t="s">
        <v>132</v>
      </c>
      <c r="J108" t="s">
        <v>132</v>
      </c>
      <c r="K108" t="s">
        <v>132</v>
      </c>
    </row>
    <row r="109" spans="1:11" x14ac:dyDescent="0.3">
      <c r="A109" t="s">
        <v>219</v>
      </c>
      <c r="B109" t="s">
        <v>132</v>
      </c>
      <c r="C109">
        <v>7.8</v>
      </c>
      <c r="D109" t="s">
        <v>132</v>
      </c>
      <c r="E109" t="s">
        <v>132</v>
      </c>
      <c r="F109" t="s">
        <v>132</v>
      </c>
      <c r="G109" t="s">
        <v>132</v>
      </c>
      <c r="H109" t="s">
        <v>132</v>
      </c>
      <c r="I109">
        <v>4.2</v>
      </c>
      <c r="J109">
        <v>5.8</v>
      </c>
      <c r="K109">
        <v>11.1</v>
      </c>
    </row>
    <row r="110" spans="1:11" x14ac:dyDescent="0.3">
      <c r="A110" t="s">
        <v>220</v>
      </c>
      <c r="B110" t="s">
        <v>132</v>
      </c>
      <c r="C110">
        <v>22.1</v>
      </c>
      <c r="D110">
        <v>12.6</v>
      </c>
      <c r="E110">
        <v>0.5</v>
      </c>
      <c r="F110">
        <v>5.5</v>
      </c>
      <c r="G110">
        <v>21.1</v>
      </c>
      <c r="H110">
        <v>2.9</v>
      </c>
      <c r="I110">
        <v>2.4</v>
      </c>
      <c r="J110" t="s">
        <v>132</v>
      </c>
      <c r="K110" t="s">
        <v>132</v>
      </c>
    </row>
    <row r="111" spans="1:11" x14ac:dyDescent="0.3">
      <c r="A111" t="s">
        <v>221</v>
      </c>
      <c r="B111" t="s">
        <v>132</v>
      </c>
      <c r="C111">
        <v>4.9000000000000004</v>
      </c>
      <c r="D111">
        <v>5.8</v>
      </c>
      <c r="E111">
        <v>5.0999999999999996</v>
      </c>
      <c r="F111">
        <v>4.5999999999999996</v>
      </c>
      <c r="G111">
        <v>3.9</v>
      </c>
      <c r="H111">
        <v>3.4</v>
      </c>
      <c r="I111">
        <v>4</v>
      </c>
      <c r="J111">
        <v>4.8</v>
      </c>
      <c r="K111">
        <v>2.4</v>
      </c>
    </row>
    <row r="112" spans="1:11" x14ac:dyDescent="0.3">
      <c r="A112" t="s">
        <v>222</v>
      </c>
      <c r="B112" t="s">
        <v>132</v>
      </c>
      <c r="C112">
        <v>9.3000000000000007</v>
      </c>
      <c r="D112">
        <v>13.9</v>
      </c>
      <c r="E112">
        <v>13.9</v>
      </c>
      <c r="F112">
        <v>13.6</v>
      </c>
      <c r="G112">
        <v>12.8</v>
      </c>
      <c r="H112">
        <v>11.9</v>
      </c>
      <c r="I112">
        <v>11.8</v>
      </c>
      <c r="J112">
        <v>12.3</v>
      </c>
      <c r="K112">
        <v>17.2</v>
      </c>
    </row>
    <row r="113" spans="1:11" x14ac:dyDescent="0.3">
      <c r="A113" t="s">
        <v>223</v>
      </c>
      <c r="B113" t="s">
        <v>132</v>
      </c>
      <c r="C113" t="s">
        <v>132</v>
      </c>
      <c r="D113" t="s">
        <v>132</v>
      </c>
      <c r="E113" t="s">
        <v>132</v>
      </c>
      <c r="F113" t="s">
        <v>132</v>
      </c>
      <c r="G113" t="s">
        <v>132</v>
      </c>
      <c r="H113" t="s">
        <v>132</v>
      </c>
      <c r="I113" t="s">
        <v>132</v>
      </c>
      <c r="J113" t="s">
        <v>132</v>
      </c>
      <c r="K113">
        <v>62.2</v>
      </c>
    </row>
    <row r="114" spans="1:11" x14ac:dyDescent="0.3">
      <c r="A114" t="s">
        <v>224</v>
      </c>
      <c r="B114" t="s">
        <v>132</v>
      </c>
      <c r="C114" t="s">
        <v>132</v>
      </c>
      <c r="D114" t="s">
        <v>132</v>
      </c>
      <c r="E114" t="s">
        <v>132</v>
      </c>
      <c r="F114" t="s">
        <v>132</v>
      </c>
      <c r="G114" t="s">
        <v>132</v>
      </c>
      <c r="H114" t="s">
        <v>132</v>
      </c>
      <c r="I114" t="s">
        <v>132</v>
      </c>
      <c r="J114" t="s">
        <v>132</v>
      </c>
      <c r="K114" t="s">
        <v>132</v>
      </c>
    </row>
    <row r="115" spans="1:11" x14ac:dyDescent="0.3">
      <c r="A115" t="s">
        <v>225</v>
      </c>
      <c r="B115" t="s">
        <v>132</v>
      </c>
      <c r="C115" t="s">
        <v>132</v>
      </c>
      <c r="D115" t="s">
        <v>132</v>
      </c>
      <c r="E115" t="s">
        <v>132</v>
      </c>
      <c r="F115" t="s">
        <v>132</v>
      </c>
      <c r="G115" t="s">
        <v>132</v>
      </c>
      <c r="H115" t="s">
        <v>132</v>
      </c>
      <c r="I115" t="s">
        <v>132</v>
      </c>
      <c r="J115" t="s">
        <v>132</v>
      </c>
      <c r="K115" t="s">
        <v>132</v>
      </c>
    </row>
    <row r="116" spans="1:11" x14ac:dyDescent="0.3">
      <c r="A116" t="s">
        <v>226</v>
      </c>
      <c r="B116" t="s">
        <v>132</v>
      </c>
      <c r="C116" t="s">
        <v>132</v>
      </c>
      <c r="D116">
        <v>0.3</v>
      </c>
      <c r="E116" t="s">
        <v>132</v>
      </c>
      <c r="F116" t="s">
        <v>132</v>
      </c>
      <c r="G116" t="s">
        <v>132</v>
      </c>
      <c r="H116" t="s">
        <v>132</v>
      </c>
      <c r="I116">
        <v>0.1</v>
      </c>
      <c r="J116" t="s">
        <v>132</v>
      </c>
      <c r="K116" t="s">
        <v>132</v>
      </c>
    </row>
    <row r="117" spans="1:11" x14ac:dyDescent="0.3">
      <c r="A117" t="s">
        <v>227</v>
      </c>
      <c r="B117" t="s">
        <v>132</v>
      </c>
      <c r="C117" t="s">
        <v>132</v>
      </c>
      <c r="D117">
        <v>16.899999999999999</v>
      </c>
      <c r="E117" t="s">
        <v>132</v>
      </c>
      <c r="F117">
        <v>11.2</v>
      </c>
      <c r="G117" t="s">
        <v>132</v>
      </c>
      <c r="H117" t="s">
        <v>132</v>
      </c>
      <c r="I117">
        <v>3.4</v>
      </c>
      <c r="J117" t="s">
        <v>132</v>
      </c>
      <c r="K117" t="s">
        <v>132</v>
      </c>
    </row>
    <row r="118" spans="1:11" x14ac:dyDescent="0.3">
      <c r="A118" t="s">
        <v>228</v>
      </c>
      <c r="B118" t="s">
        <v>132</v>
      </c>
      <c r="C118" t="s">
        <v>132</v>
      </c>
      <c r="D118" t="s">
        <v>132</v>
      </c>
      <c r="E118" t="s">
        <v>132</v>
      </c>
      <c r="F118" t="s">
        <v>132</v>
      </c>
      <c r="G118" t="s">
        <v>132</v>
      </c>
      <c r="H118" t="s">
        <v>132</v>
      </c>
      <c r="I118">
        <v>-139.80000000000001</v>
      </c>
      <c r="J118">
        <v>-208.1</v>
      </c>
      <c r="K118">
        <v>1.6</v>
      </c>
    </row>
    <row r="119" spans="1:11" x14ac:dyDescent="0.3">
      <c r="A119" t="s">
        <v>229</v>
      </c>
      <c r="B119">
        <v>5.3</v>
      </c>
      <c r="C119">
        <v>-0.4</v>
      </c>
      <c r="D119">
        <v>-6.6</v>
      </c>
      <c r="E119">
        <v>-0.6</v>
      </c>
      <c r="F119">
        <v>1.7</v>
      </c>
      <c r="G119">
        <v>5.8</v>
      </c>
      <c r="H119">
        <v>10.5</v>
      </c>
      <c r="I119">
        <v>15.4</v>
      </c>
      <c r="J119">
        <v>29.5</v>
      </c>
      <c r="K119">
        <v>23.9</v>
      </c>
    </row>
    <row r="120" spans="1:11" x14ac:dyDescent="0.3">
      <c r="A120" t="s">
        <v>230</v>
      </c>
      <c r="B120">
        <v>52.3</v>
      </c>
      <c r="C120">
        <v>49.3</v>
      </c>
      <c r="D120">
        <v>46.8</v>
      </c>
      <c r="E120">
        <v>48.3</v>
      </c>
      <c r="F120">
        <v>50.5</v>
      </c>
      <c r="G120">
        <v>51.5</v>
      </c>
      <c r="H120">
        <v>50.1</v>
      </c>
      <c r="I120">
        <v>54.1</v>
      </c>
      <c r="J120">
        <v>61.4</v>
      </c>
      <c r="K120">
        <v>52.3</v>
      </c>
    </row>
    <row r="121" spans="1:11" x14ac:dyDescent="0.3">
      <c r="A121" t="s">
        <v>231</v>
      </c>
      <c r="B121" t="s">
        <v>132</v>
      </c>
      <c r="C121" t="s">
        <v>132</v>
      </c>
      <c r="D121">
        <v>-9</v>
      </c>
      <c r="E121">
        <v>-5</v>
      </c>
      <c r="F121">
        <v>-1.2</v>
      </c>
      <c r="G121">
        <v>6.3</v>
      </c>
      <c r="H121">
        <v>13.1</v>
      </c>
      <c r="I121">
        <v>12.6</v>
      </c>
      <c r="J121">
        <v>66.900000000000006</v>
      </c>
      <c r="K121">
        <v>53.7</v>
      </c>
    </row>
    <row r="122" spans="1:11" x14ac:dyDescent="0.3">
      <c r="A122" t="s">
        <v>232</v>
      </c>
      <c r="B122" t="s">
        <v>132</v>
      </c>
      <c r="C122" t="s">
        <v>132</v>
      </c>
      <c r="D122" t="s">
        <v>132</v>
      </c>
      <c r="E122" t="s">
        <v>132</v>
      </c>
      <c r="F122" t="s">
        <v>132</v>
      </c>
      <c r="G122" t="s">
        <v>132</v>
      </c>
      <c r="H122">
        <v>11.6</v>
      </c>
      <c r="I122">
        <v>18.899999999999999</v>
      </c>
      <c r="J122">
        <v>30.1</v>
      </c>
      <c r="K122">
        <v>27.7</v>
      </c>
    </row>
    <row r="123" spans="1:11" x14ac:dyDescent="0.3">
      <c r="A123" t="s">
        <v>233</v>
      </c>
      <c r="B123" t="s">
        <v>132</v>
      </c>
      <c r="C123" t="s">
        <v>132</v>
      </c>
      <c r="D123" t="s">
        <v>132</v>
      </c>
      <c r="E123" t="s">
        <v>132</v>
      </c>
      <c r="F123" t="s">
        <v>132</v>
      </c>
      <c r="G123" t="s">
        <v>132</v>
      </c>
      <c r="H123">
        <v>50.6</v>
      </c>
      <c r="I123">
        <v>42</v>
      </c>
      <c r="J123">
        <v>55.9</v>
      </c>
      <c r="K123">
        <v>104.2</v>
      </c>
    </row>
    <row r="124" spans="1:11" x14ac:dyDescent="0.3">
      <c r="A124" t="s">
        <v>234</v>
      </c>
      <c r="B124">
        <v>11.9</v>
      </c>
      <c r="C124">
        <v>12.5</v>
      </c>
      <c r="D124">
        <v>11.2</v>
      </c>
      <c r="E124">
        <v>10.7</v>
      </c>
      <c r="F124">
        <v>9.8000000000000007</v>
      </c>
      <c r="G124">
        <v>13.1</v>
      </c>
      <c r="H124">
        <v>14.4</v>
      </c>
      <c r="I124">
        <v>16.399999999999999</v>
      </c>
      <c r="J124">
        <v>38.1</v>
      </c>
      <c r="K124">
        <v>31.3</v>
      </c>
    </row>
    <row r="125" spans="1:11" x14ac:dyDescent="0.3">
      <c r="A125" t="s">
        <v>235</v>
      </c>
      <c r="B125" t="s">
        <v>132</v>
      </c>
      <c r="C125" t="s">
        <v>132</v>
      </c>
      <c r="D125" t="s">
        <v>132</v>
      </c>
      <c r="E125" t="s">
        <v>132</v>
      </c>
      <c r="F125" t="s">
        <v>132</v>
      </c>
      <c r="G125" t="s">
        <v>132</v>
      </c>
      <c r="H125">
        <v>18.100000000000001</v>
      </c>
      <c r="I125">
        <v>34</v>
      </c>
      <c r="J125">
        <v>146.19999999999999</v>
      </c>
      <c r="K125">
        <v>176.8</v>
      </c>
    </row>
    <row r="126" spans="1:11" x14ac:dyDescent="0.3">
      <c r="A126" t="s">
        <v>236</v>
      </c>
      <c r="B126" t="s">
        <v>132</v>
      </c>
      <c r="C126" t="s">
        <v>132</v>
      </c>
      <c r="D126" t="s">
        <v>132</v>
      </c>
      <c r="E126" t="s">
        <v>132</v>
      </c>
      <c r="F126">
        <v>-1.7</v>
      </c>
      <c r="G126">
        <v>5.2</v>
      </c>
      <c r="H126">
        <v>15.6</v>
      </c>
      <c r="I126">
        <v>13.5</v>
      </c>
      <c r="J126">
        <v>65.2</v>
      </c>
      <c r="K126">
        <v>64.8</v>
      </c>
    </row>
    <row r="127" spans="1:11" x14ac:dyDescent="0.3">
      <c r="A127" t="s">
        <v>237</v>
      </c>
      <c r="B127" t="s">
        <v>238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7E181-3F43-4B46-8AC5-8596BDABFD6F}">
  <dimension ref="A1:K207"/>
  <sheetViews>
    <sheetView topLeftCell="A69" workbookViewId="0">
      <selection activeCell="G207" sqref="G207:K207"/>
    </sheetView>
  </sheetViews>
  <sheetFormatPr defaultRowHeight="14.4" x14ac:dyDescent="0.3"/>
  <cols>
    <col min="1" max="1" width="47.44140625" bestFit="1" customWidth="1"/>
    <col min="2" max="2" width="56.33203125" bestFit="1" customWidth="1"/>
    <col min="3" max="11" width="10.5546875" bestFit="1" customWidth="1"/>
  </cols>
  <sheetData>
    <row r="1" spans="1:11" x14ac:dyDescent="0.3">
      <c r="A1" t="s">
        <v>105</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239</v>
      </c>
    </row>
    <row r="6" spans="1:11" x14ac:dyDescent="0.3">
      <c r="A6" t="s">
        <v>240</v>
      </c>
    </row>
    <row r="7" spans="1:11" x14ac:dyDescent="0.3">
      <c r="A7" t="s">
        <v>241</v>
      </c>
      <c r="B7">
        <v>317.10000000000002</v>
      </c>
      <c r="C7">
        <v>267.5</v>
      </c>
      <c r="D7">
        <v>143.30000000000001</v>
      </c>
      <c r="E7">
        <v>147.6</v>
      </c>
      <c r="F7">
        <v>172.1</v>
      </c>
      <c r="G7">
        <v>123.4</v>
      </c>
      <c r="H7">
        <v>108.3</v>
      </c>
      <c r="I7">
        <v>135.80000000000001</v>
      </c>
      <c r="J7">
        <v>213.2</v>
      </c>
      <c r="K7">
        <v>191.6</v>
      </c>
    </row>
    <row r="8" spans="1:11" x14ac:dyDescent="0.3">
      <c r="A8" t="s">
        <v>242</v>
      </c>
      <c r="B8">
        <v>104.4</v>
      </c>
      <c r="C8">
        <v>101.2</v>
      </c>
      <c r="D8">
        <v>83.6</v>
      </c>
      <c r="E8">
        <v>78.3</v>
      </c>
      <c r="F8">
        <v>83.5</v>
      </c>
      <c r="G8">
        <v>97.6</v>
      </c>
      <c r="H8">
        <v>108.2</v>
      </c>
      <c r="I8">
        <v>149.80000000000001</v>
      </c>
      <c r="J8">
        <v>182.6</v>
      </c>
      <c r="K8">
        <v>295.60000000000002</v>
      </c>
    </row>
    <row r="9" spans="1:11" x14ac:dyDescent="0.3">
      <c r="A9" t="s">
        <v>243</v>
      </c>
      <c r="B9">
        <v>162.30000000000001</v>
      </c>
      <c r="C9">
        <v>171</v>
      </c>
      <c r="D9">
        <v>168.2</v>
      </c>
      <c r="E9">
        <v>147</v>
      </c>
      <c r="F9">
        <v>130.30000000000001</v>
      </c>
      <c r="G9">
        <v>124.5</v>
      </c>
      <c r="H9">
        <v>172</v>
      </c>
      <c r="I9">
        <v>175.1</v>
      </c>
      <c r="J9">
        <v>213.5</v>
      </c>
      <c r="K9">
        <v>471.6</v>
      </c>
    </row>
    <row r="10" spans="1:11" x14ac:dyDescent="0.3">
      <c r="A10" t="s">
        <v>244</v>
      </c>
      <c r="B10">
        <v>29.2</v>
      </c>
      <c r="C10">
        <v>30.2</v>
      </c>
      <c r="D10">
        <v>26.3</v>
      </c>
      <c r="E10">
        <v>32.4</v>
      </c>
      <c r="F10">
        <v>22.6</v>
      </c>
      <c r="G10">
        <v>22.1</v>
      </c>
      <c r="H10">
        <v>25.4</v>
      </c>
      <c r="I10">
        <v>17.899999999999999</v>
      </c>
      <c r="J10">
        <v>22.6</v>
      </c>
      <c r="K10">
        <v>33.6</v>
      </c>
    </row>
    <row r="11" spans="1:11" x14ac:dyDescent="0.3">
      <c r="A11" t="s">
        <v>245</v>
      </c>
      <c r="B11" t="s">
        <v>132</v>
      </c>
      <c r="C11" t="s">
        <v>132</v>
      </c>
      <c r="D11" t="s">
        <v>132</v>
      </c>
      <c r="E11">
        <v>2.5</v>
      </c>
      <c r="F11">
        <v>2.1</v>
      </c>
      <c r="G11">
        <v>1.9</v>
      </c>
      <c r="H11">
        <v>1.5</v>
      </c>
      <c r="I11">
        <v>1.5</v>
      </c>
      <c r="J11">
        <v>0.1</v>
      </c>
      <c r="K11">
        <v>0</v>
      </c>
    </row>
    <row r="12" spans="1:11" x14ac:dyDescent="0.3">
      <c r="A12" t="s">
        <v>246</v>
      </c>
      <c r="B12">
        <v>4.4000000000000004</v>
      </c>
      <c r="C12">
        <v>4.2</v>
      </c>
      <c r="D12">
        <v>0</v>
      </c>
      <c r="E12" t="s">
        <v>132</v>
      </c>
      <c r="F12" t="s">
        <v>132</v>
      </c>
      <c r="G12" t="s">
        <v>132</v>
      </c>
      <c r="H12" t="s">
        <v>132</v>
      </c>
      <c r="I12" t="s">
        <v>132</v>
      </c>
      <c r="J12" t="s">
        <v>132</v>
      </c>
      <c r="K12" t="s">
        <v>132</v>
      </c>
    </row>
    <row r="13" spans="1:11" x14ac:dyDescent="0.3">
      <c r="A13" t="s">
        <v>247</v>
      </c>
      <c r="B13">
        <v>10.5</v>
      </c>
      <c r="C13">
        <v>32.4</v>
      </c>
      <c r="D13">
        <v>49.4</v>
      </c>
      <c r="E13">
        <v>48.1</v>
      </c>
      <c r="F13">
        <v>31.4</v>
      </c>
      <c r="G13">
        <v>20.5</v>
      </c>
      <c r="H13">
        <v>18.8</v>
      </c>
      <c r="I13">
        <v>21.1</v>
      </c>
      <c r="J13">
        <v>20.7</v>
      </c>
      <c r="K13">
        <v>24.5</v>
      </c>
    </row>
    <row r="14" spans="1:11" x14ac:dyDescent="0.3">
      <c r="A14" t="s">
        <v>248</v>
      </c>
      <c r="B14">
        <v>10.6</v>
      </c>
      <c r="C14">
        <v>9.3000000000000007</v>
      </c>
      <c r="D14">
        <v>10.199999999999999</v>
      </c>
      <c r="E14">
        <v>3</v>
      </c>
      <c r="F14">
        <v>3.7</v>
      </c>
      <c r="G14">
        <v>3</v>
      </c>
      <c r="H14">
        <v>1.3</v>
      </c>
      <c r="I14">
        <v>1.9</v>
      </c>
      <c r="J14">
        <v>22.3</v>
      </c>
      <c r="K14">
        <v>14.8</v>
      </c>
    </row>
    <row r="15" spans="1:11" x14ac:dyDescent="0.3">
      <c r="A15" t="s">
        <v>249</v>
      </c>
      <c r="B15">
        <v>11.9</v>
      </c>
      <c r="C15">
        <v>12</v>
      </c>
      <c r="D15">
        <v>14.2</v>
      </c>
      <c r="E15">
        <v>14.6</v>
      </c>
      <c r="F15">
        <v>10.7</v>
      </c>
      <c r="G15">
        <v>7.7</v>
      </c>
      <c r="H15">
        <v>8.6999999999999993</v>
      </c>
      <c r="I15">
        <v>10.8</v>
      </c>
      <c r="J15">
        <v>12.3</v>
      </c>
      <c r="K15">
        <v>18.8</v>
      </c>
    </row>
    <row r="16" spans="1:11" x14ac:dyDescent="0.3">
      <c r="A16" t="s">
        <v>250</v>
      </c>
      <c r="B16">
        <v>640.1</v>
      </c>
      <c r="C16">
        <v>595.4</v>
      </c>
      <c r="D16">
        <v>445.9</v>
      </c>
      <c r="E16">
        <v>425.5</v>
      </c>
      <c r="F16">
        <v>425</v>
      </c>
      <c r="G16">
        <v>380.3</v>
      </c>
      <c r="H16">
        <v>425.4</v>
      </c>
      <c r="I16">
        <v>492.8</v>
      </c>
      <c r="J16">
        <v>666.6</v>
      </c>
      <c r="K16" s="1">
        <v>1026</v>
      </c>
    </row>
    <row r="17" spans="1:11" x14ac:dyDescent="0.3">
      <c r="A17" t="s">
        <v>251</v>
      </c>
    </row>
    <row r="18" spans="1:11" x14ac:dyDescent="0.3">
      <c r="A18" t="s">
        <v>252</v>
      </c>
      <c r="B18" t="s">
        <v>132</v>
      </c>
      <c r="C18" t="s">
        <v>132</v>
      </c>
      <c r="D18" t="s">
        <v>132</v>
      </c>
      <c r="E18" t="s">
        <v>132</v>
      </c>
      <c r="F18">
        <v>91.8</v>
      </c>
      <c r="G18" t="s">
        <v>132</v>
      </c>
      <c r="H18" t="s">
        <v>132</v>
      </c>
      <c r="I18" t="s">
        <v>132</v>
      </c>
      <c r="J18" t="s">
        <v>132</v>
      </c>
      <c r="K18" t="s">
        <v>132</v>
      </c>
    </row>
    <row r="19" spans="1:11" x14ac:dyDescent="0.3">
      <c r="A19" t="s">
        <v>253</v>
      </c>
      <c r="B19">
        <v>87</v>
      </c>
      <c r="C19">
        <v>68.3</v>
      </c>
      <c r="D19">
        <v>49.5</v>
      </c>
      <c r="E19">
        <v>44.1</v>
      </c>
      <c r="F19">
        <v>35</v>
      </c>
      <c r="G19">
        <v>22.2</v>
      </c>
      <c r="H19">
        <v>47.4</v>
      </c>
      <c r="I19">
        <v>57.5</v>
      </c>
      <c r="J19">
        <v>108.4</v>
      </c>
      <c r="K19">
        <v>181.5</v>
      </c>
    </row>
    <row r="20" spans="1:11" x14ac:dyDescent="0.3">
      <c r="A20" t="s">
        <v>254</v>
      </c>
      <c r="B20">
        <v>19.600000000000001</v>
      </c>
      <c r="C20">
        <v>17.899999999999999</v>
      </c>
      <c r="D20">
        <v>6.6</v>
      </c>
      <c r="E20">
        <v>6.8</v>
      </c>
      <c r="F20">
        <v>10.199999999999999</v>
      </c>
      <c r="G20">
        <v>8.6999999999999993</v>
      </c>
      <c r="H20">
        <v>24.7</v>
      </c>
      <c r="I20">
        <v>350.8</v>
      </c>
      <c r="J20">
        <v>567.20000000000005</v>
      </c>
      <c r="K20">
        <v>528.29999999999995</v>
      </c>
    </row>
    <row r="21" spans="1:11" x14ac:dyDescent="0.3">
      <c r="A21" t="s">
        <v>255</v>
      </c>
      <c r="B21">
        <v>74.8</v>
      </c>
      <c r="C21">
        <v>97.3</v>
      </c>
      <c r="D21">
        <v>82.3</v>
      </c>
      <c r="E21">
        <v>72.7</v>
      </c>
      <c r="F21">
        <v>56.4</v>
      </c>
      <c r="G21">
        <v>45.7</v>
      </c>
      <c r="H21">
        <v>47.1</v>
      </c>
      <c r="I21">
        <v>37.6</v>
      </c>
      <c r="J21">
        <v>28.8</v>
      </c>
      <c r="K21" s="1">
        <v>1800.2</v>
      </c>
    </row>
    <row r="22" spans="1:11" x14ac:dyDescent="0.3">
      <c r="A22" t="s">
        <v>256</v>
      </c>
      <c r="B22" t="s">
        <v>132</v>
      </c>
      <c r="C22">
        <v>2</v>
      </c>
      <c r="D22">
        <v>2</v>
      </c>
      <c r="E22">
        <v>1.5</v>
      </c>
      <c r="F22">
        <v>1.7</v>
      </c>
      <c r="G22">
        <v>1.6</v>
      </c>
      <c r="H22">
        <v>1.6</v>
      </c>
      <c r="I22">
        <v>1.7</v>
      </c>
      <c r="J22">
        <v>1.6</v>
      </c>
      <c r="K22">
        <v>714.8</v>
      </c>
    </row>
    <row r="23" spans="1:11" x14ac:dyDescent="0.3">
      <c r="A23" t="s">
        <v>257</v>
      </c>
      <c r="B23" t="s">
        <v>132</v>
      </c>
      <c r="C23" t="s">
        <v>132</v>
      </c>
      <c r="D23" t="s">
        <v>132</v>
      </c>
      <c r="E23">
        <v>2.5</v>
      </c>
      <c r="F23">
        <v>2.8</v>
      </c>
      <c r="G23">
        <v>2.2000000000000002</v>
      </c>
      <c r="H23">
        <v>2.2999999999999998</v>
      </c>
      <c r="I23">
        <v>1.9</v>
      </c>
      <c r="J23">
        <v>3.7</v>
      </c>
      <c r="K23">
        <v>3.3</v>
      </c>
    </row>
    <row r="24" spans="1:11" x14ac:dyDescent="0.3">
      <c r="A24" t="s">
        <v>258</v>
      </c>
      <c r="B24">
        <v>53.7</v>
      </c>
      <c r="C24">
        <v>26</v>
      </c>
      <c r="D24">
        <v>21.7</v>
      </c>
      <c r="E24">
        <v>13.3</v>
      </c>
      <c r="F24">
        <v>12.5</v>
      </c>
      <c r="G24">
        <v>8.1999999999999993</v>
      </c>
      <c r="H24">
        <v>8.1</v>
      </c>
      <c r="I24">
        <v>8.9</v>
      </c>
      <c r="J24">
        <v>8.1</v>
      </c>
      <c r="K24">
        <v>7.9</v>
      </c>
    </row>
    <row r="25" spans="1:11" x14ac:dyDescent="0.3">
      <c r="A25" t="s">
        <v>259</v>
      </c>
      <c r="B25">
        <v>875.2</v>
      </c>
      <c r="C25">
        <v>806.9</v>
      </c>
      <c r="D25">
        <v>608</v>
      </c>
      <c r="E25">
        <v>566.4</v>
      </c>
      <c r="F25">
        <v>543.70000000000005</v>
      </c>
      <c r="G25">
        <v>468.9</v>
      </c>
      <c r="H25">
        <v>738.8</v>
      </c>
      <c r="I25" s="1">
        <v>1118.7</v>
      </c>
      <c r="J25" s="1">
        <v>1545.1</v>
      </c>
      <c r="K25" s="1">
        <v>4501.8</v>
      </c>
    </row>
    <row r="26" spans="1:11" x14ac:dyDescent="0.3">
      <c r="A26" t="s">
        <v>260</v>
      </c>
    </row>
    <row r="27" spans="1:11" x14ac:dyDescent="0.3">
      <c r="A27" t="s">
        <v>261</v>
      </c>
      <c r="B27">
        <v>57.5</v>
      </c>
      <c r="C27">
        <v>42.9</v>
      </c>
      <c r="D27">
        <v>63.3</v>
      </c>
      <c r="E27">
        <v>61.9</v>
      </c>
      <c r="F27">
        <v>66.400000000000006</v>
      </c>
      <c r="G27">
        <v>77.2</v>
      </c>
      <c r="H27">
        <v>95.8</v>
      </c>
      <c r="I27">
        <v>112.8</v>
      </c>
      <c r="J27">
        <v>162.1</v>
      </c>
      <c r="K27">
        <v>230.8</v>
      </c>
    </row>
    <row r="28" spans="1:11" x14ac:dyDescent="0.3">
      <c r="A28" t="s">
        <v>262</v>
      </c>
      <c r="B28" t="s">
        <v>132</v>
      </c>
      <c r="C28">
        <v>5.3</v>
      </c>
      <c r="D28" t="s">
        <v>132</v>
      </c>
      <c r="E28" t="s">
        <v>132</v>
      </c>
      <c r="F28" t="s">
        <v>132</v>
      </c>
      <c r="G28" t="s">
        <v>132</v>
      </c>
      <c r="H28" t="s">
        <v>132</v>
      </c>
      <c r="I28" t="s">
        <v>132</v>
      </c>
      <c r="J28" t="s">
        <v>132</v>
      </c>
      <c r="K28">
        <v>24.4</v>
      </c>
    </row>
    <row r="29" spans="1:11" x14ac:dyDescent="0.3">
      <c r="A29" t="s">
        <v>263</v>
      </c>
      <c r="B29" t="s">
        <v>132</v>
      </c>
      <c r="C29">
        <v>4.5</v>
      </c>
      <c r="D29">
        <v>0.7</v>
      </c>
      <c r="E29" t="s">
        <v>132</v>
      </c>
      <c r="F29" t="s">
        <v>132</v>
      </c>
      <c r="G29" t="s">
        <v>132</v>
      </c>
      <c r="H29" t="s">
        <v>132</v>
      </c>
      <c r="I29" t="s">
        <v>132</v>
      </c>
      <c r="J29" t="s">
        <v>132</v>
      </c>
      <c r="K29" t="s">
        <v>132</v>
      </c>
    </row>
    <row r="30" spans="1:11" x14ac:dyDescent="0.3">
      <c r="A30" t="s">
        <v>264</v>
      </c>
      <c r="B30">
        <v>97.1</v>
      </c>
      <c r="C30">
        <v>80.2</v>
      </c>
      <c r="D30">
        <v>91.8</v>
      </c>
      <c r="E30">
        <v>78.3</v>
      </c>
      <c r="F30">
        <v>84.4</v>
      </c>
      <c r="G30">
        <v>102.2</v>
      </c>
      <c r="H30">
        <v>108.7</v>
      </c>
      <c r="I30">
        <v>126.7</v>
      </c>
      <c r="J30">
        <v>166.9</v>
      </c>
      <c r="K30">
        <v>239.4</v>
      </c>
    </row>
    <row r="31" spans="1:11" x14ac:dyDescent="0.3">
      <c r="A31" t="s">
        <v>265</v>
      </c>
      <c r="B31">
        <v>11.2</v>
      </c>
      <c r="C31">
        <v>11.9</v>
      </c>
      <c r="D31">
        <v>0</v>
      </c>
      <c r="E31" t="s">
        <v>132</v>
      </c>
      <c r="F31" t="s">
        <v>132</v>
      </c>
      <c r="G31" t="s">
        <v>132</v>
      </c>
      <c r="H31" t="s">
        <v>132</v>
      </c>
      <c r="I31" t="s">
        <v>132</v>
      </c>
      <c r="J31" t="s">
        <v>132</v>
      </c>
      <c r="K31" t="s">
        <v>132</v>
      </c>
    </row>
    <row r="32" spans="1:11" x14ac:dyDescent="0.3">
      <c r="A32" t="s">
        <v>266</v>
      </c>
      <c r="B32">
        <v>16</v>
      </c>
      <c r="C32">
        <v>9.1</v>
      </c>
      <c r="D32">
        <v>6.4</v>
      </c>
      <c r="E32">
        <v>6.6</v>
      </c>
      <c r="F32">
        <v>5.5</v>
      </c>
      <c r="G32">
        <v>5.0999999999999996</v>
      </c>
      <c r="H32">
        <v>4.2</v>
      </c>
      <c r="I32">
        <v>5</v>
      </c>
      <c r="J32">
        <v>16.3</v>
      </c>
      <c r="K32">
        <v>89.2</v>
      </c>
    </row>
    <row r="33" spans="1:11" x14ac:dyDescent="0.3">
      <c r="A33" t="s">
        <v>267</v>
      </c>
      <c r="B33" t="s">
        <v>132</v>
      </c>
      <c r="C33" t="s">
        <v>132</v>
      </c>
      <c r="D33" t="s">
        <v>132</v>
      </c>
      <c r="E33" t="s">
        <v>132</v>
      </c>
      <c r="F33" t="s">
        <v>132</v>
      </c>
      <c r="G33" t="s">
        <v>132</v>
      </c>
      <c r="H33">
        <v>48.6</v>
      </c>
      <c r="I33">
        <v>47.1</v>
      </c>
      <c r="J33">
        <v>42.9</v>
      </c>
      <c r="K33">
        <v>57.5</v>
      </c>
    </row>
    <row r="34" spans="1:11" x14ac:dyDescent="0.3">
      <c r="A34" t="s">
        <v>268</v>
      </c>
      <c r="B34">
        <v>5.2</v>
      </c>
      <c r="C34" t="s">
        <v>132</v>
      </c>
      <c r="D34">
        <v>4.8</v>
      </c>
      <c r="E34">
        <v>2.2999999999999998</v>
      </c>
      <c r="F34">
        <v>0.7</v>
      </c>
      <c r="G34">
        <v>0</v>
      </c>
      <c r="H34" t="s">
        <v>132</v>
      </c>
      <c r="I34" t="s">
        <v>132</v>
      </c>
      <c r="J34" t="s">
        <v>132</v>
      </c>
      <c r="K34" t="s">
        <v>132</v>
      </c>
    </row>
    <row r="35" spans="1:11" x14ac:dyDescent="0.3">
      <c r="A35" t="s">
        <v>269</v>
      </c>
      <c r="B35">
        <v>186.9</v>
      </c>
      <c r="C35">
        <v>153.9</v>
      </c>
      <c r="D35">
        <v>167.1</v>
      </c>
      <c r="E35">
        <v>149.1</v>
      </c>
      <c r="F35">
        <v>157</v>
      </c>
      <c r="G35">
        <v>184.5</v>
      </c>
      <c r="H35">
        <v>257.2</v>
      </c>
      <c r="I35">
        <v>291.60000000000002</v>
      </c>
      <c r="J35">
        <v>388.2</v>
      </c>
      <c r="K35">
        <v>641.29999999999995</v>
      </c>
    </row>
    <row r="36" spans="1:11" x14ac:dyDescent="0.3">
      <c r="A36" t="s">
        <v>270</v>
      </c>
    </row>
    <row r="37" spans="1:11" x14ac:dyDescent="0.3">
      <c r="A37" t="s">
        <v>271</v>
      </c>
      <c r="B37">
        <v>11.7</v>
      </c>
      <c r="C37">
        <v>6.4</v>
      </c>
      <c r="D37">
        <v>1.6</v>
      </c>
      <c r="E37">
        <v>0</v>
      </c>
      <c r="F37" t="s">
        <v>132</v>
      </c>
      <c r="G37">
        <v>120</v>
      </c>
      <c r="H37">
        <v>205</v>
      </c>
      <c r="I37">
        <v>180</v>
      </c>
      <c r="J37">
        <v>771.4</v>
      </c>
      <c r="K37" s="1">
        <v>2298</v>
      </c>
    </row>
    <row r="38" spans="1:11" x14ac:dyDescent="0.3">
      <c r="A38" t="s">
        <v>272</v>
      </c>
      <c r="B38" t="s">
        <v>132</v>
      </c>
      <c r="C38">
        <v>8.8000000000000007</v>
      </c>
      <c r="D38" t="s">
        <v>132</v>
      </c>
      <c r="E38" t="s">
        <v>132</v>
      </c>
      <c r="F38" t="s">
        <v>132</v>
      </c>
      <c r="G38" t="s">
        <v>132</v>
      </c>
      <c r="H38" t="s">
        <v>132</v>
      </c>
      <c r="I38" t="s">
        <v>132</v>
      </c>
      <c r="J38" t="s">
        <v>132</v>
      </c>
      <c r="K38">
        <v>302</v>
      </c>
    </row>
    <row r="39" spans="1:11" x14ac:dyDescent="0.3">
      <c r="A39" t="s">
        <v>273</v>
      </c>
      <c r="B39">
        <v>51.8</v>
      </c>
      <c r="C39">
        <v>12.6</v>
      </c>
      <c r="D39">
        <v>13.1</v>
      </c>
      <c r="E39">
        <v>13.5</v>
      </c>
      <c r="F39">
        <v>12.3</v>
      </c>
      <c r="G39">
        <v>9.4</v>
      </c>
      <c r="H39">
        <v>0</v>
      </c>
      <c r="I39">
        <v>4.0999999999999996</v>
      </c>
      <c r="J39">
        <v>2.4</v>
      </c>
      <c r="K39">
        <v>2.6</v>
      </c>
    </row>
    <row r="40" spans="1:11" x14ac:dyDescent="0.3">
      <c r="A40" t="s">
        <v>274</v>
      </c>
      <c r="B40" t="s">
        <v>132</v>
      </c>
      <c r="C40" t="s">
        <v>132</v>
      </c>
      <c r="D40" t="s">
        <v>132</v>
      </c>
      <c r="E40" t="s">
        <v>132</v>
      </c>
      <c r="F40" t="s">
        <v>132</v>
      </c>
      <c r="G40" t="s">
        <v>132</v>
      </c>
      <c r="H40">
        <v>140.1</v>
      </c>
      <c r="I40">
        <v>146.4</v>
      </c>
      <c r="J40">
        <v>149.19999999999999</v>
      </c>
      <c r="K40">
        <v>215.1</v>
      </c>
    </row>
    <row r="41" spans="1:11" x14ac:dyDescent="0.3">
      <c r="A41" t="s">
        <v>275</v>
      </c>
      <c r="B41" t="s">
        <v>132</v>
      </c>
      <c r="C41" t="s">
        <v>132</v>
      </c>
      <c r="D41">
        <v>4.5</v>
      </c>
      <c r="E41">
        <v>4.5</v>
      </c>
      <c r="F41">
        <v>6.1</v>
      </c>
      <c r="G41">
        <v>4.7</v>
      </c>
      <c r="H41">
        <v>4.5</v>
      </c>
      <c r="I41">
        <v>206</v>
      </c>
      <c r="J41">
        <v>219.7</v>
      </c>
      <c r="K41">
        <v>224.8</v>
      </c>
    </row>
    <row r="42" spans="1:11" x14ac:dyDescent="0.3">
      <c r="A42" t="s">
        <v>276</v>
      </c>
      <c r="B42">
        <v>250.4</v>
      </c>
      <c r="C42">
        <v>181.7</v>
      </c>
      <c r="D42">
        <v>186.4</v>
      </c>
      <c r="E42">
        <v>167.1</v>
      </c>
      <c r="F42">
        <v>175.4</v>
      </c>
      <c r="G42">
        <v>318.60000000000002</v>
      </c>
      <c r="H42">
        <v>606.9</v>
      </c>
      <c r="I42">
        <v>828.1</v>
      </c>
      <c r="J42" s="1">
        <v>1531</v>
      </c>
      <c r="K42" s="1">
        <v>3683.9</v>
      </c>
    </row>
    <row r="43" spans="1:11" x14ac:dyDescent="0.3">
      <c r="A43" t="s">
        <v>277</v>
      </c>
    </row>
    <row r="44" spans="1:11" x14ac:dyDescent="0.3">
      <c r="A44" t="s">
        <v>278</v>
      </c>
      <c r="B44">
        <v>0</v>
      </c>
      <c r="C44">
        <v>172.7</v>
      </c>
      <c r="D44">
        <v>175.7</v>
      </c>
      <c r="E44">
        <v>178.9</v>
      </c>
      <c r="F44">
        <v>182.4</v>
      </c>
      <c r="G44">
        <v>0</v>
      </c>
      <c r="H44" t="s">
        <v>132</v>
      </c>
      <c r="I44" t="s">
        <v>132</v>
      </c>
      <c r="J44" t="s">
        <v>132</v>
      </c>
      <c r="K44" t="s">
        <v>132</v>
      </c>
    </row>
    <row r="45" spans="1:11" x14ac:dyDescent="0.3">
      <c r="A45" t="s">
        <v>279</v>
      </c>
      <c r="B45">
        <v>0.1</v>
      </c>
      <c r="C45">
        <v>0.1</v>
      </c>
      <c r="D45">
        <v>0.1</v>
      </c>
      <c r="E45">
        <v>0.1</v>
      </c>
      <c r="F45">
        <v>0.1</v>
      </c>
      <c r="G45">
        <v>0.1</v>
      </c>
      <c r="H45">
        <v>0.1</v>
      </c>
      <c r="I45">
        <v>0.1</v>
      </c>
      <c r="J45">
        <v>0.1</v>
      </c>
      <c r="K45">
        <v>0.1</v>
      </c>
    </row>
    <row r="46" spans="1:11" x14ac:dyDescent="0.3">
      <c r="A46" t="s">
        <v>280</v>
      </c>
      <c r="B46">
        <v>321.5</v>
      </c>
      <c r="C46">
        <v>345.7</v>
      </c>
      <c r="D46">
        <v>353.2</v>
      </c>
      <c r="E46">
        <v>364.4</v>
      </c>
      <c r="F46">
        <v>373</v>
      </c>
      <c r="G46">
        <v>481.1</v>
      </c>
      <c r="H46">
        <v>495.9</v>
      </c>
      <c r="I46">
        <v>482.4</v>
      </c>
      <c r="J46">
        <v>496</v>
      </c>
      <c r="K46">
        <v>797.6</v>
      </c>
    </row>
    <row r="47" spans="1:11" x14ac:dyDescent="0.3">
      <c r="A47" t="s">
        <v>281</v>
      </c>
      <c r="B47">
        <v>-56</v>
      </c>
      <c r="C47">
        <v>-200.4</v>
      </c>
      <c r="D47">
        <v>-283.89999999999998</v>
      </c>
      <c r="E47">
        <v>-284.2</v>
      </c>
      <c r="F47">
        <v>-334.3</v>
      </c>
      <c r="G47">
        <v>-397.5</v>
      </c>
      <c r="H47">
        <v>-546.20000000000005</v>
      </c>
      <c r="I47">
        <v>-688.8</v>
      </c>
      <c r="J47" s="1">
        <v>-1684.3</v>
      </c>
      <c r="K47" s="1">
        <v>-1695.5</v>
      </c>
    </row>
    <row r="48" spans="1:11" x14ac:dyDescent="0.3">
      <c r="A48" t="s">
        <v>282</v>
      </c>
      <c r="B48">
        <v>14.7</v>
      </c>
      <c r="C48">
        <v>-18.399999999999999</v>
      </c>
      <c r="D48">
        <v>-50.9</v>
      </c>
      <c r="E48">
        <v>-55.6</v>
      </c>
      <c r="F48">
        <v>-43.4</v>
      </c>
      <c r="G48">
        <v>-54.7</v>
      </c>
      <c r="H48">
        <v>-58.4</v>
      </c>
      <c r="I48">
        <v>-56.4</v>
      </c>
      <c r="J48">
        <v>-76.8</v>
      </c>
      <c r="K48">
        <v>-103.5</v>
      </c>
    </row>
    <row r="49" spans="1:11" x14ac:dyDescent="0.3">
      <c r="A49" t="s">
        <v>283</v>
      </c>
      <c r="B49">
        <v>344.4</v>
      </c>
      <c r="C49">
        <v>325.5</v>
      </c>
      <c r="D49">
        <v>227.5</v>
      </c>
      <c r="E49">
        <v>195.7</v>
      </c>
      <c r="F49">
        <v>190.4</v>
      </c>
      <c r="G49">
        <v>121.2</v>
      </c>
      <c r="H49">
        <v>240.5</v>
      </c>
      <c r="I49">
        <v>553.29999999999995</v>
      </c>
      <c r="J49" s="1">
        <v>1279</v>
      </c>
      <c r="K49" s="1">
        <v>1819.2</v>
      </c>
    </row>
    <row r="50" spans="1:11" x14ac:dyDescent="0.3">
      <c r="A50" t="s">
        <v>284</v>
      </c>
      <c r="B50">
        <v>88.5</v>
      </c>
      <c r="C50">
        <v>78.5</v>
      </c>
      <c r="D50">
        <v>72.900000000000006</v>
      </c>
      <c r="E50">
        <v>73.599999999999994</v>
      </c>
      <c r="F50">
        <v>68.8</v>
      </c>
      <c r="G50">
        <v>73.3</v>
      </c>
      <c r="H50">
        <v>68.2</v>
      </c>
      <c r="I50">
        <v>65.900000000000006</v>
      </c>
      <c r="J50">
        <v>58.3</v>
      </c>
      <c r="K50">
        <v>61.7</v>
      </c>
    </row>
    <row r="51" spans="1:11" x14ac:dyDescent="0.3">
      <c r="A51" t="s">
        <v>285</v>
      </c>
      <c r="B51">
        <v>0</v>
      </c>
      <c r="C51">
        <v>0</v>
      </c>
      <c r="D51">
        <v>0</v>
      </c>
      <c r="E51">
        <v>0</v>
      </c>
      <c r="F51">
        <v>0</v>
      </c>
      <c r="G51">
        <v>0</v>
      </c>
      <c r="H51">
        <v>0</v>
      </c>
      <c r="I51">
        <v>0</v>
      </c>
      <c r="J51">
        <v>0</v>
      </c>
      <c r="K51">
        <v>0</v>
      </c>
    </row>
    <row r="52" spans="1:11" x14ac:dyDescent="0.3">
      <c r="A52" t="s">
        <v>286</v>
      </c>
      <c r="B52">
        <v>3.2</v>
      </c>
      <c r="C52">
        <v>13.8</v>
      </c>
      <c r="D52">
        <v>20.2</v>
      </c>
      <c r="E52">
        <v>20.3</v>
      </c>
      <c r="F52">
        <v>26</v>
      </c>
      <c r="G52">
        <v>29.7</v>
      </c>
      <c r="H52">
        <v>35.799999999999997</v>
      </c>
      <c r="I52">
        <v>39.1</v>
      </c>
      <c r="J52">
        <v>47.6</v>
      </c>
      <c r="K52">
        <v>47.7</v>
      </c>
    </row>
    <row r="53" spans="1:11" x14ac:dyDescent="0.3">
      <c r="A53" t="s">
        <v>287</v>
      </c>
      <c r="B53">
        <v>91.7</v>
      </c>
      <c r="C53">
        <v>92.3</v>
      </c>
      <c r="D53">
        <v>93.1</v>
      </c>
      <c r="E53">
        <v>93.9</v>
      </c>
      <c r="F53">
        <v>94.8</v>
      </c>
      <c r="G53">
        <v>103</v>
      </c>
      <c r="H53">
        <v>104</v>
      </c>
      <c r="I53">
        <v>105</v>
      </c>
      <c r="J53">
        <v>105.9</v>
      </c>
      <c r="K53">
        <v>109.5</v>
      </c>
    </row>
    <row r="54" spans="1:11" x14ac:dyDescent="0.3">
      <c r="A54" t="s">
        <v>288</v>
      </c>
      <c r="B54">
        <v>624.70000000000005</v>
      </c>
      <c r="C54">
        <v>452.5</v>
      </c>
      <c r="D54">
        <v>246</v>
      </c>
      <c r="E54">
        <v>399.3</v>
      </c>
      <c r="F54">
        <v>368.3</v>
      </c>
      <c r="G54">
        <v>150.30000000000001</v>
      </c>
      <c r="H54">
        <v>131.9</v>
      </c>
      <c r="I54">
        <v>290.60000000000002</v>
      </c>
      <c r="J54">
        <v>14.1</v>
      </c>
      <c r="K54">
        <v>817.9</v>
      </c>
    </row>
    <row r="55" spans="1:11" x14ac:dyDescent="0.3">
      <c r="A55" t="s">
        <v>289</v>
      </c>
      <c r="B55" t="s">
        <v>132</v>
      </c>
      <c r="C55">
        <v>203.1</v>
      </c>
      <c r="D55">
        <v>203</v>
      </c>
      <c r="E55">
        <v>203</v>
      </c>
      <c r="F55">
        <v>203</v>
      </c>
      <c r="G55">
        <v>0</v>
      </c>
      <c r="H55" t="s">
        <v>132</v>
      </c>
      <c r="I55" t="s">
        <v>132</v>
      </c>
      <c r="J55" t="s">
        <v>132</v>
      </c>
      <c r="K55" t="s">
        <v>132</v>
      </c>
    </row>
    <row r="56" spans="1:11" x14ac:dyDescent="0.3">
      <c r="A56" t="s">
        <v>290</v>
      </c>
      <c r="B56">
        <v>250</v>
      </c>
      <c r="C56">
        <v>250</v>
      </c>
      <c r="D56">
        <v>250</v>
      </c>
      <c r="E56" t="s">
        <v>132</v>
      </c>
      <c r="F56" t="s">
        <v>132</v>
      </c>
      <c r="G56" t="s">
        <v>132</v>
      </c>
      <c r="H56" t="s">
        <v>132</v>
      </c>
      <c r="I56" t="s">
        <v>132</v>
      </c>
      <c r="J56" t="s">
        <v>132</v>
      </c>
      <c r="K56" t="s">
        <v>132</v>
      </c>
    </row>
    <row r="57" spans="1:11" x14ac:dyDescent="0.3">
      <c r="A57" t="s">
        <v>291</v>
      </c>
      <c r="B57" t="s">
        <v>132</v>
      </c>
      <c r="C57">
        <v>0.2</v>
      </c>
      <c r="D57">
        <v>0.2</v>
      </c>
      <c r="E57">
        <v>0.2</v>
      </c>
      <c r="F57">
        <v>0.2</v>
      </c>
      <c r="G57">
        <v>0</v>
      </c>
      <c r="H57" t="s">
        <v>132</v>
      </c>
      <c r="I57" t="s">
        <v>132</v>
      </c>
      <c r="J57" t="s">
        <v>132</v>
      </c>
      <c r="K57" t="s">
        <v>132</v>
      </c>
    </row>
    <row r="58" spans="1:11" x14ac:dyDescent="0.3">
      <c r="A58" t="s">
        <v>292</v>
      </c>
      <c r="B58">
        <v>875.2</v>
      </c>
      <c r="C58">
        <v>806.9</v>
      </c>
      <c r="D58">
        <v>608</v>
      </c>
      <c r="E58">
        <v>566.4</v>
      </c>
      <c r="F58">
        <v>543.70000000000005</v>
      </c>
      <c r="G58">
        <v>468.9</v>
      </c>
      <c r="H58">
        <v>738.8</v>
      </c>
      <c r="I58" s="1">
        <v>1118.7</v>
      </c>
      <c r="J58" s="1">
        <v>1545.1</v>
      </c>
      <c r="K58" s="1">
        <v>4501.8</v>
      </c>
    </row>
    <row r="59" spans="1:11" x14ac:dyDescent="0.3">
      <c r="A59" t="s">
        <v>163</v>
      </c>
    </row>
    <row r="60" spans="1:11" x14ac:dyDescent="0.3">
      <c r="A60" t="s">
        <v>293</v>
      </c>
      <c r="B60" t="s">
        <v>132</v>
      </c>
      <c r="C60" t="s">
        <v>132</v>
      </c>
      <c r="D60" t="s">
        <v>132</v>
      </c>
      <c r="E60" t="s">
        <v>132</v>
      </c>
      <c r="F60" t="s">
        <v>132</v>
      </c>
      <c r="G60" t="s">
        <v>132</v>
      </c>
      <c r="H60" t="s">
        <v>132</v>
      </c>
      <c r="I60" t="s">
        <v>132</v>
      </c>
      <c r="J60">
        <v>1.8</v>
      </c>
      <c r="K60">
        <v>1.5</v>
      </c>
    </row>
    <row r="61" spans="1:11" x14ac:dyDescent="0.3">
      <c r="A61" t="s">
        <v>294</v>
      </c>
      <c r="B61" t="s">
        <v>132</v>
      </c>
      <c r="C61" t="s">
        <v>132</v>
      </c>
      <c r="D61" t="s">
        <v>132</v>
      </c>
      <c r="E61" t="s">
        <v>132</v>
      </c>
      <c r="F61" t="s">
        <v>132</v>
      </c>
      <c r="G61" t="s">
        <v>132</v>
      </c>
      <c r="H61" t="s">
        <v>132</v>
      </c>
      <c r="I61" t="s">
        <v>132</v>
      </c>
      <c r="J61">
        <v>0.8</v>
      </c>
      <c r="K61">
        <v>0.5</v>
      </c>
    </row>
    <row r="62" spans="1:11" x14ac:dyDescent="0.3">
      <c r="A62" t="s">
        <v>295</v>
      </c>
      <c r="B62" t="s">
        <v>132</v>
      </c>
      <c r="C62" t="s">
        <v>132</v>
      </c>
      <c r="D62" t="s">
        <v>132</v>
      </c>
      <c r="E62" t="s">
        <v>132</v>
      </c>
      <c r="F62" t="s">
        <v>132</v>
      </c>
      <c r="G62" t="s">
        <v>132</v>
      </c>
      <c r="H62" t="s">
        <v>132</v>
      </c>
      <c r="I62" t="s">
        <v>132</v>
      </c>
      <c r="J62">
        <v>0.9</v>
      </c>
      <c r="K62">
        <v>0.7</v>
      </c>
    </row>
    <row r="63" spans="1:11" x14ac:dyDescent="0.3">
      <c r="A63" t="s">
        <v>296</v>
      </c>
      <c r="B63" t="s">
        <v>132</v>
      </c>
      <c r="C63" t="s">
        <v>132</v>
      </c>
      <c r="D63" t="s">
        <v>132</v>
      </c>
      <c r="E63" t="s">
        <v>132</v>
      </c>
      <c r="F63" t="s">
        <v>132</v>
      </c>
      <c r="G63" t="s">
        <v>132</v>
      </c>
      <c r="H63" t="s">
        <v>132</v>
      </c>
      <c r="I63" t="s">
        <v>132</v>
      </c>
      <c r="J63">
        <v>0.3</v>
      </c>
      <c r="K63">
        <v>0.1</v>
      </c>
    </row>
    <row r="64" spans="1:11" x14ac:dyDescent="0.3">
      <c r="A64" t="s">
        <v>243</v>
      </c>
      <c r="B64">
        <v>162.30000000000001</v>
      </c>
      <c r="C64">
        <v>171</v>
      </c>
      <c r="D64">
        <v>168.2</v>
      </c>
      <c r="E64">
        <v>147</v>
      </c>
      <c r="F64">
        <v>130.30000000000001</v>
      </c>
      <c r="G64">
        <v>124.5</v>
      </c>
      <c r="H64">
        <v>172</v>
      </c>
      <c r="I64">
        <v>175.1</v>
      </c>
      <c r="J64">
        <v>213.5</v>
      </c>
      <c r="K64">
        <v>471.6</v>
      </c>
    </row>
    <row r="65" spans="1:11" x14ac:dyDescent="0.3">
      <c r="A65" t="s">
        <v>297</v>
      </c>
      <c r="B65" t="s">
        <v>132</v>
      </c>
      <c r="C65">
        <v>6.6</v>
      </c>
      <c r="D65">
        <v>0</v>
      </c>
      <c r="E65" t="s">
        <v>132</v>
      </c>
      <c r="F65" t="s">
        <v>132</v>
      </c>
      <c r="G65" t="s">
        <v>132</v>
      </c>
      <c r="H65" t="s">
        <v>132</v>
      </c>
      <c r="I65" t="s">
        <v>132</v>
      </c>
      <c r="J65" t="s">
        <v>132</v>
      </c>
      <c r="K65" t="s">
        <v>132</v>
      </c>
    </row>
    <row r="66" spans="1:11" x14ac:dyDescent="0.3">
      <c r="A66" t="s">
        <v>298</v>
      </c>
      <c r="B66">
        <v>93.2</v>
      </c>
      <c r="C66">
        <v>92</v>
      </c>
      <c r="D66">
        <v>81.599999999999994</v>
      </c>
      <c r="E66">
        <v>73.400000000000006</v>
      </c>
      <c r="F66">
        <v>73</v>
      </c>
      <c r="G66">
        <v>63.7</v>
      </c>
      <c r="H66">
        <v>64.5</v>
      </c>
      <c r="I66">
        <v>66.7</v>
      </c>
      <c r="J66">
        <v>64.599999999999994</v>
      </c>
      <c r="K66">
        <v>76.400000000000006</v>
      </c>
    </row>
    <row r="67" spans="1:11" x14ac:dyDescent="0.3">
      <c r="A67" t="s">
        <v>299</v>
      </c>
      <c r="B67">
        <v>16.2</v>
      </c>
      <c r="C67">
        <v>3.3</v>
      </c>
      <c r="D67">
        <v>3.5</v>
      </c>
      <c r="E67">
        <v>6.8</v>
      </c>
      <c r="F67">
        <v>1</v>
      </c>
      <c r="G67">
        <v>2.6</v>
      </c>
      <c r="H67">
        <v>3.7</v>
      </c>
      <c r="I67">
        <v>8.1999999999999993</v>
      </c>
      <c r="J67">
        <v>53.3</v>
      </c>
      <c r="K67">
        <v>28.7</v>
      </c>
    </row>
    <row r="68" spans="1:11" x14ac:dyDescent="0.3">
      <c r="A68" t="s">
        <v>300</v>
      </c>
      <c r="B68">
        <v>75.7</v>
      </c>
      <c r="C68">
        <v>72.8</v>
      </c>
      <c r="D68">
        <v>60.4</v>
      </c>
      <c r="E68">
        <v>52.5</v>
      </c>
      <c r="F68">
        <v>52.9</v>
      </c>
      <c r="G68">
        <v>36.799999999999997</v>
      </c>
      <c r="H68">
        <v>58.8</v>
      </c>
      <c r="I68">
        <v>68.900000000000006</v>
      </c>
      <c r="J68">
        <v>74.2</v>
      </c>
      <c r="K68">
        <v>173.6</v>
      </c>
    </row>
    <row r="69" spans="1:11" x14ac:dyDescent="0.3">
      <c r="A69" t="s">
        <v>301</v>
      </c>
      <c r="B69">
        <v>185.1</v>
      </c>
      <c r="C69">
        <v>168.1</v>
      </c>
      <c r="D69">
        <v>147.1</v>
      </c>
      <c r="E69">
        <v>132.69999999999999</v>
      </c>
      <c r="F69">
        <v>126.8</v>
      </c>
      <c r="G69">
        <v>103.2</v>
      </c>
      <c r="H69">
        <v>127</v>
      </c>
      <c r="I69">
        <v>143.80000000000001</v>
      </c>
      <c r="J69">
        <v>192.1</v>
      </c>
      <c r="K69">
        <v>278.7</v>
      </c>
    </row>
    <row r="70" spans="1:11" x14ac:dyDescent="0.3">
      <c r="A70" t="s">
        <v>252</v>
      </c>
      <c r="B70">
        <v>98.2</v>
      </c>
      <c r="C70">
        <v>99.8</v>
      </c>
      <c r="D70">
        <v>97.7</v>
      </c>
      <c r="E70">
        <v>88.6</v>
      </c>
      <c r="F70">
        <v>91.8</v>
      </c>
      <c r="G70">
        <v>81</v>
      </c>
      <c r="H70">
        <v>79.599999999999994</v>
      </c>
      <c r="I70">
        <v>86.3</v>
      </c>
      <c r="J70">
        <v>83.7</v>
      </c>
      <c r="K70">
        <v>97.1</v>
      </c>
    </row>
    <row r="71" spans="1:11" x14ac:dyDescent="0.3">
      <c r="A71" t="s">
        <v>253</v>
      </c>
      <c r="B71">
        <v>87</v>
      </c>
      <c r="C71">
        <v>68.3</v>
      </c>
      <c r="D71">
        <v>49.5</v>
      </c>
      <c r="E71">
        <v>44.1</v>
      </c>
      <c r="F71">
        <v>35</v>
      </c>
      <c r="G71">
        <v>22.2</v>
      </c>
      <c r="H71">
        <v>47.4</v>
      </c>
      <c r="I71">
        <v>57.5</v>
      </c>
      <c r="J71">
        <v>108.4</v>
      </c>
      <c r="K71">
        <v>181.5</v>
      </c>
    </row>
    <row r="72" spans="1:11" x14ac:dyDescent="0.3">
      <c r="A72" t="s">
        <v>302</v>
      </c>
      <c r="B72" t="s">
        <v>132</v>
      </c>
      <c r="C72" t="s">
        <v>132</v>
      </c>
      <c r="D72">
        <v>37.5</v>
      </c>
      <c r="E72">
        <v>55.4</v>
      </c>
      <c r="F72">
        <v>19.8</v>
      </c>
      <c r="G72">
        <v>16.600000000000001</v>
      </c>
      <c r="H72">
        <v>73.7</v>
      </c>
      <c r="I72">
        <v>398.7</v>
      </c>
      <c r="J72">
        <v>608.29999999999995</v>
      </c>
      <c r="K72">
        <v>586.20000000000005</v>
      </c>
    </row>
    <row r="73" spans="1:11" x14ac:dyDescent="0.3">
      <c r="A73" t="s">
        <v>255</v>
      </c>
      <c r="B73">
        <v>0.4</v>
      </c>
      <c r="C73">
        <v>0.4</v>
      </c>
      <c r="D73">
        <v>0.4</v>
      </c>
      <c r="E73">
        <v>3.9</v>
      </c>
      <c r="F73">
        <v>2.4</v>
      </c>
      <c r="G73">
        <v>3.9</v>
      </c>
      <c r="H73">
        <v>4.2</v>
      </c>
      <c r="I73">
        <v>4.7</v>
      </c>
      <c r="J73">
        <v>3.7</v>
      </c>
      <c r="K73">
        <v>7.8</v>
      </c>
    </row>
    <row r="74" spans="1:11" x14ac:dyDescent="0.3">
      <c r="A74" t="s">
        <v>256</v>
      </c>
      <c r="B74">
        <v>2.5</v>
      </c>
      <c r="C74">
        <v>2</v>
      </c>
      <c r="D74">
        <v>2</v>
      </c>
      <c r="E74">
        <v>1.5</v>
      </c>
      <c r="F74">
        <v>1.7</v>
      </c>
      <c r="G74">
        <v>1.6</v>
      </c>
      <c r="H74">
        <v>1.6</v>
      </c>
      <c r="I74" t="s">
        <v>132</v>
      </c>
      <c r="J74" t="s">
        <v>132</v>
      </c>
      <c r="K74" t="s">
        <v>132</v>
      </c>
    </row>
    <row r="75" spans="1:11" x14ac:dyDescent="0.3">
      <c r="A75" t="s">
        <v>303</v>
      </c>
      <c r="B75">
        <v>2.2000000000000002</v>
      </c>
      <c r="C75">
        <v>1.8</v>
      </c>
      <c r="D75">
        <v>1.8</v>
      </c>
      <c r="E75">
        <v>1</v>
      </c>
      <c r="F75">
        <v>1</v>
      </c>
      <c r="G75">
        <v>0.8</v>
      </c>
      <c r="H75">
        <v>0.7</v>
      </c>
      <c r="I75">
        <v>0.5</v>
      </c>
      <c r="J75">
        <v>0.9</v>
      </c>
      <c r="K75" s="1">
        <v>1571.6</v>
      </c>
    </row>
    <row r="76" spans="1:11" x14ac:dyDescent="0.3">
      <c r="A76" t="s">
        <v>304</v>
      </c>
      <c r="B76" t="s">
        <v>132</v>
      </c>
      <c r="C76" t="s">
        <v>132</v>
      </c>
      <c r="D76" t="s">
        <v>132</v>
      </c>
      <c r="E76">
        <v>0</v>
      </c>
      <c r="F76">
        <v>0</v>
      </c>
      <c r="G76" t="s">
        <v>132</v>
      </c>
      <c r="H76" t="s">
        <v>132</v>
      </c>
      <c r="I76" t="s">
        <v>132</v>
      </c>
      <c r="J76" t="s">
        <v>132</v>
      </c>
      <c r="K76" t="s">
        <v>132</v>
      </c>
    </row>
    <row r="77" spans="1:11" x14ac:dyDescent="0.3">
      <c r="A77" t="s">
        <v>305</v>
      </c>
      <c r="B77" t="s">
        <v>132</v>
      </c>
      <c r="C77" t="s">
        <v>132</v>
      </c>
      <c r="D77" t="s">
        <v>132</v>
      </c>
      <c r="E77">
        <v>0</v>
      </c>
      <c r="F77" t="s">
        <v>132</v>
      </c>
      <c r="G77" t="s">
        <v>132</v>
      </c>
      <c r="H77" t="s">
        <v>132</v>
      </c>
      <c r="I77" t="s">
        <v>132</v>
      </c>
      <c r="J77" t="s">
        <v>132</v>
      </c>
      <c r="K77" t="s">
        <v>132</v>
      </c>
    </row>
    <row r="78" spans="1:11" x14ac:dyDescent="0.3">
      <c r="A78" t="s">
        <v>279</v>
      </c>
      <c r="B78">
        <v>0.1</v>
      </c>
      <c r="C78">
        <v>0.1</v>
      </c>
      <c r="D78">
        <v>0.1</v>
      </c>
      <c r="E78">
        <v>0.1</v>
      </c>
      <c r="F78">
        <v>0.1</v>
      </c>
      <c r="G78">
        <v>0.1</v>
      </c>
      <c r="H78">
        <v>0.1</v>
      </c>
      <c r="I78">
        <v>0.1</v>
      </c>
      <c r="J78">
        <v>0.1</v>
      </c>
      <c r="K78">
        <v>0.1</v>
      </c>
    </row>
    <row r="79" spans="1:11" x14ac:dyDescent="0.3">
      <c r="A79" t="s">
        <v>280</v>
      </c>
      <c r="B79">
        <v>321.5</v>
      </c>
      <c r="C79">
        <v>345.7</v>
      </c>
      <c r="D79">
        <v>353.2</v>
      </c>
      <c r="E79">
        <v>364.4</v>
      </c>
      <c r="F79">
        <v>373</v>
      </c>
      <c r="G79">
        <v>481.1</v>
      </c>
      <c r="H79">
        <v>495.9</v>
      </c>
      <c r="I79">
        <v>482.4</v>
      </c>
      <c r="J79">
        <v>496</v>
      </c>
      <c r="K79">
        <v>797.6</v>
      </c>
    </row>
    <row r="80" spans="1:11" x14ac:dyDescent="0.3">
      <c r="A80" t="s">
        <v>281</v>
      </c>
      <c r="B80">
        <v>-56</v>
      </c>
      <c r="C80">
        <v>-200.4</v>
      </c>
      <c r="D80">
        <v>-283.89999999999998</v>
      </c>
      <c r="E80">
        <v>-284.2</v>
      </c>
      <c r="F80">
        <v>-334.3</v>
      </c>
      <c r="G80">
        <v>-397.5</v>
      </c>
      <c r="H80">
        <v>-546.20000000000005</v>
      </c>
      <c r="I80">
        <v>-688.8</v>
      </c>
      <c r="J80" s="1">
        <v>-1684.3</v>
      </c>
      <c r="K80" s="1">
        <v>-1695.5</v>
      </c>
    </row>
    <row r="81" spans="1:11" x14ac:dyDescent="0.3">
      <c r="A81" t="s">
        <v>282</v>
      </c>
      <c r="B81">
        <v>14.7</v>
      </c>
      <c r="C81">
        <v>-18.399999999999999</v>
      </c>
      <c r="D81">
        <v>-50.9</v>
      </c>
      <c r="E81">
        <v>-55.6</v>
      </c>
      <c r="F81">
        <v>-43.4</v>
      </c>
      <c r="G81">
        <v>-54.7</v>
      </c>
      <c r="H81">
        <v>-58.4</v>
      </c>
      <c r="I81">
        <v>-56.4</v>
      </c>
      <c r="J81">
        <v>-76.8</v>
      </c>
      <c r="K81">
        <v>-103.5</v>
      </c>
    </row>
    <row r="82" spans="1:11" x14ac:dyDescent="0.3">
      <c r="A82" t="s">
        <v>283</v>
      </c>
      <c r="B82">
        <v>344.4</v>
      </c>
      <c r="C82">
        <v>325.5</v>
      </c>
      <c r="D82">
        <v>227.5</v>
      </c>
      <c r="E82">
        <v>195.7</v>
      </c>
      <c r="F82">
        <v>190.4</v>
      </c>
      <c r="G82">
        <v>121.2</v>
      </c>
      <c r="H82">
        <v>240.5</v>
      </c>
      <c r="I82">
        <v>553.29999999999995</v>
      </c>
      <c r="J82" s="1">
        <v>1279</v>
      </c>
      <c r="K82" s="1">
        <v>1819.2</v>
      </c>
    </row>
    <row r="83" spans="1:11" x14ac:dyDescent="0.3">
      <c r="A83" t="s">
        <v>284</v>
      </c>
      <c r="B83">
        <v>88.5</v>
      </c>
      <c r="C83">
        <v>78.5</v>
      </c>
      <c r="D83">
        <v>72.900000000000006</v>
      </c>
      <c r="E83">
        <v>73.599999999999994</v>
      </c>
      <c r="F83">
        <v>68.8</v>
      </c>
      <c r="G83">
        <v>73.3</v>
      </c>
      <c r="H83">
        <v>68.2</v>
      </c>
      <c r="I83">
        <v>65.900000000000006</v>
      </c>
      <c r="J83">
        <v>58.3</v>
      </c>
      <c r="K83">
        <v>61.7</v>
      </c>
    </row>
    <row r="84" spans="1:11" x14ac:dyDescent="0.3">
      <c r="A84" t="s">
        <v>285</v>
      </c>
      <c r="B84">
        <v>0</v>
      </c>
      <c r="C84">
        <v>0</v>
      </c>
      <c r="D84">
        <v>0</v>
      </c>
      <c r="E84">
        <v>0</v>
      </c>
      <c r="F84">
        <v>0</v>
      </c>
      <c r="G84">
        <v>0</v>
      </c>
      <c r="H84">
        <v>0</v>
      </c>
      <c r="I84">
        <v>0</v>
      </c>
      <c r="J84">
        <v>0</v>
      </c>
      <c r="K84">
        <v>0</v>
      </c>
    </row>
    <row r="85" spans="1:11" x14ac:dyDescent="0.3">
      <c r="A85" t="s">
        <v>286</v>
      </c>
      <c r="B85">
        <v>0</v>
      </c>
      <c r="C85">
        <v>13.8</v>
      </c>
      <c r="D85">
        <v>20.3</v>
      </c>
      <c r="E85">
        <v>20.3</v>
      </c>
      <c r="F85">
        <v>26</v>
      </c>
      <c r="G85">
        <v>29.7</v>
      </c>
      <c r="H85">
        <v>35.799999999999997</v>
      </c>
      <c r="I85">
        <v>0</v>
      </c>
      <c r="J85">
        <v>0</v>
      </c>
      <c r="K85">
        <v>0</v>
      </c>
    </row>
    <row r="86" spans="1:11" x14ac:dyDescent="0.3">
      <c r="A86" t="s">
        <v>306</v>
      </c>
      <c r="B86">
        <v>7.4</v>
      </c>
      <c r="C86">
        <v>2.8</v>
      </c>
      <c r="D86">
        <v>4.9000000000000004</v>
      </c>
      <c r="E86">
        <v>4</v>
      </c>
      <c r="F86" t="s">
        <v>132</v>
      </c>
      <c r="G86" t="s">
        <v>132</v>
      </c>
      <c r="H86" t="s">
        <v>132</v>
      </c>
      <c r="I86" t="s">
        <v>132</v>
      </c>
      <c r="J86" t="s">
        <v>132</v>
      </c>
      <c r="K86" t="s">
        <v>132</v>
      </c>
    </row>
    <row r="87" spans="1:11" x14ac:dyDescent="0.3">
      <c r="A87" t="s">
        <v>307</v>
      </c>
      <c r="B87">
        <v>0.7</v>
      </c>
      <c r="C87">
        <v>0.7</v>
      </c>
      <c r="D87">
        <v>0.9</v>
      </c>
      <c r="E87">
        <v>0.7</v>
      </c>
      <c r="F87" t="s">
        <v>132</v>
      </c>
      <c r="G87" t="s">
        <v>132</v>
      </c>
      <c r="H87" t="s">
        <v>132</v>
      </c>
      <c r="I87" t="s">
        <v>132</v>
      </c>
      <c r="J87" t="s">
        <v>132</v>
      </c>
      <c r="K87" t="s">
        <v>132</v>
      </c>
    </row>
    <row r="88" spans="1:11" x14ac:dyDescent="0.3">
      <c r="A88" t="s">
        <v>308</v>
      </c>
      <c r="B88">
        <v>154.30000000000001</v>
      </c>
      <c r="C88">
        <v>167.5</v>
      </c>
      <c r="D88">
        <v>162.30000000000001</v>
      </c>
      <c r="E88">
        <v>142.30000000000001</v>
      </c>
      <c r="F88">
        <v>127.1</v>
      </c>
      <c r="G88">
        <v>124.5</v>
      </c>
      <c r="H88">
        <v>172</v>
      </c>
      <c r="I88">
        <v>175.1</v>
      </c>
      <c r="J88">
        <v>213.5</v>
      </c>
      <c r="K88">
        <v>471.6</v>
      </c>
    </row>
    <row r="89" spans="1:11" x14ac:dyDescent="0.3">
      <c r="A89" t="s">
        <v>309</v>
      </c>
      <c r="B89" t="s">
        <v>132</v>
      </c>
      <c r="C89">
        <v>14.2</v>
      </c>
      <c r="D89">
        <v>0</v>
      </c>
      <c r="E89" t="s">
        <v>132</v>
      </c>
      <c r="F89" t="s">
        <v>132</v>
      </c>
      <c r="G89" t="s">
        <v>132</v>
      </c>
      <c r="H89" t="s">
        <v>132</v>
      </c>
      <c r="I89" t="s">
        <v>132</v>
      </c>
      <c r="J89" t="s">
        <v>132</v>
      </c>
      <c r="K89" t="s">
        <v>132</v>
      </c>
    </row>
    <row r="90" spans="1:11" x14ac:dyDescent="0.3">
      <c r="A90" t="s">
        <v>310</v>
      </c>
      <c r="B90" t="s">
        <v>132</v>
      </c>
      <c r="C90" t="s">
        <v>132</v>
      </c>
      <c r="D90">
        <v>1.6</v>
      </c>
      <c r="E90">
        <v>0</v>
      </c>
      <c r="F90" t="s">
        <v>132</v>
      </c>
      <c r="G90" t="s">
        <v>132</v>
      </c>
      <c r="H90" t="s">
        <v>132</v>
      </c>
      <c r="I90" t="s">
        <v>132</v>
      </c>
      <c r="J90" t="s">
        <v>132</v>
      </c>
      <c r="K90" t="s">
        <v>132</v>
      </c>
    </row>
    <row r="91" spans="1:11" x14ac:dyDescent="0.3">
      <c r="A91" t="s">
        <v>311</v>
      </c>
      <c r="B91">
        <v>125</v>
      </c>
      <c r="C91">
        <v>100</v>
      </c>
      <c r="D91">
        <v>75</v>
      </c>
      <c r="E91">
        <v>80</v>
      </c>
      <c r="F91">
        <v>100</v>
      </c>
      <c r="G91">
        <v>300</v>
      </c>
      <c r="H91">
        <v>450</v>
      </c>
      <c r="I91">
        <v>500</v>
      </c>
      <c r="J91">
        <v>500</v>
      </c>
      <c r="K91">
        <v>750</v>
      </c>
    </row>
    <row r="92" spans="1:11" x14ac:dyDescent="0.3">
      <c r="A92" t="s">
        <v>312</v>
      </c>
      <c r="B92" t="s">
        <v>132</v>
      </c>
      <c r="C92" t="s">
        <v>132</v>
      </c>
      <c r="D92" t="s">
        <v>132</v>
      </c>
      <c r="E92">
        <v>78.7</v>
      </c>
      <c r="F92">
        <v>99.4</v>
      </c>
      <c r="G92">
        <v>129.4</v>
      </c>
      <c r="H92">
        <v>240.4</v>
      </c>
      <c r="I92">
        <v>319.39999999999998</v>
      </c>
      <c r="J92">
        <v>414.7</v>
      </c>
      <c r="K92">
        <v>748.7</v>
      </c>
    </row>
    <row r="93" spans="1:11" x14ac:dyDescent="0.3">
      <c r="A93" t="s">
        <v>313</v>
      </c>
      <c r="B93">
        <v>412.4</v>
      </c>
      <c r="C93">
        <v>357.7</v>
      </c>
      <c r="D93" t="s">
        <v>132</v>
      </c>
      <c r="E93" t="s">
        <v>132</v>
      </c>
      <c r="F93">
        <v>210.5</v>
      </c>
      <c r="G93">
        <v>198.7</v>
      </c>
      <c r="H93">
        <v>220.3</v>
      </c>
      <c r="I93">
        <v>225.3</v>
      </c>
      <c r="J93">
        <v>220.5</v>
      </c>
      <c r="K93">
        <v>312.5</v>
      </c>
    </row>
    <row r="94" spans="1:11" x14ac:dyDescent="0.3">
      <c r="A94" t="s">
        <v>314</v>
      </c>
      <c r="B94">
        <v>83.8</v>
      </c>
      <c r="C94">
        <v>79.099999999999994</v>
      </c>
      <c r="D94">
        <v>77.099999999999994</v>
      </c>
      <c r="E94">
        <v>68.2</v>
      </c>
      <c r="F94">
        <v>53.3</v>
      </c>
      <c r="G94">
        <v>42.5</v>
      </c>
      <c r="H94">
        <v>52.4</v>
      </c>
      <c r="I94">
        <v>50.6</v>
      </c>
      <c r="J94">
        <v>44.9</v>
      </c>
      <c r="K94">
        <v>60.8</v>
      </c>
    </row>
    <row r="95" spans="1:11" x14ac:dyDescent="0.3">
      <c r="A95" t="s">
        <v>315</v>
      </c>
      <c r="B95">
        <v>67.7</v>
      </c>
      <c r="C95">
        <v>56.7</v>
      </c>
      <c r="D95">
        <v>57.3</v>
      </c>
      <c r="E95">
        <v>56.1</v>
      </c>
      <c r="F95">
        <v>36.799999999999997</v>
      </c>
      <c r="G95">
        <v>36.299999999999997</v>
      </c>
      <c r="H95">
        <v>47.6</v>
      </c>
      <c r="I95">
        <v>40.700000000000003</v>
      </c>
      <c r="J95">
        <v>38.799999999999997</v>
      </c>
      <c r="K95">
        <v>52.4</v>
      </c>
    </row>
    <row r="96" spans="1:11" x14ac:dyDescent="0.3">
      <c r="A96" t="s">
        <v>316</v>
      </c>
      <c r="B96">
        <v>51.9</v>
      </c>
      <c r="C96">
        <v>42.9</v>
      </c>
      <c r="D96">
        <v>46.9</v>
      </c>
      <c r="E96">
        <v>42.7</v>
      </c>
      <c r="F96">
        <v>28.5</v>
      </c>
      <c r="G96">
        <v>29.7</v>
      </c>
      <c r="H96">
        <v>33.1</v>
      </c>
      <c r="I96">
        <v>30.9</v>
      </c>
      <c r="J96">
        <v>25.8</v>
      </c>
      <c r="K96">
        <v>38.6</v>
      </c>
    </row>
    <row r="97" spans="1:11" x14ac:dyDescent="0.3">
      <c r="A97" t="s">
        <v>317</v>
      </c>
      <c r="B97">
        <v>40.1</v>
      </c>
      <c r="C97">
        <v>34.5</v>
      </c>
      <c r="D97">
        <v>37.6</v>
      </c>
      <c r="E97">
        <v>35.700000000000003</v>
      </c>
      <c r="F97">
        <v>22.8</v>
      </c>
      <c r="G97">
        <v>20.7</v>
      </c>
      <c r="H97">
        <v>23.9</v>
      </c>
      <c r="I97">
        <v>20.5</v>
      </c>
      <c r="J97">
        <v>18.899999999999999</v>
      </c>
      <c r="K97">
        <v>32.799999999999997</v>
      </c>
    </row>
    <row r="98" spans="1:11" x14ac:dyDescent="0.3">
      <c r="A98" t="s">
        <v>318</v>
      </c>
      <c r="B98">
        <v>32.200000000000003</v>
      </c>
      <c r="C98">
        <v>29.5</v>
      </c>
      <c r="D98">
        <v>33.6</v>
      </c>
      <c r="E98">
        <v>29.2</v>
      </c>
      <c r="F98">
        <v>16.7</v>
      </c>
      <c r="G98">
        <v>15.3</v>
      </c>
      <c r="H98">
        <v>14.2</v>
      </c>
      <c r="I98">
        <v>14.3</v>
      </c>
      <c r="J98">
        <v>16.600000000000001</v>
      </c>
      <c r="K98">
        <v>28.2</v>
      </c>
    </row>
    <row r="99" spans="1:11" x14ac:dyDescent="0.3">
      <c r="A99" t="s">
        <v>319</v>
      </c>
      <c r="B99">
        <v>136.6</v>
      </c>
      <c r="C99">
        <v>115.1</v>
      </c>
      <c r="D99">
        <v>105.3</v>
      </c>
      <c r="E99">
        <v>78.599999999999994</v>
      </c>
      <c r="F99">
        <v>52.3</v>
      </c>
      <c r="G99">
        <v>54.1</v>
      </c>
      <c r="H99">
        <v>49</v>
      </c>
      <c r="I99">
        <v>68.3</v>
      </c>
      <c r="J99">
        <v>75.400000000000006</v>
      </c>
      <c r="K99">
        <v>99.7</v>
      </c>
    </row>
    <row r="100" spans="1:11" x14ac:dyDescent="0.3">
      <c r="A100" t="s">
        <v>320</v>
      </c>
      <c r="B100">
        <v>0</v>
      </c>
      <c r="C100">
        <v>0</v>
      </c>
      <c r="D100" t="s">
        <v>132</v>
      </c>
      <c r="E100" t="s">
        <v>132</v>
      </c>
      <c r="F100" t="s">
        <v>132</v>
      </c>
      <c r="G100" t="s">
        <v>132</v>
      </c>
      <c r="H100" t="s">
        <v>132</v>
      </c>
      <c r="I100" t="s">
        <v>132</v>
      </c>
      <c r="J100" t="s">
        <v>132</v>
      </c>
      <c r="K100" t="s">
        <v>132</v>
      </c>
    </row>
    <row r="101" spans="1:11" x14ac:dyDescent="0.3">
      <c r="A101" t="s">
        <v>321</v>
      </c>
      <c r="B101">
        <v>18.399999999999999</v>
      </c>
      <c r="C101">
        <v>17.8</v>
      </c>
      <c r="D101" t="s">
        <v>132</v>
      </c>
      <c r="E101" t="s">
        <v>132</v>
      </c>
      <c r="F101" t="s">
        <v>132</v>
      </c>
      <c r="G101" t="s">
        <v>132</v>
      </c>
      <c r="H101" t="s">
        <v>132</v>
      </c>
      <c r="I101" t="s">
        <v>132</v>
      </c>
      <c r="J101" t="s">
        <v>132</v>
      </c>
      <c r="K101" t="s">
        <v>132</v>
      </c>
    </row>
    <row r="102" spans="1:11" x14ac:dyDescent="0.3">
      <c r="A102" t="s">
        <v>247</v>
      </c>
      <c r="B102">
        <v>10.5</v>
      </c>
      <c r="C102">
        <v>32.4</v>
      </c>
      <c r="D102">
        <v>49.4</v>
      </c>
      <c r="E102">
        <v>48.1</v>
      </c>
      <c r="F102">
        <v>31.4</v>
      </c>
      <c r="G102">
        <v>20.5</v>
      </c>
      <c r="H102">
        <v>18.8</v>
      </c>
      <c r="I102">
        <v>21.1</v>
      </c>
      <c r="J102">
        <v>20.7</v>
      </c>
      <c r="K102">
        <v>24.5</v>
      </c>
    </row>
    <row r="103" spans="1:11" x14ac:dyDescent="0.3">
      <c r="A103" t="s">
        <v>322</v>
      </c>
      <c r="B103">
        <v>69.3</v>
      </c>
      <c r="C103">
        <v>95</v>
      </c>
      <c r="D103">
        <v>80.099999999999994</v>
      </c>
      <c r="E103">
        <v>67.8</v>
      </c>
      <c r="F103">
        <v>53.1</v>
      </c>
      <c r="G103">
        <v>41</v>
      </c>
      <c r="H103">
        <v>42.2</v>
      </c>
      <c r="I103">
        <v>32.5</v>
      </c>
      <c r="J103">
        <v>24.2</v>
      </c>
      <c r="K103">
        <v>23.1</v>
      </c>
    </row>
    <row r="104" spans="1:11" x14ac:dyDescent="0.3">
      <c r="A104" t="s">
        <v>288</v>
      </c>
      <c r="B104">
        <v>624.70000000000005</v>
      </c>
      <c r="C104">
        <v>452.5</v>
      </c>
      <c r="D104">
        <v>246</v>
      </c>
      <c r="E104">
        <v>220.4</v>
      </c>
      <c r="F104">
        <v>185.9</v>
      </c>
      <c r="G104">
        <v>150.30000000000001</v>
      </c>
      <c r="H104">
        <v>131.9</v>
      </c>
      <c r="I104">
        <v>844</v>
      </c>
      <c r="J104">
        <v>14.1</v>
      </c>
      <c r="K104">
        <v>817.9</v>
      </c>
    </row>
    <row r="105" spans="1:11" x14ac:dyDescent="0.3">
      <c r="A105" t="s">
        <v>323</v>
      </c>
      <c r="B105" t="s">
        <v>132</v>
      </c>
      <c r="C105" t="s">
        <v>132</v>
      </c>
      <c r="D105">
        <v>0</v>
      </c>
      <c r="E105">
        <v>0</v>
      </c>
      <c r="F105">
        <v>0</v>
      </c>
      <c r="G105" t="s">
        <v>132</v>
      </c>
      <c r="H105" t="s">
        <v>132</v>
      </c>
      <c r="I105" t="s">
        <v>132</v>
      </c>
      <c r="J105" t="s">
        <v>132</v>
      </c>
      <c r="K105" t="s">
        <v>132</v>
      </c>
    </row>
    <row r="106" spans="1:11" x14ac:dyDescent="0.3">
      <c r="A106" t="s">
        <v>324</v>
      </c>
      <c r="B106" t="s">
        <v>132</v>
      </c>
      <c r="C106" t="s">
        <v>132</v>
      </c>
      <c r="D106">
        <v>-0.2</v>
      </c>
      <c r="E106">
        <v>-0.2</v>
      </c>
      <c r="F106">
        <v>-0.2</v>
      </c>
      <c r="G106" t="s">
        <v>132</v>
      </c>
      <c r="H106" t="s">
        <v>132</v>
      </c>
      <c r="I106" t="s">
        <v>132</v>
      </c>
      <c r="J106" t="s">
        <v>132</v>
      </c>
      <c r="K106" t="s">
        <v>132</v>
      </c>
    </row>
    <row r="107" spans="1:11" x14ac:dyDescent="0.3">
      <c r="A107" t="s">
        <v>325</v>
      </c>
      <c r="B107">
        <v>13.5</v>
      </c>
      <c r="C107" t="s">
        <v>132</v>
      </c>
      <c r="D107" t="s">
        <v>132</v>
      </c>
      <c r="E107" t="s">
        <v>132</v>
      </c>
      <c r="F107">
        <v>0</v>
      </c>
      <c r="G107">
        <v>0</v>
      </c>
      <c r="H107">
        <v>0.1</v>
      </c>
      <c r="I107">
        <v>0.4</v>
      </c>
      <c r="J107">
        <v>0</v>
      </c>
      <c r="K107">
        <v>0</v>
      </c>
    </row>
    <row r="108" spans="1:11" x14ac:dyDescent="0.3">
      <c r="A108" t="s">
        <v>326</v>
      </c>
      <c r="B108" t="s">
        <v>132</v>
      </c>
      <c r="C108" s="1">
        <v>4900</v>
      </c>
      <c r="D108" s="1">
        <v>5400</v>
      </c>
      <c r="E108" s="1">
        <v>5068</v>
      </c>
      <c r="F108" s="1">
        <v>4382</v>
      </c>
      <c r="G108" s="1">
        <v>3901</v>
      </c>
      <c r="H108" s="1">
        <v>3803</v>
      </c>
      <c r="I108" s="1">
        <v>4600</v>
      </c>
      <c r="J108" s="1">
        <v>5770</v>
      </c>
      <c r="K108" s="1">
        <v>6680</v>
      </c>
    </row>
    <row r="109" spans="1:11" x14ac:dyDescent="0.3">
      <c r="A109" t="s">
        <v>327</v>
      </c>
      <c r="B109" t="s">
        <v>132</v>
      </c>
      <c r="C109">
        <v>20</v>
      </c>
      <c r="D109">
        <v>1.3</v>
      </c>
      <c r="E109">
        <v>1.3</v>
      </c>
      <c r="F109">
        <v>0.6</v>
      </c>
      <c r="G109">
        <v>0.6</v>
      </c>
      <c r="H109">
        <v>4.5999999999999996</v>
      </c>
      <c r="I109">
        <v>4.5999999999999996</v>
      </c>
      <c r="J109">
        <v>0.3</v>
      </c>
      <c r="K109">
        <v>1.3</v>
      </c>
    </row>
    <row r="110" spans="1:11" x14ac:dyDescent="0.3">
      <c r="A110" t="s">
        <v>328</v>
      </c>
      <c r="B110">
        <v>88.5</v>
      </c>
      <c r="C110">
        <v>77.8</v>
      </c>
      <c r="D110">
        <v>73</v>
      </c>
      <c r="E110">
        <v>73.7</v>
      </c>
      <c r="F110">
        <v>68.8</v>
      </c>
      <c r="G110">
        <v>73.3</v>
      </c>
      <c r="H110">
        <v>68.3</v>
      </c>
      <c r="I110">
        <v>65.400000000000006</v>
      </c>
      <c r="J110">
        <v>58.4</v>
      </c>
      <c r="K110">
        <v>61.8</v>
      </c>
    </row>
    <row r="111" spans="1:11" x14ac:dyDescent="0.3">
      <c r="A111" t="s">
        <v>329</v>
      </c>
      <c r="B111">
        <v>0.4</v>
      </c>
      <c r="C111">
        <v>0.1</v>
      </c>
      <c r="D111">
        <v>0</v>
      </c>
      <c r="E111" t="s">
        <v>132</v>
      </c>
      <c r="F111" t="s">
        <v>132</v>
      </c>
      <c r="G111" t="s">
        <v>132</v>
      </c>
      <c r="H111" t="s">
        <v>132</v>
      </c>
      <c r="I111" t="s">
        <v>132</v>
      </c>
      <c r="J111" t="s">
        <v>132</v>
      </c>
      <c r="K111">
        <v>197.8</v>
      </c>
    </row>
    <row r="112" spans="1:11" x14ac:dyDescent="0.3">
      <c r="A112" t="s">
        <v>330</v>
      </c>
      <c r="B112" t="s">
        <v>132</v>
      </c>
      <c r="C112" s="1">
        <v>4900</v>
      </c>
      <c r="D112" s="1">
        <v>5400</v>
      </c>
      <c r="E112" s="1">
        <v>5068</v>
      </c>
      <c r="F112" s="1">
        <v>4382</v>
      </c>
      <c r="G112" s="1">
        <v>3901</v>
      </c>
      <c r="H112" s="1">
        <v>3803</v>
      </c>
      <c r="I112" s="1">
        <v>4600</v>
      </c>
      <c r="J112" s="1">
        <v>5770</v>
      </c>
      <c r="K112" s="1">
        <v>6680</v>
      </c>
    </row>
    <row r="113" spans="1:11" x14ac:dyDescent="0.3">
      <c r="A113" t="s">
        <v>331</v>
      </c>
      <c r="B113">
        <v>65.599999999999994</v>
      </c>
      <c r="C113">
        <v>78.099999999999994</v>
      </c>
      <c r="D113">
        <v>95.9</v>
      </c>
      <c r="E113">
        <v>82.9</v>
      </c>
      <c r="F113">
        <v>95.4</v>
      </c>
      <c r="G113">
        <v>45.7</v>
      </c>
      <c r="H113">
        <v>47.1</v>
      </c>
      <c r="I113">
        <v>37.6</v>
      </c>
      <c r="J113">
        <v>28.8</v>
      </c>
      <c r="K113" s="1">
        <v>1800.2</v>
      </c>
    </row>
    <row r="114" spans="1:11" x14ac:dyDescent="0.3">
      <c r="A114" t="s">
        <v>332</v>
      </c>
      <c r="B114">
        <v>18.2</v>
      </c>
      <c r="C114">
        <v>16.899999999999999</v>
      </c>
      <c r="D114">
        <v>14.9</v>
      </c>
      <c r="E114">
        <v>14.6</v>
      </c>
      <c r="F114">
        <v>14.3</v>
      </c>
      <c r="G114">
        <v>14.3</v>
      </c>
      <c r="H114">
        <v>14.3</v>
      </c>
      <c r="I114" t="s">
        <v>132</v>
      </c>
      <c r="J114" t="s">
        <v>132</v>
      </c>
      <c r="K114" t="s">
        <v>132</v>
      </c>
    </row>
    <row r="115" spans="1:11" x14ac:dyDescent="0.3">
      <c r="A115" t="s">
        <v>333</v>
      </c>
      <c r="B115">
        <v>0.2</v>
      </c>
      <c r="C115">
        <v>0.1</v>
      </c>
      <c r="D115">
        <v>0</v>
      </c>
      <c r="E115">
        <v>0</v>
      </c>
      <c r="F115">
        <v>0.2</v>
      </c>
      <c r="G115">
        <v>0</v>
      </c>
      <c r="H115">
        <v>0</v>
      </c>
      <c r="I115">
        <v>0</v>
      </c>
      <c r="J115">
        <v>0</v>
      </c>
      <c r="K115">
        <v>0</v>
      </c>
    </row>
    <row r="116" spans="1:11" x14ac:dyDescent="0.3">
      <c r="A116" t="s">
        <v>334</v>
      </c>
      <c r="B116">
        <v>2.1</v>
      </c>
      <c r="C116">
        <v>1.7</v>
      </c>
      <c r="D116">
        <v>1.3</v>
      </c>
      <c r="E116">
        <v>0.5</v>
      </c>
      <c r="F116">
        <v>0.5</v>
      </c>
      <c r="G116">
        <v>0.4</v>
      </c>
      <c r="H116">
        <v>0.3</v>
      </c>
      <c r="I116">
        <v>0.2</v>
      </c>
      <c r="J116">
        <v>0.2</v>
      </c>
      <c r="K116">
        <v>0.2</v>
      </c>
    </row>
    <row r="117" spans="1:11" x14ac:dyDescent="0.3">
      <c r="A117" t="s">
        <v>335</v>
      </c>
      <c r="B117">
        <v>0.3</v>
      </c>
      <c r="C117">
        <v>0.3</v>
      </c>
      <c r="D117">
        <v>0.3</v>
      </c>
      <c r="E117">
        <v>0.1</v>
      </c>
      <c r="F117">
        <v>0</v>
      </c>
      <c r="G117">
        <v>0.2</v>
      </c>
      <c r="H117">
        <v>0</v>
      </c>
      <c r="I117">
        <v>0.1</v>
      </c>
      <c r="J117">
        <v>0</v>
      </c>
      <c r="K117">
        <v>0</v>
      </c>
    </row>
    <row r="118" spans="1:11" x14ac:dyDescent="0.3">
      <c r="A118" t="s">
        <v>336</v>
      </c>
      <c r="B118" t="s">
        <v>132</v>
      </c>
      <c r="C118" t="s">
        <v>132</v>
      </c>
      <c r="D118">
        <v>-6.5</v>
      </c>
      <c r="E118">
        <v>-6.8</v>
      </c>
      <c r="F118">
        <v>-10.199999999999999</v>
      </c>
      <c r="G118">
        <v>-8.6999999999999993</v>
      </c>
      <c r="H118">
        <v>-24.7</v>
      </c>
      <c r="I118">
        <v>-350.8</v>
      </c>
      <c r="J118">
        <v>-567.20000000000005</v>
      </c>
      <c r="K118">
        <v>-226.2</v>
      </c>
    </row>
    <row r="119" spans="1:11" x14ac:dyDescent="0.3">
      <c r="A119" t="s">
        <v>337</v>
      </c>
      <c r="B119">
        <v>7.2</v>
      </c>
      <c r="C119" t="s">
        <v>132</v>
      </c>
      <c r="D119">
        <v>0</v>
      </c>
      <c r="E119">
        <v>0</v>
      </c>
      <c r="F119" t="s">
        <v>132</v>
      </c>
      <c r="G119">
        <v>120</v>
      </c>
      <c r="H119">
        <v>205</v>
      </c>
      <c r="I119">
        <v>180</v>
      </c>
      <c r="J119">
        <v>40</v>
      </c>
      <c r="K119">
        <v>40</v>
      </c>
    </row>
    <row r="120" spans="1:11" x14ac:dyDescent="0.3">
      <c r="A120" t="s">
        <v>338</v>
      </c>
      <c r="B120">
        <v>172.3</v>
      </c>
      <c r="C120">
        <v>202.3</v>
      </c>
      <c r="D120">
        <v>158.19999999999999</v>
      </c>
      <c r="E120">
        <v>126</v>
      </c>
      <c r="F120">
        <v>122.7</v>
      </c>
      <c r="G120">
        <v>165.3</v>
      </c>
      <c r="H120">
        <v>155.5</v>
      </c>
      <c r="I120">
        <v>220.8</v>
      </c>
      <c r="J120" t="s">
        <v>132</v>
      </c>
      <c r="K120" t="s">
        <v>132</v>
      </c>
    </row>
    <row r="121" spans="1:11" x14ac:dyDescent="0.3">
      <c r="A121" t="s">
        <v>339</v>
      </c>
      <c r="B121" t="s">
        <v>132</v>
      </c>
      <c r="C121">
        <v>5.7</v>
      </c>
      <c r="D121">
        <v>4.8</v>
      </c>
      <c r="E121">
        <v>2.2999999999999998</v>
      </c>
      <c r="F121">
        <v>0.7</v>
      </c>
      <c r="G121">
        <v>0</v>
      </c>
      <c r="H121">
        <v>0</v>
      </c>
      <c r="I121">
        <v>0</v>
      </c>
      <c r="J121" t="s">
        <v>132</v>
      </c>
      <c r="K121" t="s">
        <v>132</v>
      </c>
    </row>
    <row r="122" spans="1:11" x14ac:dyDescent="0.3">
      <c r="A122" t="s">
        <v>340</v>
      </c>
      <c r="B122" t="s">
        <v>132</v>
      </c>
      <c r="C122" t="s">
        <v>132</v>
      </c>
      <c r="D122" t="s">
        <v>132</v>
      </c>
      <c r="E122">
        <v>0</v>
      </c>
      <c r="F122">
        <v>0</v>
      </c>
      <c r="G122" t="s">
        <v>132</v>
      </c>
      <c r="H122" t="s">
        <v>132</v>
      </c>
      <c r="I122" t="s">
        <v>132</v>
      </c>
      <c r="J122" t="s">
        <v>132</v>
      </c>
      <c r="K122" t="s">
        <v>132</v>
      </c>
    </row>
    <row r="123" spans="1:11" x14ac:dyDescent="0.3">
      <c r="A123" t="s">
        <v>341</v>
      </c>
      <c r="B123" t="s">
        <v>132</v>
      </c>
      <c r="C123" t="s">
        <v>132</v>
      </c>
      <c r="D123" t="s">
        <v>132</v>
      </c>
      <c r="E123">
        <v>0</v>
      </c>
      <c r="F123">
        <v>0</v>
      </c>
      <c r="G123" t="s">
        <v>132</v>
      </c>
      <c r="H123" t="s">
        <v>132</v>
      </c>
      <c r="I123" t="s">
        <v>132</v>
      </c>
      <c r="J123" t="s">
        <v>132</v>
      </c>
      <c r="K123" t="s">
        <v>132</v>
      </c>
    </row>
    <row r="124" spans="1:11" x14ac:dyDescent="0.3">
      <c r="A124" t="s">
        <v>342</v>
      </c>
      <c r="B124" t="s">
        <v>132</v>
      </c>
      <c r="C124" t="s">
        <v>132</v>
      </c>
      <c r="D124" t="s">
        <v>132</v>
      </c>
      <c r="E124">
        <v>0</v>
      </c>
      <c r="F124">
        <v>0</v>
      </c>
      <c r="G124" t="s">
        <v>132</v>
      </c>
      <c r="H124" t="s">
        <v>132</v>
      </c>
      <c r="I124" t="s">
        <v>132</v>
      </c>
      <c r="J124" t="s">
        <v>132</v>
      </c>
      <c r="K124" t="s">
        <v>132</v>
      </c>
    </row>
    <row r="125" spans="1:11" x14ac:dyDescent="0.3">
      <c r="A125" t="s">
        <v>343</v>
      </c>
      <c r="B125" t="s">
        <v>132</v>
      </c>
      <c r="C125">
        <v>0</v>
      </c>
      <c r="D125">
        <v>0</v>
      </c>
      <c r="E125">
        <v>0</v>
      </c>
      <c r="F125" t="s">
        <v>132</v>
      </c>
      <c r="G125">
        <v>0</v>
      </c>
      <c r="H125">
        <v>0</v>
      </c>
      <c r="I125">
        <v>0</v>
      </c>
      <c r="J125" t="s">
        <v>132</v>
      </c>
      <c r="K125" t="s">
        <v>132</v>
      </c>
    </row>
    <row r="126" spans="1:11" x14ac:dyDescent="0.3">
      <c r="A126" t="s">
        <v>344</v>
      </c>
      <c r="B126" t="s">
        <v>132</v>
      </c>
      <c r="C126">
        <v>12</v>
      </c>
      <c r="D126">
        <v>6.4</v>
      </c>
      <c r="E126">
        <v>2.4</v>
      </c>
      <c r="F126">
        <v>0.7</v>
      </c>
      <c r="G126">
        <v>120</v>
      </c>
      <c r="H126">
        <v>205</v>
      </c>
      <c r="I126">
        <v>180</v>
      </c>
      <c r="J126">
        <v>771.4</v>
      </c>
      <c r="K126" s="1">
        <v>2298</v>
      </c>
    </row>
    <row r="127" spans="1:11" x14ac:dyDescent="0.3">
      <c r="A127" t="s">
        <v>345</v>
      </c>
      <c r="B127" t="s">
        <v>132</v>
      </c>
      <c r="C127" t="s">
        <v>132</v>
      </c>
      <c r="D127">
        <v>1.6</v>
      </c>
      <c r="E127">
        <v>0</v>
      </c>
      <c r="F127">
        <v>0</v>
      </c>
      <c r="G127">
        <v>120</v>
      </c>
      <c r="H127">
        <v>205</v>
      </c>
      <c r="I127">
        <v>180</v>
      </c>
      <c r="J127">
        <v>771.4</v>
      </c>
      <c r="K127" s="1">
        <v>2298</v>
      </c>
    </row>
    <row r="128" spans="1:11" x14ac:dyDescent="0.3">
      <c r="A128" t="s">
        <v>346</v>
      </c>
      <c r="B128">
        <v>0.8</v>
      </c>
      <c r="C128">
        <v>10.6</v>
      </c>
      <c r="D128">
        <v>6.5</v>
      </c>
      <c r="E128">
        <v>0</v>
      </c>
      <c r="F128">
        <v>5.7</v>
      </c>
      <c r="G128">
        <v>3.6</v>
      </c>
      <c r="H128">
        <v>6.1</v>
      </c>
      <c r="I128">
        <v>4.8</v>
      </c>
      <c r="J128">
        <v>7.2</v>
      </c>
      <c r="K128" t="s">
        <v>132</v>
      </c>
    </row>
    <row r="129" spans="1:11" x14ac:dyDescent="0.3">
      <c r="A129" t="s">
        <v>347</v>
      </c>
      <c r="B129">
        <v>12.5</v>
      </c>
      <c r="C129" t="s">
        <v>132</v>
      </c>
      <c r="D129" t="s">
        <v>132</v>
      </c>
      <c r="E129" t="s">
        <v>132</v>
      </c>
      <c r="F129" t="s">
        <v>132</v>
      </c>
      <c r="G129" t="s">
        <v>132</v>
      </c>
      <c r="H129" t="s">
        <v>132</v>
      </c>
      <c r="I129">
        <v>170.8</v>
      </c>
      <c r="J129" s="1">
        <v>1000</v>
      </c>
      <c r="K129">
        <v>0</v>
      </c>
    </row>
    <row r="130" spans="1:11" x14ac:dyDescent="0.3">
      <c r="A130" t="s">
        <v>348</v>
      </c>
      <c r="B130">
        <v>37.9</v>
      </c>
      <c r="C130">
        <v>23.3</v>
      </c>
      <c r="D130">
        <v>7.5</v>
      </c>
      <c r="E130">
        <v>0</v>
      </c>
      <c r="F130" t="s">
        <v>132</v>
      </c>
      <c r="G130" t="s">
        <v>132</v>
      </c>
      <c r="H130" t="s">
        <v>132</v>
      </c>
      <c r="I130" t="s">
        <v>132</v>
      </c>
      <c r="J130" t="s">
        <v>132</v>
      </c>
      <c r="K130" t="s">
        <v>132</v>
      </c>
    </row>
    <row r="131" spans="1:11" x14ac:dyDescent="0.3">
      <c r="A131" t="s">
        <v>349</v>
      </c>
      <c r="B131">
        <v>13.5</v>
      </c>
      <c r="C131">
        <v>0</v>
      </c>
      <c r="D131">
        <v>0.1</v>
      </c>
      <c r="E131" t="s">
        <v>132</v>
      </c>
      <c r="F131">
        <v>1.2</v>
      </c>
      <c r="G131">
        <v>0.9</v>
      </c>
      <c r="H131">
        <v>0.5</v>
      </c>
      <c r="I131">
        <v>0.8</v>
      </c>
      <c r="J131">
        <v>0.7</v>
      </c>
      <c r="K131">
        <v>0.3</v>
      </c>
    </row>
    <row r="132" spans="1:11" x14ac:dyDescent="0.3">
      <c r="A132" t="s">
        <v>350</v>
      </c>
      <c r="B132">
        <v>0</v>
      </c>
      <c r="C132">
        <v>0</v>
      </c>
      <c r="D132" t="s">
        <v>132</v>
      </c>
      <c r="E132">
        <v>0</v>
      </c>
      <c r="F132" t="s">
        <v>132</v>
      </c>
      <c r="G132" t="s">
        <v>132</v>
      </c>
      <c r="H132" t="s">
        <v>132</v>
      </c>
      <c r="I132" t="s">
        <v>132</v>
      </c>
      <c r="J132" t="s">
        <v>132</v>
      </c>
      <c r="K132" t="s">
        <v>132</v>
      </c>
    </row>
    <row r="133" spans="1:11" x14ac:dyDescent="0.3">
      <c r="A133" t="s">
        <v>351</v>
      </c>
      <c r="B133">
        <v>51.4</v>
      </c>
      <c r="C133">
        <v>23.3</v>
      </c>
      <c r="D133">
        <v>7.6</v>
      </c>
      <c r="E133">
        <v>6.5</v>
      </c>
      <c r="F133">
        <v>1.2</v>
      </c>
      <c r="G133">
        <v>0.9</v>
      </c>
      <c r="H133">
        <v>0.5</v>
      </c>
      <c r="I133">
        <v>0.8</v>
      </c>
      <c r="J133">
        <v>0.7</v>
      </c>
      <c r="K133">
        <v>0.3</v>
      </c>
    </row>
    <row r="134" spans="1:11" x14ac:dyDescent="0.3">
      <c r="A134" t="s">
        <v>352</v>
      </c>
      <c r="B134">
        <v>0</v>
      </c>
      <c r="C134">
        <v>0</v>
      </c>
      <c r="D134" t="s">
        <v>132</v>
      </c>
      <c r="E134" t="s">
        <v>132</v>
      </c>
      <c r="F134" t="s">
        <v>132</v>
      </c>
      <c r="G134" t="s">
        <v>132</v>
      </c>
      <c r="H134" t="s">
        <v>132</v>
      </c>
      <c r="I134" t="s">
        <v>132</v>
      </c>
      <c r="J134" t="s">
        <v>132</v>
      </c>
      <c r="K134" t="s">
        <v>132</v>
      </c>
    </row>
    <row r="135" spans="1:11" x14ac:dyDescent="0.3">
      <c r="A135" t="s">
        <v>353</v>
      </c>
      <c r="B135">
        <v>1</v>
      </c>
      <c r="C135">
        <v>0</v>
      </c>
      <c r="D135" t="s">
        <v>132</v>
      </c>
      <c r="E135">
        <v>6.7</v>
      </c>
      <c r="F135">
        <v>1.6</v>
      </c>
      <c r="G135">
        <v>2.2999999999999998</v>
      </c>
      <c r="H135">
        <v>0.4</v>
      </c>
      <c r="I135">
        <v>1.2</v>
      </c>
      <c r="J135">
        <v>0.9</v>
      </c>
      <c r="K135">
        <v>0.4</v>
      </c>
    </row>
    <row r="136" spans="1:11" x14ac:dyDescent="0.3">
      <c r="A136" t="s">
        <v>354</v>
      </c>
      <c r="B136">
        <v>0</v>
      </c>
      <c r="C136">
        <v>0</v>
      </c>
      <c r="D136" t="s">
        <v>132</v>
      </c>
      <c r="E136" t="s">
        <v>132</v>
      </c>
      <c r="F136" t="s">
        <v>132</v>
      </c>
      <c r="G136" t="s">
        <v>132</v>
      </c>
      <c r="H136" t="s">
        <v>132</v>
      </c>
      <c r="I136" t="s">
        <v>132</v>
      </c>
      <c r="J136" t="s">
        <v>132</v>
      </c>
      <c r="K136" t="s">
        <v>132</v>
      </c>
    </row>
    <row r="137" spans="1:11" x14ac:dyDescent="0.3">
      <c r="A137" t="s">
        <v>355</v>
      </c>
      <c r="B137">
        <v>1</v>
      </c>
      <c r="C137">
        <v>0</v>
      </c>
      <c r="D137" t="s">
        <v>132</v>
      </c>
      <c r="E137">
        <v>6.7</v>
      </c>
      <c r="F137">
        <v>1.6</v>
      </c>
      <c r="G137">
        <v>2.2999999999999998</v>
      </c>
      <c r="H137">
        <v>0.4</v>
      </c>
      <c r="I137">
        <v>1.2</v>
      </c>
      <c r="J137">
        <v>0.9</v>
      </c>
      <c r="K137">
        <v>0.4</v>
      </c>
    </row>
    <row r="138" spans="1:11" x14ac:dyDescent="0.3">
      <c r="A138" t="s">
        <v>356</v>
      </c>
      <c r="B138">
        <v>277.3</v>
      </c>
      <c r="C138">
        <v>315</v>
      </c>
      <c r="D138">
        <v>266.5</v>
      </c>
      <c r="E138">
        <v>240</v>
      </c>
      <c r="F138">
        <v>215.7</v>
      </c>
      <c r="G138">
        <v>244.6</v>
      </c>
      <c r="H138">
        <v>235.3</v>
      </c>
      <c r="I138">
        <v>302.39999999999998</v>
      </c>
      <c r="J138" t="s">
        <v>132</v>
      </c>
      <c r="K138" t="s">
        <v>132</v>
      </c>
    </row>
    <row r="139" spans="1:11" x14ac:dyDescent="0.3">
      <c r="A139" t="s">
        <v>357</v>
      </c>
      <c r="B139">
        <v>155.6</v>
      </c>
      <c r="C139">
        <v>153.5</v>
      </c>
      <c r="D139">
        <v>152.19999999999999</v>
      </c>
      <c r="E139">
        <v>171</v>
      </c>
      <c r="F139">
        <v>97.8</v>
      </c>
      <c r="G139">
        <v>194.9</v>
      </c>
      <c r="H139">
        <v>116.7</v>
      </c>
      <c r="I139">
        <v>108</v>
      </c>
      <c r="J139" t="s">
        <v>132</v>
      </c>
      <c r="K139" t="s">
        <v>132</v>
      </c>
    </row>
    <row r="140" spans="1:11" x14ac:dyDescent="0.3">
      <c r="A140" t="s">
        <v>358</v>
      </c>
      <c r="B140">
        <v>84.4</v>
      </c>
      <c r="C140">
        <v>90.7</v>
      </c>
      <c r="D140">
        <v>103.4</v>
      </c>
      <c r="E140">
        <v>55.6</v>
      </c>
      <c r="F140">
        <v>55.6</v>
      </c>
      <c r="G140">
        <v>37.5</v>
      </c>
      <c r="H140">
        <v>265.60000000000002</v>
      </c>
      <c r="I140">
        <v>235.4</v>
      </c>
      <c r="J140" t="s">
        <v>132</v>
      </c>
      <c r="K140" t="s">
        <v>132</v>
      </c>
    </row>
    <row r="141" spans="1:11" x14ac:dyDescent="0.3">
      <c r="A141" t="s">
        <v>359</v>
      </c>
      <c r="B141">
        <v>136.6</v>
      </c>
      <c r="C141">
        <v>142.9</v>
      </c>
      <c r="D141">
        <v>118.2</v>
      </c>
      <c r="E141">
        <v>79.400000000000006</v>
      </c>
      <c r="F141">
        <v>52.3</v>
      </c>
      <c r="G141">
        <v>54.1</v>
      </c>
      <c r="H141">
        <v>74.7</v>
      </c>
      <c r="I141">
        <v>90.4</v>
      </c>
      <c r="J141" t="s">
        <v>132</v>
      </c>
      <c r="K141" t="s">
        <v>132</v>
      </c>
    </row>
    <row r="142" spans="1:11" x14ac:dyDescent="0.3">
      <c r="A142" t="s">
        <v>360</v>
      </c>
      <c r="B142">
        <v>653.9</v>
      </c>
      <c r="C142">
        <v>702.2</v>
      </c>
      <c r="D142">
        <v>640.20000000000005</v>
      </c>
      <c r="E142">
        <v>546.1</v>
      </c>
      <c r="F142">
        <v>421.4</v>
      </c>
      <c r="G142">
        <v>531.20000000000005</v>
      </c>
      <c r="H142">
        <v>692.3</v>
      </c>
      <c r="I142">
        <v>736.2</v>
      </c>
      <c r="J142" t="s">
        <v>132</v>
      </c>
      <c r="K142" t="s">
        <v>132</v>
      </c>
    </row>
    <row r="143" spans="1:11" x14ac:dyDescent="0.3">
      <c r="A143" t="s">
        <v>361</v>
      </c>
      <c r="B143">
        <v>0.1</v>
      </c>
      <c r="C143">
        <v>0</v>
      </c>
      <c r="D143" t="s">
        <v>132</v>
      </c>
      <c r="E143" t="s">
        <v>132</v>
      </c>
      <c r="F143" t="s">
        <v>132</v>
      </c>
      <c r="G143" t="s">
        <v>132</v>
      </c>
      <c r="H143" t="s">
        <v>132</v>
      </c>
      <c r="I143" t="s">
        <v>132</v>
      </c>
      <c r="J143" t="s">
        <v>132</v>
      </c>
      <c r="K143" t="s">
        <v>132</v>
      </c>
    </row>
    <row r="144" spans="1:11" x14ac:dyDescent="0.3">
      <c r="A144" t="s">
        <v>362</v>
      </c>
      <c r="B144" t="s">
        <v>132</v>
      </c>
      <c r="C144" t="s">
        <v>132</v>
      </c>
      <c r="D144">
        <v>10</v>
      </c>
      <c r="E144" t="s">
        <v>132</v>
      </c>
      <c r="F144" t="s">
        <v>132</v>
      </c>
      <c r="G144" t="s">
        <v>132</v>
      </c>
      <c r="H144" t="s">
        <v>132</v>
      </c>
      <c r="I144" t="s">
        <v>132</v>
      </c>
      <c r="J144" t="s">
        <v>132</v>
      </c>
      <c r="K144" t="s">
        <v>132</v>
      </c>
    </row>
    <row r="145" spans="1:11" x14ac:dyDescent="0.3">
      <c r="A145" t="s">
        <v>363</v>
      </c>
      <c r="B145" t="s">
        <v>132</v>
      </c>
      <c r="C145" t="s">
        <v>132</v>
      </c>
      <c r="D145" t="s">
        <v>132</v>
      </c>
      <c r="E145" t="s">
        <v>132</v>
      </c>
      <c r="F145" t="s">
        <v>132</v>
      </c>
      <c r="G145" t="s">
        <v>132</v>
      </c>
      <c r="H145" t="s">
        <v>132</v>
      </c>
      <c r="I145" t="s">
        <v>132</v>
      </c>
      <c r="J145" t="s">
        <v>132</v>
      </c>
      <c r="K145" t="s">
        <v>132</v>
      </c>
    </row>
    <row r="146" spans="1:11" x14ac:dyDescent="0.3">
      <c r="A146" t="s">
        <v>364</v>
      </c>
      <c r="B146" t="s">
        <v>132</v>
      </c>
      <c r="C146" t="s">
        <v>132</v>
      </c>
      <c r="D146" t="s">
        <v>132</v>
      </c>
      <c r="E146" t="s">
        <v>132</v>
      </c>
      <c r="F146" t="s">
        <v>132</v>
      </c>
      <c r="G146" t="s">
        <v>132</v>
      </c>
      <c r="H146" t="s">
        <v>132</v>
      </c>
      <c r="I146" t="s">
        <v>132</v>
      </c>
      <c r="J146" t="s">
        <v>132</v>
      </c>
      <c r="K146" t="s">
        <v>132</v>
      </c>
    </row>
    <row r="147" spans="1:11" x14ac:dyDescent="0.3">
      <c r="A147" t="s">
        <v>365</v>
      </c>
      <c r="B147" t="s">
        <v>132</v>
      </c>
      <c r="C147" t="s">
        <v>132</v>
      </c>
      <c r="D147" t="s">
        <v>132</v>
      </c>
      <c r="E147" t="s">
        <v>132</v>
      </c>
      <c r="F147" t="s">
        <v>132</v>
      </c>
      <c r="G147" t="s">
        <v>132</v>
      </c>
      <c r="H147" t="s">
        <v>132</v>
      </c>
      <c r="I147" t="s">
        <v>132</v>
      </c>
      <c r="J147" t="s">
        <v>132</v>
      </c>
      <c r="K147" t="s">
        <v>132</v>
      </c>
    </row>
    <row r="148" spans="1:11" x14ac:dyDescent="0.3">
      <c r="A148" t="s">
        <v>366</v>
      </c>
      <c r="B148">
        <v>0</v>
      </c>
      <c r="C148">
        <v>0</v>
      </c>
      <c r="D148">
        <v>0</v>
      </c>
      <c r="E148" t="s">
        <v>132</v>
      </c>
      <c r="F148" t="s">
        <v>132</v>
      </c>
      <c r="G148" t="s">
        <v>132</v>
      </c>
      <c r="H148" t="s">
        <v>132</v>
      </c>
      <c r="I148" t="s">
        <v>132</v>
      </c>
      <c r="J148" t="s">
        <v>132</v>
      </c>
      <c r="K148" t="s">
        <v>132</v>
      </c>
    </row>
    <row r="149" spans="1:11" x14ac:dyDescent="0.3">
      <c r="A149" t="s">
        <v>367</v>
      </c>
      <c r="B149">
        <v>0.1</v>
      </c>
      <c r="C149">
        <v>0</v>
      </c>
      <c r="D149">
        <v>28.5</v>
      </c>
      <c r="E149" t="s">
        <v>132</v>
      </c>
      <c r="F149" t="s">
        <v>132</v>
      </c>
      <c r="G149" t="s">
        <v>132</v>
      </c>
      <c r="H149" t="s">
        <v>132</v>
      </c>
      <c r="I149" t="s">
        <v>132</v>
      </c>
      <c r="J149" t="s">
        <v>132</v>
      </c>
      <c r="K149" t="s">
        <v>132</v>
      </c>
    </row>
    <row r="150" spans="1:11" x14ac:dyDescent="0.3">
      <c r="A150" t="s">
        <v>368</v>
      </c>
      <c r="B150" t="s">
        <v>132</v>
      </c>
      <c r="C150" t="s">
        <v>132</v>
      </c>
      <c r="D150" t="s">
        <v>132</v>
      </c>
      <c r="E150" t="s">
        <v>132</v>
      </c>
      <c r="F150" t="s">
        <v>132</v>
      </c>
      <c r="G150" t="s">
        <v>132</v>
      </c>
      <c r="H150">
        <v>188.7</v>
      </c>
      <c r="I150">
        <v>193.5</v>
      </c>
      <c r="J150">
        <v>192.2</v>
      </c>
      <c r="K150">
        <v>272.60000000000002</v>
      </c>
    </row>
    <row r="151" spans="1:11" x14ac:dyDescent="0.3">
      <c r="A151" t="s">
        <v>369</v>
      </c>
      <c r="B151">
        <v>0</v>
      </c>
      <c r="C151">
        <v>0</v>
      </c>
      <c r="D151">
        <v>10.8</v>
      </c>
      <c r="E151" t="s">
        <v>132</v>
      </c>
      <c r="F151" t="s">
        <v>132</v>
      </c>
      <c r="G151" t="s">
        <v>132</v>
      </c>
      <c r="H151" t="s">
        <v>132</v>
      </c>
      <c r="I151" t="s">
        <v>132</v>
      </c>
      <c r="J151" t="s">
        <v>132</v>
      </c>
      <c r="K151" t="s">
        <v>132</v>
      </c>
    </row>
    <row r="152" spans="1:11" x14ac:dyDescent="0.3">
      <c r="A152" t="s">
        <v>370</v>
      </c>
      <c r="B152">
        <v>0</v>
      </c>
      <c r="C152">
        <v>0</v>
      </c>
      <c r="D152">
        <v>7.7</v>
      </c>
      <c r="E152" t="s">
        <v>132</v>
      </c>
      <c r="F152" t="s">
        <v>132</v>
      </c>
      <c r="G152" t="s">
        <v>132</v>
      </c>
      <c r="H152" t="s">
        <v>132</v>
      </c>
      <c r="I152" t="s">
        <v>132</v>
      </c>
      <c r="J152" t="s">
        <v>132</v>
      </c>
      <c r="K152" t="s">
        <v>132</v>
      </c>
    </row>
    <row r="153" spans="1:11" x14ac:dyDescent="0.3">
      <c r="A153" t="s">
        <v>371</v>
      </c>
      <c r="B153" t="s">
        <v>132</v>
      </c>
      <c r="C153">
        <v>6.3</v>
      </c>
      <c r="D153">
        <v>1.6</v>
      </c>
      <c r="E153" t="s">
        <v>132</v>
      </c>
      <c r="F153" t="s">
        <v>132</v>
      </c>
      <c r="G153">
        <v>120</v>
      </c>
      <c r="H153">
        <v>0</v>
      </c>
      <c r="I153">
        <v>0</v>
      </c>
      <c r="J153" t="s">
        <v>132</v>
      </c>
      <c r="K153" t="s">
        <v>132</v>
      </c>
    </row>
    <row r="154" spans="1:11" x14ac:dyDescent="0.3">
      <c r="A154" t="s">
        <v>372</v>
      </c>
      <c r="B154" t="s">
        <v>132</v>
      </c>
      <c r="C154">
        <v>0</v>
      </c>
      <c r="D154">
        <v>0</v>
      </c>
      <c r="E154" t="s">
        <v>132</v>
      </c>
      <c r="F154" t="s">
        <v>132</v>
      </c>
      <c r="G154">
        <v>0</v>
      </c>
      <c r="H154">
        <v>205</v>
      </c>
      <c r="I154">
        <v>180</v>
      </c>
      <c r="J154" t="s">
        <v>132</v>
      </c>
      <c r="K154" t="s">
        <v>132</v>
      </c>
    </row>
    <row r="155" spans="1:11" x14ac:dyDescent="0.3">
      <c r="A155" t="s">
        <v>373</v>
      </c>
      <c r="B155">
        <v>7.33</v>
      </c>
      <c r="C155" t="s">
        <v>132</v>
      </c>
      <c r="D155" t="s">
        <v>132</v>
      </c>
      <c r="E155" t="s">
        <v>132</v>
      </c>
      <c r="F155" t="s">
        <v>132</v>
      </c>
      <c r="G155" t="s">
        <v>132</v>
      </c>
      <c r="H155" t="s">
        <v>132</v>
      </c>
      <c r="I155" t="s">
        <v>132</v>
      </c>
      <c r="J155" t="s">
        <v>132</v>
      </c>
      <c r="K155" t="s">
        <v>132</v>
      </c>
    </row>
    <row r="156" spans="1:11" x14ac:dyDescent="0.3">
      <c r="A156" t="s">
        <v>374</v>
      </c>
      <c r="B156" t="s">
        <v>132</v>
      </c>
      <c r="C156" t="s">
        <v>132</v>
      </c>
      <c r="D156" t="s">
        <v>132</v>
      </c>
      <c r="E156" t="s">
        <v>132</v>
      </c>
      <c r="F156" t="s">
        <v>132</v>
      </c>
      <c r="G156" t="s">
        <v>132</v>
      </c>
      <c r="H156" t="s">
        <v>132</v>
      </c>
      <c r="I156" t="s">
        <v>132</v>
      </c>
      <c r="J156" t="s">
        <v>132</v>
      </c>
      <c r="K156" t="s">
        <v>132</v>
      </c>
    </row>
    <row r="157" spans="1:11" x14ac:dyDescent="0.3">
      <c r="A157" t="s">
        <v>375</v>
      </c>
      <c r="B157">
        <v>4</v>
      </c>
      <c r="C157">
        <v>4</v>
      </c>
      <c r="D157">
        <v>4</v>
      </c>
      <c r="E157">
        <v>0</v>
      </c>
      <c r="F157">
        <v>4</v>
      </c>
      <c r="G157">
        <v>4</v>
      </c>
      <c r="H157">
        <v>4</v>
      </c>
      <c r="I157" t="s">
        <v>132</v>
      </c>
      <c r="J157" t="s">
        <v>132</v>
      </c>
      <c r="K157" t="s">
        <v>132</v>
      </c>
    </row>
    <row r="158" spans="1:11" x14ac:dyDescent="0.3">
      <c r="A158" t="s">
        <v>376</v>
      </c>
      <c r="B158" t="s">
        <v>132</v>
      </c>
      <c r="C158" t="s">
        <v>132</v>
      </c>
      <c r="D158" t="s">
        <v>132</v>
      </c>
      <c r="E158" t="s">
        <v>132</v>
      </c>
      <c r="F158" t="s">
        <v>132</v>
      </c>
      <c r="G158" t="s">
        <v>132</v>
      </c>
      <c r="H158" t="s">
        <v>132</v>
      </c>
      <c r="I158" t="s">
        <v>132</v>
      </c>
      <c r="J158" t="s">
        <v>132</v>
      </c>
      <c r="K158" t="s">
        <v>132</v>
      </c>
    </row>
    <row r="159" spans="1:11" x14ac:dyDescent="0.3">
      <c r="A159" t="s">
        <v>377</v>
      </c>
      <c r="B159">
        <v>0</v>
      </c>
      <c r="C159">
        <v>0</v>
      </c>
      <c r="D159">
        <v>0</v>
      </c>
      <c r="E159">
        <v>0</v>
      </c>
      <c r="F159">
        <v>0</v>
      </c>
      <c r="G159">
        <v>0</v>
      </c>
      <c r="H159">
        <v>0</v>
      </c>
      <c r="I159" t="s">
        <v>132</v>
      </c>
      <c r="J159" t="s">
        <v>132</v>
      </c>
      <c r="K159" t="s">
        <v>132</v>
      </c>
    </row>
    <row r="160" spans="1:11" x14ac:dyDescent="0.3">
      <c r="A160" t="s">
        <v>378</v>
      </c>
      <c r="B160">
        <v>12.56</v>
      </c>
      <c r="C160">
        <v>13.15</v>
      </c>
      <c r="D160">
        <v>14.06</v>
      </c>
      <c r="E160">
        <v>17.37</v>
      </c>
      <c r="F160">
        <v>13.28</v>
      </c>
      <c r="G160">
        <v>13.4</v>
      </c>
      <c r="H160">
        <v>11.38</v>
      </c>
      <c r="I160">
        <v>8.2899999999999991</v>
      </c>
      <c r="J160">
        <v>7.78</v>
      </c>
      <c r="K160">
        <v>7.44</v>
      </c>
    </row>
    <row r="161" spans="1:11" x14ac:dyDescent="0.3">
      <c r="A161" t="s">
        <v>379</v>
      </c>
      <c r="B161">
        <v>13.34</v>
      </c>
      <c r="C161">
        <v>13.52</v>
      </c>
      <c r="D161">
        <v>14.09</v>
      </c>
      <c r="E161">
        <v>16.899999999999999</v>
      </c>
      <c r="F161">
        <v>11</v>
      </c>
      <c r="G161">
        <v>11.05</v>
      </c>
      <c r="H161">
        <v>10.45</v>
      </c>
      <c r="I161">
        <v>8.2899999999999991</v>
      </c>
      <c r="J161">
        <v>7.78</v>
      </c>
      <c r="K161">
        <v>7.44</v>
      </c>
    </row>
    <row r="162" spans="1:11" x14ac:dyDescent="0.3">
      <c r="A162" t="s">
        <v>380</v>
      </c>
      <c r="B162">
        <v>1.7</v>
      </c>
      <c r="C162">
        <v>1.4</v>
      </c>
      <c r="D162">
        <v>1.2</v>
      </c>
      <c r="E162">
        <v>0.5</v>
      </c>
      <c r="F162">
        <v>0.3</v>
      </c>
      <c r="G162">
        <v>0.2</v>
      </c>
      <c r="H162">
        <v>0.2</v>
      </c>
      <c r="I162">
        <v>0.2</v>
      </c>
      <c r="J162">
        <v>0.2</v>
      </c>
      <c r="K162">
        <v>0.2</v>
      </c>
    </row>
    <row r="163" spans="1:11" x14ac:dyDescent="0.3">
      <c r="A163" t="s">
        <v>381</v>
      </c>
      <c r="B163" t="s">
        <v>132</v>
      </c>
      <c r="C163" t="s">
        <v>132</v>
      </c>
      <c r="D163" t="s">
        <v>132</v>
      </c>
      <c r="E163" t="s">
        <v>132</v>
      </c>
      <c r="F163" t="s">
        <v>132</v>
      </c>
      <c r="G163" t="s">
        <v>132</v>
      </c>
      <c r="H163" t="s">
        <v>132</v>
      </c>
      <c r="I163" t="s">
        <v>132</v>
      </c>
      <c r="J163" t="s">
        <v>132</v>
      </c>
      <c r="K163" t="s">
        <v>132</v>
      </c>
    </row>
    <row r="164" spans="1:11" x14ac:dyDescent="0.3">
      <c r="A164" t="s">
        <v>382</v>
      </c>
      <c r="B164" t="s">
        <v>132</v>
      </c>
      <c r="C164" t="s">
        <v>132</v>
      </c>
      <c r="D164">
        <v>31</v>
      </c>
      <c r="E164">
        <v>90.9</v>
      </c>
      <c r="F164">
        <v>119.5</v>
      </c>
      <c r="G164">
        <v>113.2</v>
      </c>
      <c r="H164">
        <v>79</v>
      </c>
      <c r="I164">
        <v>226.7</v>
      </c>
      <c r="J164">
        <v>26.5</v>
      </c>
      <c r="K164">
        <v>28.1</v>
      </c>
    </row>
    <row r="165" spans="1:11" x14ac:dyDescent="0.3">
      <c r="A165" t="s">
        <v>383</v>
      </c>
      <c r="B165">
        <v>350</v>
      </c>
      <c r="C165">
        <v>350</v>
      </c>
      <c r="D165">
        <v>350</v>
      </c>
      <c r="E165">
        <v>350</v>
      </c>
      <c r="F165">
        <v>350</v>
      </c>
      <c r="G165">
        <v>500</v>
      </c>
      <c r="H165" s="1">
        <v>1000</v>
      </c>
      <c r="I165" s="1">
        <v>1000</v>
      </c>
      <c r="J165" s="1">
        <v>1500</v>
      </c>
      <c r="K165" s="1">
        <v>1500</v>
      </c>
    </row>
    <row r="166" spans="1:11" x14ac:dyDescent="0.3">
      <c r="A166" t="s">
        <v>384</v>
      </c>
      <c r="B166" t="s">
        <v>132</v>
      </c>
      <c r="C166" t="s">
        <v>132</v>
      </c>
      <c r="D166" t="s">
        <v>132</v>
      </c>
      <c r="E166" t="s">
        <v>132</v>
      </c>
      <c r="F166" t="s">
        <v>132</v>
      </c>
      <c r="G166" t="s">
        <v>132</v>
      </c>
      <c r="H166" t="s">
        <v>132</v>
      </c>
      <c r="I166" t="s">
        <v>132</v>
      </c>
      <c r="J166" t="s">
        <v>132</v>
      </c>
      <c r="K166" t="s">
        <v>132</v>
      </c>
    </row>
    <row r="167" spans="1:11" x14ac:dyDescent="0.3">
      <c r="A167" t="s">
        <v>385</v>
      </c>
      <c r="B167" t="s">
        <v>132</v>
      </c>
      <c r="C167">
        <v>202.1</v>
      </c>
      <c r="D167">
        <v>118.7</v>
      </c>
      <c r="E167">
        <v>118.7</v>
      </c>
      <c r="F167">
        <v>68.8</v>
      </c>
      <c r="G167">
        <v>155.69999999999999</v>
      </c>
      <c r="H167">
        <v>508.6</v>
      </c>
      <c r="I167">
        <v>337.8</v>
      </c>
      <c r="J167" s="1">
        <v>1050</v>
      </c>
      <c r="K167" s="1">
        <v>1050</v>
      </c>
    </row>
    <row r="168" spans="1:11" x14ac:dyDescent="0.3">
      <c r="A168" t="s">
        <v>386</v>
      </c>
      <c r="B168">
        <v>37.9</v>
      </c>
      <c r="C168">
        <v>23.3</v>
      </c>
      <c r="D168" t="s">
        <v>132</v>
      </c>
      <c r="E168">
        <v>0</v>
      </c>
      <c r="F168" t="s">
        <v>132</v>
      </c>
      <c r="G168" t="s">
        <v>132</v>
      </c>
      <c r="H168" t="s">
        <v>132</v>
      </c>
      <c r="I168" t="s">
        <v>132</v>
      </c>
      <c r="J168" t="s">
        <v>132</v>
      </c>
      <c r="K168" t="s">
        <v>132</v>
      </c>
    </row>
    <row r="169" spans="1:11" x14ac:dyDescent="0.3">
      <c r="A169" t="s">
        <v>387</v>
      </c>
      <c r="B169">
        <v>0</v>
      </c>
      <c r="C169">
        <v>0</v>
      </c>
      <c r="D169" t="s">
        <v>132</v>
      </c>
      <c r="E169" t="s">
        <v>132</v>
      </c>
      <c r="F169" t="s">
        <v>132</v>
      </c>
      <c r="G169" t="s">
        <v>132</v>
      </c>
      <c r="H169" t="s">
        <v>132</v>
      </c>
      <c r="I169" t="s">
        <v>132</v>
      </c>
      <c r="J169" t="s">
        <v>132</v>
      </c>
      <c r="K169" t="s">
        <v>132</v>
      </c>
    </row>
    <row r="170" spans="1:11" x14ac:dyDescent="0.3">
      <c r="A170" t="s">
        <v>388</v>
      </c>
      <c r="B170">
        <v>0</v>
      </c>
      <c r="C170">
        <v>0</v>
      </c>
      <c r="D170" t="s">
        <v>132</v>
      </c>
      <c r="E170" t="s">
        <v>132</v>
      </c>
      <c r="F170" t="s">
        <v>132</v>
      </c>
      <c r="G170" t="s">
        <v>132</v>
      </c>
      <c r="H170" t="s">
        <v>132</v>
      </c>
      <c r="I170" t="s">
        <v>132</v>
      </c>
      <c r="J170" t="s">
        <v>132</v>
      </c>
      <c r="K170" t="s">
        <v>132</v>
      </c>
    </row>
    <row r="171" spans="1:11" x14ac:dyDescent="0.3">
      <c r="A171" t="s">
        <v>389</v>
      </c>
      <c r="B171">
        <v>13.5</v>
      </c>
      <c r="C171">
        <v>0</v>
      </c>
      <c r="D171">
        <v>0.1</v>
      </c>
      <c r="E171">
        <v>6.5</v>
      </c>
      <c r="F171" t="s">
        <v>132</v>
      </c>
      <c r="G171" t="s">
        <v>132</v>
      </c>
      <c r="H171" t="s">
        <v>132</v>
      </c>
      <c r="I171">
        <v>0.8</v>
      </c>
      <c r="J171">
        <v>0.7</v>
      </c>
      <c r="K171">
        <v>0.3</v>
      </c>
    </row>
    <row r="172" spans="1:11" x14ac:dyDescent="0.3">
      <c r="A172" t="s">
        <v>390</v>
      </c>
      <c r="B172">
        <v>0</v>
      </c>
      <c r="C172">
        <v>0</v>
      </c>
      <c r="D172" t="s">
        <v>132</v>
      </c>
      <c r="E172" t="s">
        <v>132</v>
      </c>
      <c r="F172" t="s">
        <v>132</v>
      </c>
      <c r="G172" t="s">
        <v>132</v>
      </c>
      <c r="H172" t="s">
        <v>132</v>
      </c>
      <c r="I172" t="s">
        <v>132</v>
      </c>
      <c r="J172" t="s">
        <v>132</v>
      </c>
      <c r="K172" t="s">
        <v>132</v>
      </c>
    </row>
    <row r="173" spans="1:11" x14ac:dyDescent="0.3">
      <c r="A173" t="s">
        <v>391</v>
      </c>
      <c r="B173">
        <v>0</v>
      </c>
      <c r="C173">
        <v>0</v>
      </c>
      <c r="D173" t="s">
        <v>132</v>
      </c>
      <c r="E173" t="s">
        <v>132</v>
      </c>
      <c r="F173" t="s">
        <v>132</v>
      </c>
      <c r="G173" t="s">
        <v>132</v>
      </c>
      <c r="H173" t="s">
        <v>132</v>
      </c>
      <c r="I173" t="s">
        <v>132</v>
      </c>
      <c r="J173" t="s">
        <v>132</v>
      </c>
      <c r="K173" t="s">
        <v>132</v>
      </c>
    </row>
    <row r="174" spans="1:11" x14ac:dyDescent="0.3">
      <c r="A174" t="s">
        <v>392</v>
      </c>
      <c r="B174">
        <v>37.9</v>
      </c>
      <c r="C174">
        <v>23.3</v>
      </c>
      <c r="D174" t="s">
        <v>132</v>
      </c>
      <c r="E174" t="s">
        <v>132</v>
      </c>
      <c r="F174" t="s">
        <v>132</v>
      </c>
      <c r="G174" t="s">
        <v>132</v>
      </c>
      <c r="H174" t="s">
        <v>132</v>
      </c>
      <c r="I174" t="s">
        <v>132</v>
      </c>
      <c r="J174" t="s">
        <v>132</v>
      </c>
      <c r="K174" t="s">
        <v>132</v>
      </c>
    </row>
    <row r="175" spans="1:11" x14ac:dyDescent="0.3">
      <c r="A175" t="s">
        <v>393</v>
      </c>
      <c r="B175">
        <v>13.5</v>
      </c>
      <c r="C175">
        <v>0</v>
      </c>
      <c r="D175">
        <v>0.1</v>
      </c>
      <c r="E175" t="s">
        <v>132</v>
      </c>
      <c r="F175" t="s">
        <v>132</v>
      </c>
      <c r="G175" t="s">
        <v>132</v>
      </c>
      <c r="H175" t="s">
        <v>132</v>
      </c>
      <c r="I175">
        <v>0.8</v>
      </c>
      <c r="J175">
        <v>0.7</v>
      </c>
      <c r="K175">
        <v>0.3</v>
      </c>
    </row>
    <row r="176" spans="1:11" x14ac:dyDescent="0.3">
      <c r="A176" t="s">
        <v>394</v>
      </c>
      <c r="B176">
        <v>0</v>
      </c>
      <c r="C176">
        <v>0</v>
      </c>
      <c r="D176" t="s">
        <v>132</v>
      </c>
      <c r="E176" t="s">
        <v>132</v>
      </c>
      <c r="F176" t="s">
        <v>132</v>
      </c>
      <c r="G176" t="s">
        <v>132</v>
      </c>
      <c r="H176" t="s">
        <v>132</v>
      </c>
      <c r="I176" t="s">
        <v>132</v>
      </c>
      <c r="J176" t="s">
        <v>132</v>
      </c>
      <c r="K176" t="s">
        <v>132</v>
      </c>
    </row>
    <row r="177" spans="1:11" x14ac:dyDescent="0.3">
      <c r="A177" t="s">
        <v>395</v>
      </c>
      <c r="B177">
        <v>1</v>
      </c>
      <c r="C177">
        <v>0</v>
      </c>
      <c r="D177" t="s">
        <v>132</v>
      </c>
      <c r="E177" t="s">
        <v>132</v>
      </c>
      <c r="F177" t="s">
        <v>132</v>
      </c>
      <c r="G177" t="s">
        <v>132</v>
      </c>
      <c r="H177">
        <v>0.4</v>
      </c>
      <c r="I177">
        <v>1.2</v>
      </c>
      <c r="J177">
        <v>0.9</v>
      </c>
      <c r="K177">
        <v>0.4</v>
      </c>
    </row>
    <row r="178" spans="1:11" x14ac:dyDescent="0.3">
      <c r="A178" t="s">
        <v>396</v>
      </c>
      <c r="B178">
        <v>0</v>
      </c>
      <c r="C178">
        <v>0</v>
      </c>
      <c r="D178" t="s">
        <v>132</v>
      </c>
      <c r="E178" t="s">
        <v>132</v>
      </c>
      <c r="F178" t="s">
        <v>132</v>
      </c>
      <c r="G178" t="s">
        <v>132</v>
      </c>
      <c r="H178" t="s">
        <v>132</v>
      </c>
      <c r="I178" t="s">
        <v>132</v>
      </c>
      <c r="J178" t="s">
        <v>132</v>
      </c>
      <c r="K178" t="s">
        <v>132</v>
      </c>
    </row>
    <row r="179" spans="1:11" x14ac:dyDescent="0.3">
      <c r="A179" t="s">
        <v>397</v>
      </c>
      <c r="B179">
        <v>1</v>
      </c>
      <c r="C179">
        <v>0</v>
      </c>
      <c r="D179" t="s">
        <v>132</v>
      </c>
      <c r="E179" t="s">
        <v>132</v>
      </c>
      <c r="F179" t="s">
        <v>132</v>
      </c>
      <c r="G179" t="s">
        <v>132</v>
      </c>
      <c r="H179">
        <v>0.4</v>
      </c>
      <c r="I179">
        <v>1.2</v>
      </c>
      <c r="J179">
        <v>0.9</v>
      </c>
      <c r="K179">
        <v>0.4</v>
      </c>
    </row>
    <row r="180" spans="1:11" x14ac:dyDescent="0.3">
      <c r="A180" t="s">
        <v>398</v>
      </c>
      <c r="B180" t="s">
        <v>132</v>
      </c>
      <c r="C180" t="s">
        <v>132</v>
      </c>
      <c r="D180" t="s">
        <v>132</v>
      </c>
      <c r="E180">
        <v>0.4</v>
      </c>
      <c r="F180">
        <v>0.4</v>
      </c>
      <c r="G180">
        <v>0</v>
      </c>
      <c r="H180" t="s">
        <v>132</v>
      </c>
      <c r="I180" t="s">
        <v>132</v>
      </c>
      <c r="J180" t="s">
        <v>132</v>
      </c>
      <c r="K180">
        <v>0</v>
      </c>
    </row>
    <row r="181" spans="1:11" x14ac:dyDescent="0.3">
      <c r="A181" t="s">
        <v>399</v>
      </c>
      <c r="B181" t="s">
        <v>132</v>
      </c>
      <c r="C181" t="s">
        <v>132</v>
      </c>
      <c r="D181" t="s">
        <v>132</v>
      </c>
      <c r="E181" t="s">
        <v>132</v>
      </c>
      <c r="F181">
        <v>43</v>
      </c>
      <c r="G181">
        <v>37.700000000000003</v>
      </c>
      <c r="H181">
        <v>30</v>
      </c>
      <c r="I181">
        <v>26.8</v>
      </c>
      <c r="J181">
        <v>24.6</v>
      </c>
      <c r="K181">
        <v>21.5</v>
      </c>
    </row>
    <row r="182" spans="1:11" x14ac:dyDescent="0.3">
      <c r="A182" t="s">
        <v>400</v>
      </c>
      <c r="B182" t="s">
        <v>132</v>
      </c>
      <c r="C182" t="s">
        <v>132</v>
      </c>
      <c r="D182" t="s">
        <v>132</v>
      </c>
      <c r="E182" t="s">
        <v>132</v>
      </c>
      <c r="F182">
        <v>67.7</v>
      </c>
      <c r="G182">
        <v>66.3</v>
      </c>
      <c r="H182">
        <v>64.400000000000006</v>
      </c>
      <c r="I182">
        <v>38.9</v>
      </c>
      <c r="J182">
        <v>39.4</v>
      </c>
      <c r="K182">
        <v>45.7</v>
      </c>
    </row>
    <row r="183" spans="1:11" x14ac:dyDescent="0.3">
      <c r="A183" t="s">
        <v>401</v>
      </c>
      <c r="B183">
        <v>2.6</v>
      </c>
      <c r="C183">
        <v>2.1</v>
      </c>
      <c r="D183">
        <v>1.7</v>
      </c>
      <c r="E183">
        <v>1.3</v>
      </c>
      <c r="F183">
        <v>0.5</v>
      </c>
      <c r="G183">
        <v>0.5</v>
      </c>
      <c r="H183">
        <v>0.4</v>
      </c>
      <c r="I183">
        <v>0.3</v>
      </c>
      <c r="J183">
        <v>0.2</v>
      </c>
      <c r="K183">
        <v>0.2</v>
      </c>
    </row>
    <row r="184" spans="1:11" x14ac:dyDescent="0.3">
      <c r="A184" t="s">
        <v>402</v>
      </c>
      <c r="B184">
        <v>0.4</v>
      </c>
      <c r="C184">
        <v>0.3</v>
      </c>
      <c r="D184">
        <v>0.2</v>
      </c>
      <c r="E184">
        <v>0.7</v>
      </c>
      <c r="F184">
        <v>0.2</v>
      </c>
      <c r="G184">
        <v>0</v>
      </c>
      <c r="H184">
        <v>0</v>
      </c>
      <c r="I184">
        <v>0</v>
      </c>
      <c r="J184">
        <v>0</v>
      </c>
      <c r="K184">
        <v>0</v>
      </c>
    </row>
    <row r="185" spans="1:11" x14ac:dyDescent="0.3">
      <c r="A185" t="s">
        <v>403</v>
      </c>
      <c r="B185">
        <v>14.99</v>
      </c>
      <c r="C185">
        <v>13.75</v>
      </c>
      <c r="D185">
        <v>13.24</v>
      </c>
      <c r="E185">
        <v>0</v>
      </c>
      <c r="F185">
        <v>8.81</v>
      </c>
      <c r="G185">
        <v>21.05</v>
      </c>
      <c r="H185">
        <v>24.2</v>
      </c>
      <c r="I185">
        <v>46.5</v>
      </c>
      <c r="J185">
        <v>139.13999999999999</v>
      </c>
      <c r="K185" t="s">
        <v>132</v>
      </c>
    </row>
    <row r="186" spans="1:11" x14ac:dyDescent="0.3">
      <c r="A186" t="s">
        <v>404</v>
      </c>
      <c r="B186">
        <v>31.9</v>
      </c>
      <c r="C186" t="s">
        <v>132</v>
      </c>
      <c r="D186" t="s">
        <v>132</v>
      </c>
      <c r="E186" t="s">
        <v>132</v>
      </c>
      <c r="F186">
        <v>4.8</v>
      </c>
      <c r="G186">
        <v>6.2</v>
      </c>
      <c r="H186">
        <v>4.5</v>
      </c>
      <c r="I186">
        <v>4.5999999999999996</v>
      </c>
      <c r="J186">
        <v>206.2</v>
      </c>
      <c r="K186">
        <v>218.4</v>
      </c>
    </row>
    <row r="187" spans="1:11" x14ac:dyDescent="0.3">
      <c r="A187" t="s">
        <v>405</v>
      </c>
      <c r="B187">
        <v>31.6</v>
      </c>
      <c r="C187">
        <v>8.4</v>
      </c>
      <c r="D187">
        <v>5</v>
      </c>
      <c r="E187">
        <v>4.8</v>
      </c>
      <c r="F187">
        <v>6.2</v>
      </c>
      <c r="G187">
        <v>4.5</v>
      </c>
      <c r="H187">
        <v>4.5999999999999996</v>
      </c>
      <c r="I187">
        <v>206.2</v>
      </c>
      <c r="J187">
        <v>218.4</v>
      </c>
      <c r="K187">
        <v>219.4</v>
      </c>
    </row>
    <row r="188" spans="1:11" x14ac:dyDescent="0.3">
      <c r="A188" t="s">
        <v>406</v>
      </c>
      <c r="B188">
        <v>3.7</v>
      </c>
      <c r="C188">
        <v>0.9</v>
      </c>
      <c r="D188">
        <v>0.5</v>
      </c>
      <c r="E188">
        <v>0.2</v>
      </c>
      <c r="F188">
        <v>1</v>
      </c>
      <c r="G188">
        <v>0.5</v>
      </c>
      <c r="H188">
        <v>1.8</v>
      </c>
      <c r="I188">
        <v>200.9</v>
      </c>
      <c r="J188">
        <v>23.1</v>
      </c>
      <c r="K188">
        <v>2.9</v>
      </c>
    </row>
    <row r="189" spans="1:11" x14ac:dyDescent="0.3">
      <c r="A189" t="s">
        <v>407</v>
      </c>
      <c r="B189">
        <v>0.6</v>
      </c>
      <c r="C189">
        <v>0</v>
      </c>
      <c r="D189">
        <v>0.6</v>
      </c>
      <c r="E189">
        <v>0.6</v>
      </c>
      <c r="F189">
        <v>1</v>
      </c>
      <c r="G189">
        <v>0.3</v>
      </c>
      <c r="H189">
        <v>0.6</v>
      </c>
      <c r="I189">
        <v>0.5</v>
      </c>
      <c r="J189">
        <v>6.2</v>
      </c>
      <c r="K189">
        <v>1.7</v>
      </c>
    </row>
    <row r="190" spans="1:11" x14ac:dyDescent="0.3">
      <c r="A190" t="s">
        <v>408</v>
      </c>
      <c r="B190">
        <v>-2.1</v>
      </c>
      <c r="C190">
        <v>-3.7</v>
      </c>
      <c r="D190">
        <v>-0.4</v>
      </c>
      <c r="E190">
        <v>-0.7</v>
      </c>
      <c r="F190">
        <v>0</v>
      </c>
      <c r="G190">
        <v>-0.7</v>
      </c>
      <c r="H190">
        <v>-1.5</v>
      </c>
      <c r="I190">
        <v>-0.3</v>
      </c>
      <c r="J190">
        <v>-1</v>
      </c>
      <c r="K190">
        <v>-0.9</v>
      </c>
    </row>
    <row r="191" spans="1:11" x14ac:dyDescent="0.3">
      <c r="A191" t="s">
        <v>409</v>
      </c>
      <c r="B191">
        <v>-2.2999999999999998</v>
      </c>
      <c r="C191">
        <v>-20.2</v>
      </c>
      <c r="D191">
        <v>-4.0999999999999996</v>
      </c>
      <c r="E191">
        <v>-0.2</v>
      </c>
      <c r="F191">
        <v>-0.1</v>
      </c>
      <c r="G191">
        <v>-0.6</v>
      </c>
      <c r="H191">
        <v>-0.4</v>
      </c>
      <c r="I191">
        <v>-0.3</v>
      </c>
      <c r="J191">
        <v>-0.8</v>
      </c>
      <c r="K191">
        <v>-0.4</v>
      </c>
    </row>
    <row r="192" spans="1:11" x14ac:dyDescent="0.3">
      <c r="A192" t="s">
        <v>410</v>
      </c>
      <c r="B192">
        <v>-0.2</v>
      </c>
      <c r="C192">
        <v>-0.2</v>
      </c>
      <c r="D192">
        <v>-0.2</v>
      </c>
      <c r="E192">
        <v>-0.2</v>
      </c>
      <c r="F192">
        <v>-0.4</v>
      </c>
      <c r="G192">
        <v>-1</v>
      </c>
      <c r="H192">
        <v>-0.4</v>
      </c>
      <c r="I192">
        <v>-0.3</v>
      </c>
      <c r="J192">
        <v>-0.3</v>
      </c>
      <c r="K192">
        <v>-0.5</v>
      </c>
    </row>
    <row r="193" spans="1:11" x14ac:dyDescent="0.3">
      <c r="A193" t="s">
        <v>411</v>
      </c>
      <c r="B193" t="s">
        <v>132</v>
      </c>
      <c r="C193" t="s">
        <v>132</v>
      </c>
      <c r="D193" t="s">
        <v>132</v>
      </c>
      <c r="E193" t="s">
        <v>132</v>
      </c>
      <c r="F193" t="s">
        <v>132</v>
      </c>
      <c r="G193">
        <v>0</v>
      </c>
      <c r="H193">
        <v>0</v>
      </c>
      <c r="I193">
        <v>-1</v>
      </c>
      <c r="J193">
        <v>-15</v>
      </c>
      <c r="K193">
        <v>-1.9</v>
      </c>
    </row>
    <row r="194" spans="1:11" x14ac:dyDescent="0.3">
      <c r="A194" t="s">
        <v>412</v>
      </c>
      <c r="B194" t="s">
        <v>132</v>
      </c>
      <c r="C194">
        <v>2</v>
      </c>
      <c r="D194">
        <v>3.1</v>
      </c>
      <c r="E194">
        <v>3.9</v>
      </c>
      <c r="F194">
        <v>3.8</v>
      </c>
      <c r="G194">
        <v>2.8</v>
      </c>
      <c r="H194">
        <v>1.9</v>
      </c>
      <c r="I194">
        <v>1.8</v>
      </c>
      <c r="J194">
        <v>1.5</v>
      </c>
      <c r="K194">
        <v>1.2</v>
      </c>
    </row>
    <row r="195" spans="1:11" x14ac:dyDescent="0.3">
      <c r="A195" t="s">
        <v>413</v>
      </c>
      <c r="B195" t="s">
        <v>132</v>
      </c>
      <c r="C195">
        <v>15.78</v>
      </c>
      <c r="D195">
        <v>10.75</v>
      </c>
      <c r="E195">
        <v>10.31</v>
      </c>
      <c r="F195">
        <v>7.99</v>
      </c>
      <c r="G195">
        <v>11.58</v>
      </c>
      <c r="H195">
        <v>17.77</v>
      </c>
      <c r="I195">
        <v>25.25</v>
      </c>
      <c r="J195">
        <v>49.7</v>
      </c>
      <c r="K195">
        <v>62.93</v>
      </c>
    </row>
    <row r="196" spans="1:11" x14ac:dyDescent="0.3">
      <c r="A196" t="s">
        <v>414</v>
      </c>
      <c r="B196" t="s">
        <v>132</v>
      </c>
      <c r="C196" t="s">
        <v>132</v>
      </c>
      <c r="D196" t="s">
        <v>132</v>
      </c>
      <c r="E196" t="s">
        <v>132</v>
      </c>
      <c r="F196">
        <v>0</v>
      </c>
      <c r="G196" t="s">
        <v>132</v>
      </c>
      <c r="H196" t="s">
        <v>132</v>
      </c>
      <c r="I196" t="s">
        <v>132</v>
      </c>
      <c r="J196" t="s">
        <v>132</v>
      </c>
      <c r="K196" t="s">
        <v>132</v>
      </c>
    </row>
    <row r="197" spans="1:11" x14ac:dyDescent="0.3">
      <c r="A197" t="s">
        <v>415</v>
      </c>
      <c r="B197" t="s">
        <v>132</v>
      </c>
      <c r="C197" t="s">
        <v>132</v>
      </c>
      <c r="D197" t="s">
        <v>132</v>
      </c>
      <c r="E197" t="s">
        <v>132</v>
      </c>
      <c r="F197" t="s">
        <v>132</v>
      </c>
      <c r="G197">
        <v>94.7</v>
      </c>
      <c r="H197">
        <v>78.400000000000006</v>
      </c>
      <c r="I197">
        <v>71.099999999999994</v>
      </c>
      <c r="J197">
        <v>97.7</v>
      </c>
      <c r="K197">
        <v>97</v>
      </c>
    </row>
    <row r="198" spans="1:11" x14ac:dyDescent="0.3">
      <c r="A198" t="s">
        <v>416</v>
      </c>
      <c r="B198">
        <v>0.81</v>
      </c>
      <c r="C198">
        <v>1.41</v>
      </c>
      <c r="D198">
        <v>1.5</v>
      </c>
      <c r="E198">
        <v>0</v>
      </c>
      <c r="F198">
        <v>1.76</v>
      </c>
      <c r="G198">
        <v>1.76</v>
      </c>
      <c r="H198">
        <v>1.76</v>
      </c>
      <c r="I198" t="s">
        <v>132</v>
      </c>
      <c r="J198" t="s">
        <v>132</v>
      </c>
      <c r="K198" t="s">
        <v>132</v>
      </c>
    </row>
    <row r="199" spans="1:11" x14ac:dyDescent="0.3">
      <c r="A199" t="s">
        <v>417</v>
      </c>
      <c r="B199">
        <v>1.62</v>
      </c>
      <c r="C199">
        <v>1.71</v>
      </c>
      <c r="D199">
        <v>1.72</v>
      </c>
      <c r="E199">
        <v>0</v>
      </c>
      <c r="F199" t="s">
        <v>132</v>
      </c>
      <c r="G199" t="s">
        <v>132</v>
      </c>
      <c r="H199" t="s">
        <v>132</v>
      </c>
      <c r="I199" t="s">
        <v>132</v>
      </c>
      <c r="J199" t="s">
        <v>132</v>
      </c>
      <c r="K199" t="s">
        <v>132</v>
      </c>
    </row>
    <row r="200" spans="1:11" x14ac:dyDescent="0.3">
      <c r="A200" t="s">
        <v>418</v>
      </c>
      <c r="B200">
        <v>50</v>
      </c>
      <c r="C200">
        <v>44</v>
      </c>
      <c r="D200">
        <v>43</v>
      </c>
      <c r="E200">
        <v>0</v>
      </c>
      <c r="F200">
        <v>40.700000000000003</v>
      </c>
      <c r="G200">
        <v>40.700000000000003</v>
      </c>
      <c r="H200">
        <v>40.700000000000003</v>
      </c>
      <c r="I200" t="s">
        <v>132</v>
      </c>
      <c r="J200" t="s">
        <v>132</v>
      </c>
      <c r="K200" t="s">
        <v>132</v>
      </c>
    </row>
    <row r="201" spans="1:11" x14ac:dyDescent="0.3">
      <c r="A201" t="s">
        <v>419</v>
      </c>
      <c r="B201">
        <v>64</v>
      </c>
      <c r="C201">
        <v>50</v>
      </c>
      <c r="D201" t="s">
        <v>132</v>
      </c>
      <c r="E201" t="s">
        <v>132</v>
      </c>
      <c r="F201" t="s">
        <v>132</v>
      </c>
      <c r="G201" t="s">
        <v>132</v>
      </c>
      <c r="H201" t="s">
        <v>132</v>
      </c>
      <c r="I201" t="s">
        <v>132</v>
      </c>
      <c r="J201" t="s">
        <v>132</v>
      </c>
      <c r="K201" t="s">
        <v>132</v>
      </c>
    </row>
    <row r="202" spans="1:11" x14ac:dyDescent="0.3">
      <c r="A202" t="s">
        <v>420</v>
      </c>
      <c r="B202" t="s">
        <v>132</v>
      </c>
      <c r="C202" t="s">
        <v>132</v>
      </c>
      <c r="D202">
        <v>6.5</v>
      </c>
      <c r="E202">
        <v>0</v>
      </c>
      <c r="F202">
        <v>5.7</v>
      </c>
      <c r="G202">
        <v>3.6</v>
      </c>
      <c r="H202">
        <v>6.1</v>
      </c>
      <c r="I202">
        <v>3.2</v>
      </c>
      <c r="J202">
        <v>7.2</v>
      </c>
      <c r="K202" t="s">
        <v>132</v>
      </c>
    </row>
    <row r="203" spans="1:11" x14ac:dyDescent="0.3">
      <c r="A203" t="s">
        <v>421</v>
      </c>
      <c r="B203" t="s">
        <v>132</v>
      </c>
      <c r="C203" t="s">
        <v>132</v>
      </c>
      <c r="D203" t="s">
        <v>132</v>
      </c>
      <c r="E203" t="s">
        <v>132</v>
      </c>
      <c r="F203">
        <v>3.3</v>
      </c>
      <c r="G203" t="s">
        <v>132</v>
      </c>
      <c r="H203" t="s">
        <v>132</v>
      </c>
      <c r="I203" t="s">
        <v>132</v>
      </c>
      <c r="J203" t="s">
        <v>132</v>
      </c>
      <c r="K203" t="s">
        <v>132</v>
      </c>
    </row>
    <row r="204" spans="1:11" x14ac:dyDescent="0.3">
      <c r="A204" t="s">
        <v>176</v>
      </c>
      <c r="B204">
        <v>119.3</v>
      </c>
      <c r="C204">
        <v>124.5</v>
      </c>
      <c r="D204">
        <v>111.2</v>
      </c>
      <c r="E204">
        <v>102.6</v>
      </c>
      <c r="F204">
        <v>93.1</v>
      </c>
      <c r="G204">
        <v>80.3</v>
      </c>
      <c r="H204">
        <v>80.8</v>
      </c>
      <c r="I204">
        <v>82.2</v>
      </c>
      <c r="J204">
        <v>98.4</v>
      </c>
      <c r="K204">
        <v>113.1</v>
      </c>
    </row>
    <row r="205" spans="1:11" x14ac:dyDescent="0.3">
      <c r="A205" t="s">
        <v>237</v>
      </c>
      <c r="B205" t="s">
        <v>238</v>
      </c>
    </row>
    <row r="207" spans="1:11" x14ac:dyDescent="0.3">
      <c r="F207" t="s">
        <v>66</v>
      </c>
      <c r="G207">
        <f>G7+G8+G14+G15-G27-G30-G32</f>
        <v>47.199999999999996</v>
      </c>
      <c r="H207">
        <f t="shared" ref="H207:K207" si="0">H7+H8+H14+H15-H27-H30-H32</f>
        <v>17.799999999999986</v>
      </c>
      <c r="I207">
        <f t="shared" si="0"/>
        <v>53.8</v>
      </c>
      <c r="J207">
        <f t="shared" si="0"/>
        <v>85.099999999999952</v>
      </c>
      <c r="K207">
        <f t="shared" si="0"/>
        <v>-38.599999999999952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31F56-9C95-4369-80D6-DC2639DD5496}">
  <dimension ref="A1:K53"/>
  <sheetViews>
    <sheetView topLeftCell="A7" workbookViewId="0">
      <selection activeCell="B23" sqref="B23"/>
    </sheetView>
  </sheetViews>
  <sheetFormatPr defaultRowHeight="14.4" x14ac:dyDescent="0.3"/>
  <cols>
    <col min="1" max="1" width="38.44140625" bestFit="1" customWidth="1"/>
    <col min="2" max="2" width="56.33203125" bestFit="1" customWidth="1"/>
    <col min="3" max="11" width="10.5546875" bestFit="1" customWidth="1"/>
  </cols>
  <sheetData>
    <row r="1" spans="1:11" x14ac:dyDescent="0.3">
      <c r="A1" t="s">
        <v>105</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422</v>
      </c>
    </row>
    <row r="6" spans="1:11" x14ac:dyDescent="0.3">
      <c r="A6" t="s">
        <v>423</v>
      </c>
    </row>
    <row r="7" spans="1:11" x14ac:dyDescent="0.3">
      <c r="A7" t="s">
        <v>424</v>
      </c>
      <c r="B7">
        <v>10.4</v>
      </c>
      <c r="C7">
        <v>-4.9000000000000004</v>
      </c>
      <c r="D7">
        <v>-83.2</v>
      </c>
      <c r="E7">
        <v>-16.5</v>
      </c>
      <c r="F7">
        <v>10.199999999999999</v>
      </c>
      <c r="G7">
        <v>50.4</v>
      </c>
      <c r="H7">
        <v>119.5</v>
      </c>
      <c r="I7">
        <v>312.89999999999998</v>
      </c>
      <c r="J7">
        <v>725.7</v>
      </c>
      <c r="K7">
        <v>540.20000000000005</v>
      </c>
    </row>
    <row r="8" spans="1:11" x14ac:dyDescent="0.3">
      <c r="A8" t="s">
        <v>425</v>
      </c>
      <c r="B8">
        <v>41.5</v>
      </c>
      <c r="C8">
        <v>37.4</v>
      </c>
      <c r="D8">
        <v>36</v>
      </c>
      <c r="E8">
        <v>34</v>
      </c>
      <c r="F8">
        <v>33.1</v>
      </c>
      <c r="G8">
        <v>29.3</v>
      </c>
      <c r="H8">
        <v>24.2</v>
      </c>
      <c r="I8">
        <v>27.6</v>
      </c>
      <c r="J8">
        <v>32</v>
      </c>
      <c r="K8">
        <v>39.200000000000003</v>
      </c>
    </row>
    <row r="9" spans="1:11" x14ac:dyDescent="0.3">
      <c r="A9" t="s">
        <v>426</v>
      </c>
      <c r="B9">
        <v>23.5</v>
      </c>
      <c r="C9">
        <v>0.8</v>
      </c>
      <c r="D9">
        <v>0.3</v>
      </c>
      <c r="E9">
        <v>-0.4</v>
      </c>
      <c r="F9">
        <v>-3.1</v>
      </c>
      <c r="G9">
        <v>1</v>
      </c>
      <c r="H9">
        <v>-16.3</v>
      </c>
      <c r="I9">
        <v>-325.10000000000002</v>
      </c>
      <c r="J9">
        <v>-241.3</v>
      </c>
      <c r="K9">
        <v>-4.8</v>
      </c>
    </row>
    <row r="10" spans="1:11" x14ac:dyDescent="0.3">
      <c r="A10" t="s">
        <v>427</v>
      </c>
      <c r="B10">
        <v>1.9</v>
      </c>
      <c r="C10">
        <v>12.1</v>
      </c>
      <c r="D10">
        <v>26</v>
      </c>
      <c r="E10">
        <v>3.2</v>
      </c>
      <c r="F10">
        <v>-0.6</v>
      </c>
      <c r="G10">
        <v>0.7</v>
      </c>
      <c r="H10">
        <v>1.6</v>
      </c>
      <c r="I10">
        <v>5.8</v>
      </c>
      <c r="J10">
        <v>-2.6</v>
      </c>
      <c r="K10">
        <v>1.1000000000000001</v>
      </c>
    </row>
    <row r="11" spans="1:11" x14ac:dyDescent="0.3">
      <c r="A11" t="s">
        <v>428</v>
      </c>
      <c r="B11" t="s">
        <v>132</v>
      </c>
      <c r="C11" t="s">
        <v>132</v>
      </c>
      <c r="D11" t="s">
        <v>132</v>
      </c>
      <c r="E11" t="s">
        <v>132</v>
      </c>
      <c r="F11" t="s">
        <v>132</v>
      </c>
      <c r="G11" t="s">
        <v>132</v>
      </c>
      <c r="H11" t="s">
        <v>132</v>
      </c>
      <c r="I11" t="s">
        <v>132</v>
      </c>
      <c r="J11" t="s">
        <v>132</v>
      </c>
      <c r="K11" t="s">
        <v>132</v>
      </c>
    </row>
    <row r="12" spans="1:11" x14ac:dyDescent="0.3">
      <c r="A12" t="s">
        <v>429</v>
      </c>
      <c r="B12">
        <v>3.4</v>
      </c>
      <c r="C12">
        <v>7.5</v>
      </c>
      <c r="D12">
        <v>3.1</v>
      </c>
      <c r="E12">
        <v>0</v>
      </c>
      <c r="F12" t="s">
        <v>132</v>
      </c>
      <c r="G12" t="s">
        <v>132</v>
      </c>
      <c r="H12" t="s">
        <v>132</v>
      </c>
      <c r="I12">
        <v>9</v>
      </c>
      <c r="J12">
        <v>1.3</v>
      </c>
      <c r="K12">
        <v>2.8</v>
      </c>
    </row>
    <row r="13" spans="1:11" x14ac:dyDescent="0.3">
      <c r="A13" t="s">
        <v>430</v>
      </c>
      <c r="B13" t="s">
        <v>132</v>
      </c>
      <c r="C13" t="s">
        <v>132</v>
      </c>
      <c r="D13" t="s">
        <v>132</v>
      </c>
      <c r="E13" t="s">
        <v>132</v>
      </c>
      <c r="F13" t="s">
        <v>132</v>
      </c>
      <c r="G13">
        <v>5</v>
      </c>
      <c r="H13">
        <v>-0.2</v>
      </c>
      <c r="I13">
        <v>0.3</v>
      </c>
      <c r="J13" t="s">
        <v>132</v>
      </c>
      <c r="K13">
        <v>9.1</v>
      </c>
    </row>
    <row r="14" spans="1:11" x14ac:dyDescent="0.3">
      <c r="A14" t="s">
        <v>431</v>
      </c>
      <c r="B14">
        <v>11.9</v>
      </c>
      <c r="C14">
        <v>12.5</v>
      </c>
      <c r="D14">
        <v>11.2</v>
      </c>
      <c r="E14">
        <v>10.7</v>
      </c>
      <c r="F14">
        <v>9.8000000000000007</v>
      </c>
      <c r="G14">
        <v>13.1</v>
      </c>
      <c r="H14">
        <v>14.4</v>
      </c>
      <c r="I14">
        <v>16.399999999999999</v>
      </c>
      <c r="J14">
        <v>38.1</v>
      </c>
      <c r="K14">
        <v>31.3</v>
      </c>
    </row>
    <row r="15" spans="1:11" x14ac:dyDescent="0.3">
      <c r="A15" t="s">
        <v>432</v>
      </c>
      <c r="B15">
        <v>-5.2</v>
      </c>
      <c r="C15">
        <v>-4.7</v>
      </c>
      <c r="D15">
        <v>-0.8</v>
      </c>
      <c r="E15">
        <v>-8.5</v>
      </c>
      <c r="F15">
        <v>-2.4</v>
      </c>
      <c r="G15">
        <v>2</v>
      </c>
      <c r="H15">
        <v>59.2</v>
      </c>
      <c r="I15">
        <v>66.400000000000006</v>
      </c>
      <c r="J15">
        <v>58.5</v>
      </c>
      <c r="K15">
        <v>76</v>
      </c>
    </row>
    <row r="16" spans="1:11" x14ac:dyDescent="0.3">
      <c r="A16" t="s">
        <v>433</v>
      </c>
      <c r="B16">
        <v>-5.3</v>
      </c>
      <c r="C16">
        <v>-31.3</v>
      </c>
      <c r="D16">
        <v>-8.6</v>
      </c>
      <c r="E16">
        <v>20.399999999999999</v>
      </c>
      <c r="F16">
        <v>23.3</v>
      </c>
      <c r="G16">
        <v>-2</v>
      </c>
      <c r="H16">
        <v>-48.2</v>
      </c>
      <c r="I16">
        <v>-13.5</v>
      </c>
      <c r="J16">
        <v>-43.1</v>
      </c>
      <c r="K16">
        <v>-91.6</v>
      </c>
    </row>
    <row r="17" spans="1:11" x14ac:dyDescent="0.3">
      <c r="A17" t="s">
        <v>434</v>
      </c>
      <c r="B17">
        <v>-5.7</v>
      </c>
      <c r="C17">
        <v>-12.1</v>
      </c>
      <c r="D17">
        <v>23.3</v>
      </c>
      <c r="E17">
        <v>-1.4</v>
      </c>
      <c r="F17">
        <v>-2.7</v>
      </c>
      <c r="G17">
        <v>13</v>
      </c>
      <c r="H17">
        <v>6</v>
      </c>
      <c r="I17">
        <v>23.2</v>
      </c>
      <c r="J17">
        <v>34.9</v>
      </c>
      <c r="K17">
        <v>41.7</v>
      </c>
    </row>
    <row r="18" spans="1:11" x14ac:dyDescent="0.3">
      <c r="A18" t="s">
        <v>435</v>
      </c>
      <c r="B18">
        <v>-17.2</v>
      </c>
      <c r="C18">
        <v>-15.3</v>
      </c>
      <c r="D18">
        <v>-15.6</v>
      </c>
      <c r="E18">
        <v>2.4</v>
      </c>
      <c r="F18">
        <v>0.6</v>
      </c>
      <c r="G18">
        <v>-24.6</v>
      </c>
      <c r="H18">
        <v>-15</v>
      </c>
      <c r="I18">
        <v>-47</v>
      </c>
      <c r="J18">
        <v>-35.1</v>
      </c>
      <c r="K18">
        <v>-56.8</v>
      </c>
    </row>
    <row r="19" spans="1:11" x14ac:dyDescent="0.3">
      <c r="A19" t="s">
        <v>436</v>
      </c>
      <c r="B19">
        <v>-4.2</v>
      </c>
      <c r="C19">
        <v>21.7</v>
      </c>
      <c r="D19">
        <v>1.8</v>
      </c>
      <c r="E19">
        <v>-4.5</v>
      </c>
      <c r="F19">
        <v>18.899999999999999</v>
      </c>
      <c r="G19">
        <v>9.6999999999999993</v>
      </c>
      <c r="H19">
        <v>-4</v>
      </c>
      <c r="I19">
        <v>5</v>
      </c>
      <c r="J19">
        <v>-6.2</v>
      </c>
      <c r="K19">
        <v>-14.4</v>
      </c>
    </row>
    <row r="20" spans="1:11" x14ac:dyDescent="0.3">
      <c r="A20" t="s">
        <v>437</v>
      </c>
      <c r="B20">
        <v>14.3</v>
      </c>
      <c r="C20">
        <v>-10.4</v>
      </c>
      <c r="D20">
        <v>9.1</v>
      </c>
      <c r="E20">
        <v>2.9</v>
      </c>
      <c r="F20">
        <v>5.5</v>
      </c>
      <c r="G20">
        <v>18.100000000000001</v>
      </c>
      <c r="H20">
        <v>13.3</v>
      </c>
      <c r="I20">
        <v>22.4</v>
      </c>
      <c r="J20">
        <v>38.4</v>
      </c>
      <c r="K20">
        <v>38.6</v>
      </c>
    </row>
    <row r="21" spans="1:11" x14ac:dyDescent="0.3">
      <c r="A21" t="s">
        <v>438</v>
      </c>
      <c r="B21">
        <v>3.2</v>
      </c>
      <c r="C21">
        <v>-33.799999999999997</v>
      </c>
      <c r="D21">
        <v>-8.1999999999999993</v>
      </c>
      <c r="E21">
        <v>-5.8</v>
      </c>
      <c r="F21">
        <v>-0.7</v>
      </c>
      <c r="G21">
        <v>-2.2000000000000002</v>
      </c>
      <c r="H21">
        <v>0.9</v>
      </c>
      <c r="I21">
        <v>203.5</v>
      </c>
      <c r="J21">
        <v>19.2</v>
      </c>
      <c r="K21">
        <v>54.2</v>
      </c>
    </row>
    <row r="22" spans="1:11" x14ac:dyDescent="0.3">
      <c r="A22" t="s">
        <v>439</v>
      </c>
      <c r="B22">
        <v>10.9</v>
      </c>
      <c r="C22">
        <v>8.8000000000000007</v>
      </c>
      <c r="D22">
        <v>15.3</v>
      </c>
      <c r="E22">
        <v>3.1</v>
      </c>
      <c r="F22">
        <v>5.3</v>
      </c>
      <c r="G22">
        <v>2.2000000000000002</v>
      </c>
      <c r="H22">
        <v>0</v>
      </c>
      <c r="I22">
        <v>21.1</v>
      </c>
      <c r="J22">
        <v>0</v>
      </c>
      <c r="K22">
        <v>0</v>
      </c>
    </row>
    <row r="23" spans="1:11" x14ac:dyDescent="0.3">
      <c r="A23" t="s">
        <v>440</v>
      </c>
      <c r="B23">
        <v>83.5</v>
      </c>
      <c r="C23">
        <v>-11.7</v>
      </c>
      <c r="D23">
        <v>9.6999999999999993</v>
      </c>
      <c r="E23">
        <v>39.799999999999997</v>
      </c>
      <c r="F23">
        <v>98.3</v>
      </c>
      <c r="G23">
        <v>114.2</v>
      </c>
      <c r="H23">
        <v>90</v>
      </c>
      <c r="I23">
        <v>266.89999999999998</v>
      </c>
      <c r="J23">
        <v>567.20000000000005</v>
      </c>
      <c r="K23">
        <v>603.1</v>
      </c>
    </row>
    <row r="24" spans="1:11" x14ac:dyDescent="0.3">
      <c r="A24" t="s">
        <v>441</v>
      </c>
      <c r="B24" t="s">
        <v>132</v>
      </c>
      <c r="C24" t="s">
        <v>132</v>
      </c>
      <c r="D24" t="s">
        <v>132</v>
      </c>
      <c r="E24" t="s">
        <v>132</v>
      </c>
      <c r="F24">
        <v>1</v>
      </c>
      <c r="G24">
        <v>-1.5</v>
      </c>
      <c r="H24">
        <v>-1.1000000000000001</v>
      </c>
      <c r="I24">
        <v>0.1</v>
      </c>
      <c r="J24" t="s">
        <v>132</v>
      </c>
      <c r="K24" t="s">
        <v>132</v>
      </c>
    </row>
    <row r="25" spans="1:11" x14ac:dyDescent="0.3">
      <c r="A25" t="s">
        <v>442</v>
      </c>
    </row>
    <row r="26" spans="1:11" x14ac:dyDescent="0.3">
      <c r="A26" t="s">
        <v>443</v>
      </c>
      <c r="B26">
        <v>0.3</v>
      </c>
      <c r="C26">
        <v>0.2</v>
      </c>
      <c r="D26" t="s">
        <v>132</v>
      </c>
      <c r="E26">
        <v>2.4</v>
      </c>
      <c r="F26">
        <v>1.6</v>
      </c>
      <c r="G26">
        <v>1.9</v>
      </c>
      <c r="H26">
        <v>0.6</v>
      </c>
      <c r="I26">
        <v>0.5</v>
      </c>
      <c r="J26">
        <v>0</v>
      </c>
      <c r="K26" t="s">
        <v>132</v>
      </c>
    </row>
    <row r="27" spans="1:11" x14ac:dyDescent="0.3">
      <c r="A27" t="s">
        <v>444</v>
      </c>
      <c r="B27">
        <v>-40.4</v>
      </c>
      <c r="C27">
        <v>-16</v>
      </c>
      <c r="D27">
        <v>-12.8</v>
      </c>
      <c r="E27">
        <v>-13.2</v>
      </c>
      <c r="F27">
        <v>-13.1</v>
      </c>
      <c r="G27">
        <v>-12</v>
      </c>
      <c r="H27">
        <v>-36.6</v>
      </c>
      <c r="I27">
        <v>-42</v>
      </c>
      <c r="J27">
        <v>-55.9</v>
      </c>
      <c r="K27">
        <v>-104.2</v>
      </c>
    </row>
    <row r="28" spans="1:11" x14ac:dyDescent="0.3">
      <c r="A28" t="s">
        <v>445</v>
      </c>
      <c r="B28">
        <v>0</v>
      </c>
      <c r="C28">
        <v>0</v>
      </c>
      <c r="D28" t="s">
        <v>132</v>
      </c>
      <c r="E28" t="s">
        <v>132</v>
      </c>
      <c r="F28" t="s">
        <v>132</v>
      </c>
      <c r="G28" t="s">
        <v>132</v>
      </c>
      <c r="H28" t="s">
        <v>132</v>
      </c>
      <c r="I28" t="s">
        <v>132</v>
      </c>
      <c r="J28" t="s">
        <v>132</v>
      </c>
      <c r="K28" s="1">
        <v>-2046.9</v>
      </c>
    </row>
    <row r="29" spans="1:11" x14ac:dyDescent="0.3">
      <c r="A29" t="s">
        <v>446</v>
      </c>
      <c r="B29">
        <v>-1.2</v>
      </c>
      <c r="C29">
        <v>-1.2</v>
      </c>
      <c r="D29">
        <v>-0.1</v>
      </c>
      <c r="E29">
        <v>1.1000000000000001</v>
      </c>
      <c r="F29">
        <v>0.6</v>
      </c>
      <c r="G29">
        <v>0</v>
      </c>
      <c r="H29">
        <v>-0.3</v>
      </c>
      <c r="I29">
        <v>-0.2</v>
      </c>
      <c r="J29">
        <v>0</v>
      </c>
      <c r="K29">
        <v>0</v>
      </c>
    </row>
    <row r="30" spans="1:11" x14ac:dyDescent="0.3">
      <c r="A30" t="s">
        <v>447</v>
      </c>
      <c r="B30">
        <v>-28.4</v>
      </c>
      <c r="C30">
        <v>-41</v>
      </c>
      <c r="D30">
        <v>-5.7</v>
      </c>
      <c r="E30">
        <v>-9</v>
      </c>
      <c r="F30" t="s">
        <v>132</v>
      </c>
      <c r="G30" t="s">
        <v>132</v>
      </c>
      <c r="H30" t="s">
        <v>132</v>
      </c>
      <c r="I30" t="s">
        <v>132</v>
      </c>
      <c r="J30" t="s">
        <v>132</v>
      </c>
      <c r="K30" t="s">
        <v>132</v>
      </c>
    </row>
    <row r="31" spans="1:11" x14ac:dyDescent="0.3">
      <c r="A31" t="s">
        <v>448</v>
      </c>
      <c r="B31">
        <v>-69.8</v>
      </c>
      <c r="C31">
        <v>-58</v>
      </c>
      <c r="D31">
        <v>-18.600000000000001</v>
      </c>
      <c r="E31">
        <v>-18.7</v>
      </c>
      <c r="F31">
        <v>-11</v>
      </c>
      <c r="G31">
        <v>-10.1</v>
      </c>
      <c r="H31">
        <v>-36.200000000000003</v>
      </c>
      <c r="I31">
        <v>-41.8</v>
      </c>
      <c r="J31">
        <v>-55.9</v>
      </c>
      <c r="K31" s="1">
        <v>-2151.1</v>
      </c>
    </row>
    <row r="32" spans="1:11" x14ac:dyDescent="0.3">
      <c r="A32" t="s">
        <v>449</v>
      </c>
    </row>
    <row r="33" spans="1:11" x14ac:dyDescent="0.3">
      <c r="A33" t="s">
        <v>450</v>
      </c>
      <c r="B33" t="s">
        <v>132</v>
      </c>
      <c r="C33">
        <v>-8.1999999999999993</v>
      </c>
      <c r="D33">
        <v>-11.9</v>
      </c>
      <c r="E33">
        <v>-12</v>
      </c>
      <c r="F33">
        <v>-12</v>
      </c>
      <c r="G33">
        <v>-204.7</v>
      </c>
      <c r="H33">
        <v>-3</v>
      </c>
      <c r="I33">
        <v>0</v>
      </c>
      <c r="J33">
        <v>0</v>
      </c>
      <c r="K33">
        <v>0</v>
      </c>
    </row>
    <row r="34" spans="1:11" x14ac:dyDescent="0.3">
      <c r="A34" t="s">
        <v>451</v>
      </c>
      <c r="B34" t="s">
        <v>132</v>
      </c>
      <c r="C34" t="s">
        <v>132</v>
      </c>
      <c r="D34" t="s">
        <v>132</v>
      </c>
      <c r="E34">
        <v>31.6</v>
      </c>
      <c r="F34">
        <v>5.5</v>
      </c>
      <c r="G34">
        <v>120</v>
      </c>
      <c r="H34">
        <v>315</v>
      </c>
      <c r="I34">
        <v>210</v>
      </c>
      <c r="J34" s="1">
        <v>1090</v>
      </c>
      <c r="K34" s="1">
        <v>2169.9</v>
      </c>
    </row>
    <row r="35" spans="1:11" x14ac:dyDescent="0.3">
      <c r="A35" t="s">
        <v>452</v>
      </c>
      <c r="B35" t="s">
        <v>132</v>
      </c>
      <c r="C35" t="s">
        <v>132</v>
      </c>
      <c r="D35">
        <v>-5.3</v>
      </c>
      <c r="E35">
        <v>-35.6</v>
      </c>
      <c r="F35">
        <v>-8.6</v>
      </c>
      <c r="G35">
        <v>-0.7</v>
      </c>
      <c r="H35">
        <v>-230</v>
      </c>
      <c r="I35">
        <v>-235</v>
      </c>
      <c r="J35">
        <v>-485</v>
      </c>
      <c r="K35">
        <v>-575.29999999999995</v>
      </c>
    </row>
    <row r="36" spans="1:11" x14ac:dyDescent="0.3">
      <c r="A36" t="s">
        <v>453</v>
      </c>
      <c r="B36">
        <v>2.2999999999999998</v>
      </c>
      <c r="C36">
        <v>1.3</v>
      </c>
      <c r="D36">
        <v>1.9</v>
      </c>
      <c r="E36">
        <v>0.4</v>
      </c>
      <c r="F36" t="s">
        <v>132</v>
      </c>
      <c r="G36" t="s">
        <v>132</v>
      </c>
      <c r="H36" t="s">
        <v>132</v>
      </c>
      <c r="I36" t="s">
        <v>132</v>
      </c>
      <c r="J36" t="s">
        <v>132</v>
      </c>
      <c r="K36" t="s">
        <v>132</v>
      </c>
    </row>
    <row r="37" spans="1:11" x14ac:dyDescent="0.3">
      <c r="A37" t="s">
        <v>454</v>
      </c>
      <c r="B37">
        <v>-0.3</v>
      </c>
      <c r="C37">
        <v>-0.8</v>
      </c>
      <c r="D37">
        <v>-0.3</v>
      </c>
      <c r="E37">
        <v>-0.3</v>
      </c>
      <c r="F37">
        <v>-50</v>
      </c>
      <c r="G37">
        <v>-63.1</v>
      </c>
      <c r="H37">
        <v>-147.19999999999999</v>
      </c>
      <c r="I37">
        <v>-170.8</v>
      </c>
      <c r="J37" s="1">
        <v>-1020.1</v>
      </c>
      <c r="K37">
        <v>-11.5</v>
      </c>
    </row>
    <row r="38" spans="1:11" x14ac:dyDescent="0.3">
      <c r="A38" t="s">
        <v>455</v>
      </c>
      <c r="B38">
        <v>10.3</v>
      </c>
      <c r="C38">
        <v>-3.4</v>
      </c>
      <c r="D38">
        <v>-14</v>
      </c>
      <c r="E38">
        <v>-0.4</v>
      </c>
      <c r="F38">
        <v>2.6</v>
      </c>
      <c r="G38">
        <v>-4.8</v>
      </c>
      <c r="H38">
        <v>-0.6</v>
      </c>
      <c r="I38">
        <v>0.1</v>
      </c>
      <c r="J38">
        <v>-4</v>
      </c>
      <c r="K38">
        <v>-3.8</v>
      </c>
    </row>
    <row r="39" spans="1:11" x14ac:dyDescent="0.3">
      <c r="A39" t="s">
        <v>456</v>
      </c>
      <c r="B39">
        <v>-0.1</v>
      </c>
      <c r="C39">
        <v>-0.1</v>
      </c>
      <c r="D39">
        <v>0.2</v>
      </c>
      <c r="E39">
        <v>-0.5</v>
      </c>
      <c r="F39" t="s">
        <v>132</v>
      </c>
      <c r="G39" t="s">
        <v>132</v>
      </c>
      <c r="H39" t="s">
        <v>132</v>
      </c>
      <c r="I39" t="s">
        <v>132</v>
      </c>
      <c r="J39">
        <v>-14.8</v>
      </c>
      <c r="K39">
        <v>-53.6</v>
      </c>
    </row>
    <row r="40" spans="1:11" x14ac:dyDescent="0.3">
      <c r="A40" t="s">
        <v>457</v>
      </c>
      <c r="B40">
        <v>-0.8</v>
      </c>
      <c r="C40">
        <v>0</v>
      </c>
      <c r="D40">
        <v>0</v>
      </c>
      <c r="E40" t="s">
        <v>132</v>
      </c>
      <c r="F40">
        <v>-0.3</v>
      </c>
      <c r="G40">
        <v>-0.3</v>
      </c>
      <c r="H40">
        <v>-3.5</v>
      </c>
      <c r="I40">
        <v>-2.2000000000000002</v>
      </c>
      <c r="J40">
        <v>0.2</v>
      </c>
      <c r="K40">
        <v>0.1</v>
      </c>
    </row>
    <row r="41" spans="1:11" x14ac:dyDescent="0.3">
      <c r="A41" t="s">
        <v>458</v>
      </c>
      <c r="B41">
        <v>20.3</v>
      </c>
      <c r="C41">
        <v>33.700000000000003</v>
      </c>
      <c r="D41">
        <v>19.899999999999999</v>
      </c>
      <c r="E41">
        <v>12.3</v>
      </c>
      <c r="F41">
        <v>13.2</v>
      </c>
      <c r="G41">
        <v>18.600000000000001</v>
      </c>
      <c r="H41">
        <v>16.100000000000001</v>
      </c>
      <c r="I41">
        <v>20.8</v>
      </c>
      <c r="J41">
        <v>159.69999999999999</v>
      </c>
      <c r="K41">
        <v>130.1</v>
      </c>
    </row>
    <row r="42" spans="1:11" x14ac:dyDescent="0.3">
      <c r="A42" t="s">
        <v>459</v>
      </c>
      <c r="B42">
        <v>0.7</v>
      </c>
      <c r="C42">
        <v>0.6</v>
      </c>
      <c r="D42">
        <v>0.9</v>
      </c>
      <c r="E42">
        <v>0.7</v>
      </c>
      <c r="F42">
        <v>0.4</v>
      </c>
      <c r="G42">
        <v>0.5</v>
      </c>
      <c r="H42">
        <v>7.5</v>
      </c>
      <c r="I42">
        <v>6.7</v>
      </c>
      <c r="J42">
        <v>10.199999999999999</v>
      </c>
      <c r="K42">
        <v>127.8</v>
      </c>
    </row>
    <row r="43" spans="1:11" x14ac:dyDescent="0.3">
      <c r="A43" t="s">
        <v>460</v>
      </c>
      <c r="B43">
        <v>22.8</v>
      </c>
      <c r="C43">
        <v>-49.6</v>
      </c>
      <c r="D43">
        <v>-124.2</v>
      </c>
      <c r="E43">
        <v>4.2</v>
      </c>
      <c r="F43">
        <v>24.6</v>
      </c>
      <c r="G43">
        <v>-49.5</v>
      </c>
      <c r="H43">
        <v>-15.5</v>
      </c>
      <c r="I43">
        <v>27.2</v>
      </c>
      <c r="J43">
        <v>77.7</v>
      </c>
      <c r="K43">
        <v>-22</v>
      </c>
    </row>
    <row r="44" spans="1:11" x14ac:dyDescent="0.3">
      <c r="A44" t="s">
        <v>461</v>
      </c>
      <c r="B44">
        <v>-12.5</v>
      </c>
      <c r="C44">
        <v>-145.9</v>
      </c>
      <c r="D44">
        <v>-85.9</v>
      </c>
      <c r="E44">
        <v>0</v>
      </c>
      <c r="F44" t="s">
        <v>132</v>
      </c>
      <c r="G44" t="s">
        <v>132</v>
      </c>
      <c r="H44" t="s">
        <v>132</v>
      </c>
      <c r="I44" t="s">
        <v>132</v>
      </c>
      <c r="J44" t="s">
        <v>132</v>
      </c>
      <c r="K44" t="s">
        <v>132</v>
      </c>
    </row>
    <row r="45" spans="1:11" x14ac:dyDescent="0.3">
      <c r="A45" t="s">
        <v>462</v>
      </c>
      <c r="B45">
        <v>317.10000000000002</v>
      </c>
      <c r="C45">
        <v>267.5</v>
      </c>
      <c r="D45">
        <v>143.30000000000001</v>
      </c>
      <c r="E45">
        <v>147.6</v>
      </c>
      <c r="F45">
        <v>172.1</v>
      </c>
      <c r="G45">
        <v>127.5</v>
      </c>
      <c r="H45">
        <v>112</v>
      </c>
      <c r="I45">
        <v>139.30000000000001</v>
      </c>
      <c r="J45">
        <v>216.9</v>
      </c>
      <c r="K45">
        <v>194.9</v>
      </c>
    </row>
    <row r="46" spans="1:11" x14ac:dyDescent="0.3">
      <c r="A46" t="s">
        <v>463</v>
      </c>
      <c r="B46" t="s">
        <v>132</v>
      </c>
      <c r="C46">
        <v>182.2</v>
      </c>
      <c r="D46">
        <v>0</v>
      </c>
      <c r="E46">
        <v>0</v>
      </c>
      <c r="F46" t="s">
        <v>132</v>
      </c>
      <c r="G46" t="s">
        <v>132</v>
      </c>
      <c r="H46" t="s">
        <v>132</v>
      </c>
      <c r="I46" t="s">
        <v>132</v>
      </c>
      <c r="J46" t="s">
        <v>132</v>
      </c>
      <c r="K46" t="s">
        <v>132</v>
      </c>
    </row>
    <row r="47" spans="1:11" x14ac:dyDescent="0.3">
      <c r="A47" t="s">
        <v>464</v>
      </c>
      <c r="B47">
        <v>294.3</v>
      </c>
      <c r="C47">
        <v>317.10000000000002</v>
      </c>
      <c r="D47">
        <v>267.5</v>
      </c>
      <c r="E47">
        <v>143.30000000000001</v>
      </c>
      <c r="F47">
        <v>147.6</v>
      </c>
      <c r="G47">
        <v>177.1</v>
      </c>
      <c r="H47">
        <v>127.5</v>
      </c>
      <c r="I47">
        <v>112</v>
      </c>
      <c r="J47">
        <v>139.30000000000001</v>
      </c>
      <c r="K47">
        <v>216.9</v>
      </c>
    </row>
    <row r="48" spans="1:11" x14ac:dyDescent="0.3">
      <c r="A48" t="s">
        <v>465</v>
      </c>
      <c r="B48">
        <v>-13.2</v>
      </c>
      <c r="C48">
        <v>-5.2</v>
      </c>
      <c r="D48" t="s">
        <v>132</v>
      </c>
      <c r="E48" t="s">
        <v>132</v>
      </c>
      <c r="F48" t="s">
        <v>132</v>
      </c>
      <c r="G48" t="s">
        <v>132</v>
      </c>
      <c r="H48" t="s">
        <v>132</v>
      </c>
      <c r="I48" t="s">
        <v>132</v>
      </c>
      <c r="J48" t="s">
        <v>132</v>
      </c>
      <c r="K48" t="s">
        <v>132</v>
      </c>
    </row>
    <row r="49" spans="1:11" x14ac:dyDescent="0.3">
      <c r="A49" t="s">
        <v>466</v>
      </c>
      <c r="B49">
        <v>23.4</v>
      </c>
      <c r="C49">
        <v>0</v>
      </c>
      <c r="D49" t="s">
        <v>132</v>
      </c>
      <c r="E49" t="s">
        <v>132</v>
      </c>
      <c r="F49" t="s">
        <v>132</v>
      </c>
      <c r="G49" t="s">
        <v>132</v>
      </c>
      <c r="H49" t="s">
        <v>132</v>
      </c>
      <c r="I49" t="s">
        <v>132</v>
      </c>
      <c r="J49" t="s">
        <v>132</v>
      </c>
      <c r="K49" t="s">
        <v>132</v>
      </c>
    </row>
    <row r="50" spans="1:11" x14ac:dyDescent="0.3">
      <c r="A50" t="s">
        <v>467</v>
      </c>
      <c r="B50" t="s">
        <v>132</v>
      </c>
      <c r="C50" t="s">
        <v>132</v>
      </c>
      <c r="D50">
        <v>0.1</v>
      </c>
      <c r="E50">
        <v>0</v>
      </c>
      <c r="F50" t="s">
        <v>132</v>
      </c>
      <c r="G50" t="s">
        <v>132</v>
      </c>
      <c r="H50" t="s">
        <v>132</v>
      </c>
      <c r="I50" t="s">
        <v>132</v>
      </c>
      <c r="J50" t="s">
        <v>132</v>
      </c>
      <c r="K50" t="s">
        <v>132</v>
      </c>
    </row>
    <row r="51" spans="1:11" x14ac:dyDescent="0.3">
      <c r="A51" t="s">
        <v>468</v>
      </c>
      <c r="B51">
        <v>-1.2</v>
      </c>
      <c r="C51">
        <v>23.4</v>
      </c>
      <c r="D51">
        <v>-101.3</v>
      </c>
      <c r="E51">
        <v>-16.399999999999999</v>
      </c>
      <c r="F51">
        <v>-65.400000000000006</v>
      </c>
      <c r="G51">
        <v>-148.80000000000001</v>
      </c>
      <c r="H51">
        <v>-68.599999999999994</v>
      </c>
      <c r="I51">
        <v>-198</v>
      </c>
      <c r="J51">
        <v>-429.6</v>
      </c>
      <c r="K51" s="1">
        <v>1529.7</v>
      </c>
    </row>
    <row r="52" spans="1:11" x14ac:dyDescent="0.3">
      <c r="A52" t="s">
        <v>163</v>
      </c>
    </row>
    <row r="53" spans="1:11" x14ac:dyDescent="0.3">
      <c r="A53" t="s">
        <v>237</v>
      </c>
      <c r="B53"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5251-E701-4738-8366-4A129966B107}">
  <dimension ref="A1:K107"/>
  <sheetViews>
    <sheetView workbookViewId="0">
      <selection activeCell="G14" sqref="G14"/>
    </sheetView>
  </sheetViews>
  <sheetFormatPr defaultRowHeight="14.4" x14ac:dyDescent="0.3"/>
  <cols>
    <col min="1" max="1" width="46.44140625" bestFit="1" customWidth="1"/>
    <col min="2" max="2" width="56.33203125" bestFit="1" customWidth="1"/>
    <col min="3" max="11" width="10.5546875" bestFit="1" customWidth="1"/>
  </cols>
  <sheetData>
    <row r="1" spans="1:11" x14ac:dyDescent="0.3">
      <c r="A1" t="s">
        <v>469</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128</v>
      </c>
    </row>
    <row r="6" spans="1:11" x14ac:dyDescent="0.3">
      <c r="A6" t="s">
        <v>129</v>
      </c>
    </row>
    <row r="7" spans="1:11" x14ac:dyDescent="0.3">
      <c r="A7" t="s">
        <v>130</v>
      </c>
      <c r="B7" s="1">
        <v>1846.4</v>
      </c>
      <c r="C7" s="1">
        <v>2377.6</v>
      </c>
      <c r="D7" s="1">
        <v>3147.3</v>
      </c>
      <c r="E7" s="1">
        <v>3563.3</v>
      </c>
      <c r="F7" s="1">
        <v>4164.2</v>
      </c>
      <c r="G7" s="1">
        <v>4642.1000000000004</v>
      </c>
      <c r="H7" s="1">
        <v>5220.1000000000004</v>
      </c>
      <c r="I7" s="1">
        <v>4597.3999999999996</v>
      </c>
      <c r="J7" s="1">
        <v>6310.2</v>
      </c>
      <c r="K7" s="1">
        <v>7444.6</v>
      </c>
    </row>
    <row r="8" spans="1:11" x14ac:dyDescent="0.3">
      <c r="A8" t="s">
        <v>131</v>
      </c>
      <c r="B8" t="s">
        <v>132</v>
      </c>
      <c r="C8" t="s">
        <v>132</v>
      </c>
      <c r="D8" s="1">
        <v>3147.3</v>
      </c>
      <c r="E8" s="1">
        <v>3563.3</v>
      </c>
      <c r="F8" s="1">
        <v>4164.2</v>
      </c>
      <c r="G8" s="1">
        <v>4642.1000000000004</v>
      </c>
      <c r="H8" s="1">
        <v>5220.1000000000004</v>
      </c>
      <c r="I8" s="1">
        <v>4597.3999999999996</v>
      </c>
      <c r="J8" s="1">
        <v>6310.2</v>
      </c>
      <c r="K8" s="1">
        <v>7444.6</v>
      </c>
    </row>
    <row r="9" spans="1:11" x14ac:dyDescent="0.3">
      <c r="A9" t="s">
        <v>133</v>
      </c>
    </row>
    <row r="10" spans="1:11" x14ac:dyDescent="0.3">
      <c r="A10" t="s">
        <v>470</v>
      </c>
      <c r="B10">
        <v>732.9</v>
      </c>
      <c r="C10">
        <v>871.9</v>
      </c>
      <c r="D10" s="1">
        <v>1084.9000000000001</v>
      </c>
      <c r="E10" s="1">
        <v>1278</v>
      </c>
      <c r="F10" s="1">
        <v>1572.7</v>
      </c>
      <c r="G10" s="1">
        <v>1806.4</v>
      </c>
      <c r="H10" s="1">
        <v>1995.2</v>
      </c>
      <c r="I10" s="1">
        <v>2072.1</v>
      </c>
      <c r="J10" s="1">
        <v>2526.1999999999998</v>
      </c>
      <c r="K10" s="1">
        <v>2968.7</v>
      </c>
    </row>
    <row r="11" spans="1:11" x14ac:dyDescent="0.3">
      <c r="A11" t="s">
        <v>134</v>
      </c>
      <c r="B11" s="1">
        <v>1027.5999999999999</v>
      </c>
      <c r="C11" s="1">
        <v>1305.7</v>
      </c>
      <c r="D11" s="1">
        <v>1723.3</v>
      </c>
      <c r="E11" s="1">
        <v>1928.7</v>
      </c>
      <c r="F11" s="1">
        <v>2225.3000000000002</v>
      </c>
      <c r="G11" s="1">
        <v>2418.5</v>
      </c>
      <c r="H11" s="1">
        <v>2728.9</v>
      </c>
      <c r="I11" s="1">
        <v>2407.6</v>
      </c>
      <c r="J11" s="1">
        <v>3185.8</v>
      </c>
      <c r="K11" s="1">
        <v>3929.2</v>
      </c>
    </row>
    <row r="12" spans="1:11" x14ac:dyDescent="0.3">
      <c r="A12" t="s">
        <v>471</v>
      </c>
      <c r="B12">
        <v>153.5</v>
      </c>
      <c r="C12">
        <v>181</v>
      </c>
      <c r="D12">
        <v>235.6</v>
      </c>
      <c r="E12">
        <v>257.10000000000002</v>
      </c>
      <c r="F12">
        <v>327.2</v>
      </c>
      <c r="G12">
        <v>350.4</v>
      </c>
      <c r="H12">
        <v>369.9</v>
      </c>
      <c r="I12">
        <v>318.10000000000002</v>
      </c>
      <c r="J12">
        <v>499.5</v>
      </c>
      <c r="K12">
        <v>583.6</v>
      </c>
    </row>
    <row r="13" spans="1:11" x14ac:dyDescent="0.3">
      <c r="A13" t="s">
        <v>136</v>
      </c>
      <c r="B13" t="s">
        <v>132</v>
      </c>
      <c r="C13" t="s">
        <v>132</v>
      </c>
      <c r="D13" t="s">
        <v>132</v>
      </c>
      <c r="E13" t="s">
        <v>132</v>
      </c>
      <c r="F13" t="s">
        <v>132</v>
      </c>
      <c r="G13" t="s">
        <v>132</v>
      </c>
      <c r="H13" t="s">
        <v>132</v>
      </c>
      <c r="I13" t="s">
        <v>132</v>
      </c>
      <c r="J13" s="1">
        <v>2526.1999999999998</v>
      </c>
      <c r="K13" s="1">
        <v>2968.7</v>
      </c>
    </row>
    <row r="14" spans="1:11" x14ac:dyDescent="0.3">
      <c r="A14" t="s">
        <v>472</v>
      </c>
      <c r="B14">
        <v>577.20000000000005</v>
      </c>
      <c r="C14">
        <v>690.9</v>
      </c>
      <c r="D14">
        <v>849.3</v>
      </c>
      <c r="E14" s="1">
        <v>1020.8</v>
      </c>
      <c r="F14" s="1">
        <v>1245.5</v>
      </c>
      <c r="G14" s="1">
        <v>1456</v>
      </c>
      <c r="H14" s="1">
        <v>1625.3</v>
      </c>
      <c r="I14" s="1">
        <v>1754</v>
      </c>
      <c r="J14" s="1">
        <v>2026.7</v>
      </c>
      <c r="K14" s="1">
        <v>2385.1</v>
      </c>
    </row>
    <row r="15" spans="1:11" x14ac:dyDescent="0.3">
      <c r="A15" t="s">
        <v>473</v>
      </c>
      <c r="B15">
        <v>7.7</v>
      </c>
      <c r="C15">
        <v>9.1</v>
      </c>
      <c r="D15">
        <v>11.7</v>
      </c>
      <c r="E15">
        <v>13.9</v>
      </c>
      <c r="F15">
        <v>16.7</v>
      </c>
      <c r="G15">
        <v>20.6</v>
      </c>
      <c r="H15">
        <v>22.5</v>
      </c>
      <c r="I15">
        <v>16</v>
      </c>
      <c r="J15" t="s">
        <v>132</v>
      </c>
      <c r="K15" t="s">
        <v>132</v>
      </c>
    </row>
    <row r="16" spans="1:11" x14ac:dyDescent="0.3">
      <c r="A16" t="s">
        <v>179</v>
      </c>
      <c r="B16">
        <v>2.2000000000000002</v>
      </c>
      <c r="C16" t="s">
        <v>132</v>
      </c>
      <c r="D16" t="s">
        <v>132</v>
      </c>
      <c r="E16" t="s">
        <v>132</v>
      </c>
      <c r="F16" t="s">
        <v>132</v>
      </c>
      <c r="G16" t="s">
        <v>132</v>
      </c>
      <c r="H16" t="s">
        <v>132</v>
      </c>
      <c r="I16" t="s">
        <v>132</v>
      </c>
      <c r="J16" t="s">
        <v>132</v>
      </c>
      <c r="K16" t="s">
        <v>132</v>
      </c>
    </row>
    <row r="17" spans="1:11" x14ac:dyDescent="0.3">
      <c r="A17" t="s">
        <v>139</v>
      </c>
      <c r="B17">
        <v>818.8</v>
      </c>
      <c r="C17" s="1">
        <v>1071.9000000000001</v>
      </c>
      <c r="D17" s="1">
        <v>1424</v>
      </c>
      <c r="E17" s="1">
        <v>1634.6</v>
      </c>
      <c r="F17" s="1">
        <v>1938.9</v>
      </c>
      <c r="G17" s="1">
        <v>2223.6</v>
      </c>
      <c r="H17" s="1">
        <v>2491.1999999999998</v>
      </c>
      <c r="I17" s="1">
        <v>2189.8000000000002</v>
      </c>
      <c r="J17" s="1">
        <v>3124.4</v>
      </c>
      <c r="K17" s="1">
        <v>3515.4</v>
      </c>
    </row>
    <row r="18" spans="1:11" x14ac:dyDescent="0.3">
      <c r="A18" t="s">
        <v>140</v>
      </c>
      <c r="B18">
        <v>93.6</v>
      </c>
      <c r="C18">
        <v>209.1</v>
      </c>
      <c r="D18">
        <v>350.8</v>
      </c>
      <c r="E18">
        <v>370.5</v>
      </c>
      <c r="F18">
        <v>382.9</v>
      </c>
      <c r="G18">
        <v>437.8</v>
      </c>
      <c r="H18">
        <v>518.4</v>
      </c>
      <c r="I18">
        <v>133.69999999999999</v>
      </c>
      <c r="J18">
        <v>598.20000000000005</v>
      </c>
      <c r="K18">
        <v>546.70000000000005</v>
      </c>
    </row>
    <row r="19" spans="1:11" x14ac:dyDescent="0.3">
      <c r="A19" t="s">
        <v>143</v>
      </c>
    </row>
    <row r="20" spans="1:11" x14ac:dyDescent="0.3">
      <c r="A20" t="s">
        <v>144</v>
      </c>
      <c r="B20">
        <v>11.9</v>
      </c>
      <c r="C20">
        <v>12.5</v>
      </c>
      <c r="D20">
        <v>10.7</v>
      </c>
      <c r="E20">
        <v>6.3</v>
      </c>
      <c r="F20">
        <v>6.7</v>
      </c>
      <c r="G20">
        <v>5.8</v>
      </c>
      <c r="H20">
        <v>7.5</v>
      </c>
      <c r="I20">
        <v>16.3</v>
      </c>
      <c r="J20" t="s">
        <v>132</v>
      </c>
      <c r="K20" t="s">
        <v>132</v>
      </c>
    </row>
    <row r="21" spans="1:11" x14ac:dyDescent="0.3">
      <c r="A21" t="s">
        <v>146</v>
      </c>
      <c r="B21">
        <v>-0.8</v>
      </c>
      <c r="C21">
        <v>-0.8</v>
      </c>
      <c r="D21">
        <v>-0.7</v>
      </c>
      <c r="E21">
        <v>-1.2</v>
      </c>
      <c r="F21">
        <v>-2.4</v>
      </c>
      <c r="G21">
        <v>-10.1</v>
      </c>
      <c r="H21">
        <v>-11.8</v>
      </c>
      <c r="I21">
        <v>-5.9</v>
      </c>
      <c r="J21" t="s">
        <v>132</v>
      </c>
      <c r="K21" t="s">
        <v>132</v>
      </c>
    </row>
    <row r="22" spans="1:11" x14ac:dyDescent="0.3">
      <c r="A22" t="s">
        <v>474</v>
      </c>
      <c r="B22" t="s">
        <v>132</v>
      </c>
      <c r="C22" t="s">
        <v>132</v>
      </c>
      <c r="D22" t="s">
        <v>132</v>
      </c>
      <c r="E22" t="s">
        <v>132</v>
      </c>
      <c r="F22" t="s">
        <v>132</v>
      </c>
      <c r="G22" t="s">
        <v>132</v>
      </c>
      <c r="H22" t="s">
        <v>132</v>
      </c>
      <c r="I22" t="s">
        <v>132</v>
      </c>
      <c r="J22" t="s">
        <v>132</v>
      </c>
      <c r="K22">
        <v>0</v>
      </c>
    </row>
    <row r="23" spans="1:11" x14ac:dyDescent="0.3">
      <c r="A23" t="s">
        <v>147</v>
      </c>
      <c r="B23">
        <v>21.3</v>
      </c>
      <c r="C23">
        <v>39.200000000000003</v>
      </c>
      <c r="D23">
        <v>72.5</v>
      </c>
      <c r="E23">
        <v>74.099999999999994</v>
      </c>
      <c r="F23">
        <v>149.19999999999999</v>
      </c>
      <c r="G23">
        <v>60.6</v>
      </c>
      <c r="H23">
        <v>88.8</v>
      </c>
      <c r="I23">
        <v>8.5</v>
      </c>
      <c r="J23">
        <v>-245.9</v>
      </c>
      <c r="K23">
        <v>93.1</v>
      </c>
    </row>
    <row r="24" spans="1:11" x14ac:dyDescent="0.3">
      <c r="A24" t="s">
        <v>148</v>
      </c>
      <c r="B24">
        <v>82.2</v>
      </c>
      <c r="C24">
        <v>191.4</v>
      </c>
      <c r="D24">
        <v>333.5</v>
      </c>
      <c r="E24">
        <v>359.5</v>
      </c>
      <c r="F24">
        <v>384.3</v>
      </c>
      <c r="G24">
        <v>431.9</v>
      </c>
      <c r="H24">
        <v>516</v>
      </c>
      <c r="I24">
        <v>154.69999999999999</v>
      </c>
      <c r="J24">
        <v>569.79999999999995</v>
      </c>
      <c r="K24">
        <v>522.29999999999995</v>
      </c>
    </row>
    <row r="25" spans="1:11" x14ac:dyDescent="0.3">
      <c r="A25" t="s">
        <v>149</v>
      </c>
      <c r="B25">
        <v>0.8</v>
      </c>
      <c r="C25">
        <v>6.1</v>
      </c>
      <c r="D25">
        <v>7.3</v>
      </c>
      <c r="E25">
        <v>6</v>
      </c>
      <c r="F25">
        <v>-5.6</v>
      </c>
      <c r="G25">
        <v>10.199999999999999</v>
      </c>
      <c r="H25">
        <v>6.7</v>
      </c>
      <c r="I25">
        <v>-31.5</v>
      </c>
      <c r="J25">
        <v>28.4</v>
      </c>
      <c r="K25">
        <v>24.4</v>
      </c>
    </row>
    <row r="26" spans="1:11" x14ac:dyDescent="0.3">
      <c r="A26" t="s">
        <v>475</v>
      </c>
      <c r="B26">
        <v>-0.4</v>
      </c>
      <c r="C26" t="s">
        <v>132</v>
      </c>
      <c r="D26" t="s">
        <v>132</v>
      </c>
      <c r="E26" t="s">
        <v>132</v>
      </c>
      <c r="F26" t="s">
        <v>132</v>
      </c>
      <c r="G26" t="s">
        <v>132</v>
      </c>
      <c r="H26" t="s">
        <v>132</v>
      </c>
      <c r="I26" t="s">
        <v>132</v>
      </c>
      <c r="J26" t="s">
        <v>132</v>
      </c>
      <c r="K26" t="s">
        <v>132</v>
      </c>
    </row>
    <row r="27" spans="1:11" x14ac:dyDescent="0.3">
      <c r="A27" t="s">
        <v>150</v>
      </c>
    </row>
    <row r="28" spans="1:11" x14ac:dyDescent="0.3">
      <c r="A28" t="s">
        <v>476</v>
      </c>
      <c r="B28">
        <v>6.1</v>
      </c>
      <c r="C28">
        <v>13.4</v>
      </c>
      <c r="D28">
        <v>29.1</v>
      </c>
      <c r="E28">
        <v>41.9</v>
      </c>
      <c r="F28">
        <v>55.9</v>
      </c>
      <c r="G28">
        <v>70.2</v>
      </c>
      <c r="H28">
        <v>80.7</v>
      </c>
      <c r="I28">
        <v>47.7</v>
      </c>
      <c r="J28">
        <v>74.099999999999994</v>
      </c>
      <c r="K28">
        <v>56.1</v>
      </c>
    </row>
    <row r="29" spans="1:11" x14ac:dyDescent="0.3">
      <c r="A29" t="s">
        <v>152</v>
      </c>
      <c r="B29">
        <v>1.0900000000000001</v>
      </c>
      <c r="C29">
        <v>2.74</v>
      </c>
      <c r="D29">
        <v>1.52</v>
      </c>
      <c r="E29">
        <v>1.58</v>
      </c>
      <c r="F29">
        <v>1.1499999999999999</v>
      </c>
      <c r="G29">
        <v>1.93</v>
      </c>
      <c r="H29">
        <v>2.2599999999999998</v>
      </c>
      <c r="I29">
        <v>0.64</v>
      </c>
      <c r="J29">
        <v>4.7699999999999996</v>
      </c>
      <c r="K29">
        <v>2.4</v>
      </c>
    </row>
    <row r="30" spans="1:11" x14ac:dyDescent="0.3">
      <c r="A30" t="s">
        <v>153</v>
      </c>
      <c r="B30">
        <v>50.4</v>
      </c>
      <c r="C30">
        <v>50.6</v>
      </c>
      <c r="D30">
        <v>152.80000000000001</v>
      </c>
      <c r="E30">
        <v>154.19999999999999</v>
      </c>
      <c r="F30">
        <v>155.69999999999999</v>
      </c>
      <c r="G30">
        <v>155.80000000000001</v>
      </c>
      <c r="H30">
        <v>153.4</v>
      </c>
      <c r="I30">
        <v>154.19999999999999</v>
      </c>
      <c r="J30">
        <v>155.5</v>
      </c>
      <c r="K30">
        <v>155.6</v>
      </c>
    </row>
    <row r="31" spans="1:11" x14ac:dyDescent="0.3">
      <c r="A31" t="s">
        <v>154</v>
      </c>
      <c r="B31">
        <v>1.08</v>
      </c>
      <c r="C31">
        <v>2.72</v>
      </c>
      <c r="D31">
        <v>1.5</v>
      </c>
      <c r="E31">
        <v>1.57</v>
      </c>
      <c r="F31">
        <v>1.1399999999999999</v>
      </c>
      <c r="G31">
        <v>1.92</v>
      </c>
      <c r="H31">
        <v>2.25</v>
      </c>
      <c r="I31">
        <v>0.64</v>
      </c>
      <c r="J31">
        <v>4.7300000000000004</v>
      </c>
      <c r="K31">
        <v>2.38</v>
      </c>
    </row>
    <row r="32" spans="1:11" x14ac:dyDescent="0.3">
      <c r="A32" t="s">
        <v>155</v>
      </c>
      <c r="B32">
        <v>50.6</v>
      </c>
      <c r="C32">
        <v>51</v>
      </c>
      <c r="D32">
        <v>154.19999999999999</v>
      </c>
      <c r="E32">
        <v>155.1</v>
      </c>
      <c r="F32">
        <v>156.5</v>
      </c>
      <c r="G32">
        <v>156.5</v>
      </c>
      <c r="H32">
        <v>154.19999999999999</v>
      </c>
      <c r="I32">
        <v>154.9</v>
      </c>
      <c r="J32">
        <v>156.80000000000001</v>
      </c>
      <c r="K32">
        <v>156.6</v>
      </c>
    </row>
    <row r="33" spans="1:11" x14ac:dyDescent="0.3">
      <c r="A33" t="s">
        <v>156</v>
      </c>
      <c r="B33" t="s">
        <v>132</v>
      </c>
      <c r="C33" t="s">
        <v>132</v>
      </c>
      <c r="D33" t="s">
        <v>132</v>
      </c>
      <c r="E33" t="s">
        <v>132</v>
      </c>
      <c r="F33" t="s">
        <v>132</v>
      </c>
      <c r="G33" t="s">
        <v>132</v>
      </c>
      <c r="H33" t="s">
        <v>132</v>
      </c>
      <c r="I33" t="s">
        <v>132</v>
      </c>
      <c r="J33">
        <v>741.5</v>
      </c>
      <c r="K33">
        <v>373</v>
      </c>
    </row>
    <row r="34" spans="1:11" x14ac:dyDescent="0.3">
      <c r="A34" t="s">
        <v>157</v>
      </c>
      <c r="B34">
        <v>60.9</v>
      </c>
      <c r="C34">
        <v>152.19999999999999</v>
      </c>
      <c r="D34">
        <v>261</v>
      </c>
      <c r="E34">
        <v>285.39999999999998</v>
      </c>
      <c r="F34">
        <v>235.1</v>
      </c>
      <c r="G34">
        <v>371.3</v>
      </c>
      <c r="H34">
        <v>427.3</v>
      </c>
      <c r="I34">
        <v>146.19999999999999</v>
      </c>
      <c r="J34">
        <v>815.6</v>
      </c>
      <c r="K34">
        <v>429.2</v>
      </c>
    </row>
    <row r="35" spans="1:11" x14ac:dyDescent="0.3">
      <c r="A35" t="s">
        <v>158</v>
      </c>
      <c r="B35">
        <v>54.8</v>
      </c>
      <c r="C35">
        <v>138.80000000000001</v>
      </c>
      <c r="D35">
        <v>231.9</v>
      </c>
      <c r="E35">
        <v>243.5</v>
      </c>
      <c r="F35">
        <v>179.2</v>
      </c>
      <c r="G35">
        <v>301</v>
      </c>
      <c r="H35">
        <v>346.6</v>
      </c>
      <c r="I35">
        <v>98.6</v>
      </c>
      <c r="J35">
        <v>741.5</v>
      </c>
      <c r="K35">
        <v>373</v>
      </c>
    </row>
    <row r="36" spans="1:11" x14ac:dyDescent="0.3">
      <c r="A36" t="s">
        <v>159</v>
      </c>
      <c r="B36">
        <v>54.8</v>
      </c>
      <c r="C36">
        <v>138.80000000000001</v>
      </c>
      <c r="D36">
        <v>231.9</v>
      </c>
      <c r="E36">
        <v>243.5</v>
      </c>
      <c r="F36">
        <v>179.2</v>
      </c>
      <c r="G36">
        <v>301</v>
      </c>
      <c r="H36">
        <v>346.6</v>
      </c>
      <c r="I36">
        <v>98.6</v>
      </c>
      <c r="J36">
        <v>741.5</v>
      </c>
      <c r="K36">
        <v>373</v>
      </c>
    </row>
    <row r="37" spans="1:11" x14ac:dyDescent="0.3">
      <c r="A37" t="s">
        <v>160</v>
      </c>
    </row>
    <row r="38" spans="1:11" x14ac:dyDescent="0.3">
      <c r="A38" t="s">
        <v>171</v>
      </c>
      <c r="B38" t="s">
        <v>132</v>
      </c>
      <c r="C38" t="s">
        <v>132</v>
      </c>
      <c r="D38" t="s">
        <v>132</v>
      </c>
      <c r="E38" t="s">
        <v>132</v>
      </c>
      <c r="F38" t="s">
        <v>132</v>
      </c>
      <c r="G38" t="s">
        <v>132</v>
      </c>
      <c r="H38" t="s">
        <v>132</v>
      </c>
      <c r="I38" t="s">
        <v>132</v>
      </c>
      <c r="J38" t="s">
        <v>132</v>
      </c>
      <c r="K38" t="s">
        <v>132</v>
      </c>
    </row>
    <row r="39" spans="1:11" x14ac:dyDescent="0.3">
      <c r="A39" t="s">
        <v>178</v>
      </c>
      <c r="B39" t="s">
        <v>132</v>
      </c>
      <c r="C39" t="s">
        <v>132</v>
      </c>
      <c r="D39" t="s">
        <v>132</v>
      </c>
      <c r="E39" t="s">
        <v>132</v>
      </c>
      <c r="F39" t="s">
        <v>132</v>
      </c>
      <c r="G39" t="s">
        <v>132</v>
      </c>
      <c r="H39" t="s">
        <v>132</v>
      </c>
      <c r="I39" t="s">
        <v>132</v>
      </c>
      <c r="J39" t="s">
        <v>132</v>
      </c>
      <c r="K39" t="s">
        <v>132</v>
      </c>
    </row>
    <row r="40" spans="1:11" x14ac:dyDescent="0.3">
      <c r="A40" t="s">
        <v>477</v>
      </c>
      <c r="B40" t="s">
        <v>132</v>
      </c>
      <c r="C40" t="s">
        <v>132</v>
      </c>
      <c r="D40" t="s">
        <v>132</v>
      </c>
      <c r="E40" t="s">
        <v>132</v>
      </c>
      <c r="F40" t="s">
        <v>132</v>
      </c>
      <c r="G40" t="s">
        <v>132</v>
      </c>
      <c r="H40" t="s">
        <v>132</v>
      </c>
      <c r="I40" t="s">
        <v>132</v>
      </c>
      <c r="J40" t="s">
        <v>132</v>
      </c>
      <c r="K40" t="s">
        <v>132</v>
      </c>
    </row>
    <row r="41" spans="1:11" x14ac:dyDescent="0.3">
      <c r="A41" t="s">
        <v>161</v>
      </c>
      <c r="B41" t="s">
        <v>132</v>
      </c>
      <c r="C41" t="s">
        <v>132</v>
      </c>
      <c r="D41" t="s">
        <v>132</v>
      </c>
      <c r="E41" t="s">
        <v>132</v>
      </c>
      <c r="F41" t="s">
        <v>132</v>
      </c>
      <c r="G41" t="s">
        <v>132</v>
      </c>
      <c r="H41" t="s">
        <v>132</v>
      </c>
      <c r="I41" t="s">
        <v>132</v>
      </c>
      <c r="J41" t="s">
        <v>132</v>
      </c>
      <c r="K41" t="s">
        <v>132</v>
      </c>
    </row>
    <row r="42" spans="1:11" x14ac:dyDescent="0.3">
      <c r="A42" t="s">
        <v>161</v>
      </c>
      <c r="B42" t="s">
        <v>132</v>
      </c>
      <c r="C42" t="s">
        <v>132</v>
      </c>
      <c r="D42" t="s">
        <v>132</v>
      </c>
      <c r="E42" t="s">
        <v>132</v>
      </c>
      <c r="F42" t="s">
        <v>132</v>
      </c>
      <c r="G42" t="s">
        <v>132</v>
      </c>
      <c r="H42" t="s">
        <v>132</v>
      </c>
      <c r="I42">
        <v>146.19999999999999</v>
      </c>
      <c r="J42">
        <v>815.6</v>
      </c>
      <c r="K42">
        <v>429.2</v>
      </c>
    </row>
    <row r="43" spans="1:11" x14ac:dyDescent="0.3">
      <c r="A43" t="s">
        <v>162</v>
      </c>
    </row>
    <row r="44" spans="1:11" x14ac:dyDescent="0.3">
      <c r="A44" t="s">
        <v>163</v>
      </c>
    </row>
    <row r="45" spans="1:11" x14ac:dyDescent="0.3">
      <c r="A45" t="s">
        <v>130</v>
      </c>
      <c r="B45" t="s">
        <v>132</v>
      </c>
      <c r="C45" t="s">
        <v>132</v>
      </c>
      <c r="D45" t="s">
        <v>132</v>
      </c>
      <c r="E45" s="1">
        <v>3563.3</v>
      </c>
      <c r="F45" s="1">
        <v>4164.2</v>
      </c>
      <c r="G45" s="1">
        <v>4642.1000000000004</v>
      </c>
      <c r="H45" s="1">
        <v>5220.1000000000004</v>
      </c>
      <c r="I45" s="1">
        <v>4597.3999999999996</v>
      </c>
      <c r="J45" s="1">
        <v>6310.2</v>
      </c>
      <c r="K45" s="1">
        <v>7444.6</v>
      </c>
    </row>
    <row r="46" spans="1:11" x14ac:dyDescent="0.3">
      <c r="A46" t="s">
        <v>134</v>
      </c>
      <c r="B46" t="s">
        <v>132</v>
      </c>
      <c r="C46" t="s">
        <v>132</v>
      </c>
      <c r="D46" t="s">
        <v>132</v>
      </c>
      <c r="E46" t="s">
        <v>132</v>
      </c>
      <c r="F46" t="s">
        <v>132</v>
      </c>
      <c r="G46" t="s">
        <v>132</v>
      </c>
      <c r="H46" t="s">
        <v>132</v>
      </c>
      <c r="I46" t="s">
        <v>132</v>
      </c>
      <c r="J46" s="1">
        <v>3185.8</v>
      </c>
      <c r="K46" s="1">
        <v>3929.2</v>
      </c>
    </row>
    <row r="47" spans="1:11" x14ac:dyDescent="0.3">
      <c r="A47" t="s">
        <v>165</v>
      </c>
      <c r="B47">
        <v>0.9</v>
      </c>
      <c r="C47">
        <v>0.7</v>
      </c>
      <c r="D47">
        <v>0.5</v>
      </c>
      <c r="E47">
        <v>13.1</v>
      </c>
      <c r="F47">
        <v>13.7</v>
      </c>
      <c r="G47" t="s">
        <v>132</v>
      </c>
      <c r="H47" t="s">
        <v>132</v>
      </c>
      <c r="I47" t="s">
        <v>132</v>
      </c>
      <c r="J47" t="s">
        <v>132</v>
      </c>
      <c r="K47" t="s">
        <v>132</v>
      </c>
    </row>
    <row r="48" spans="1:11" x14ac:dyDescent="0.3">
      <c r="A48" t="s">
        <v>471</v>
      </c>
      <c r="B48" t="s">
        <v>132</v>
      </c>
      <c r="C48" t="s">
        <v>132</v>
      </c>
      <c r="D48">
        <v>235.6</v>
      </c>
      <c r="E48">
        <v>257.10000000000002</v>
      </c>
      <c r="F48">
        <v>327.2</v>
      </c>
      <c r="G48">
        <v>350.4</v>
      </c>
      <c r="H48">
        <v>369.9</v>
      </c>
      <c r="I48">
        <v>318.10000000000002</v>
      </c>
      <c r="J48">
        <v>499.5</v>
      </c>
      <c r="K48">
        <v>583.6</v>
      </c>
    </row>
    <row r="49" spans="1:11" x14ac:dyDescent="0.3">
      <c r="A49" t="s">
        <v>166</v>
      </c>
      <c r="B49">
        <v>42.4</v>
      </c>
      <c r="C49">
        <v>47.6</v>
      </c>
      <c r="D49">
        <v>52.4</v>
      </c>
      <c r="E49">
        <v>66.099999999999994</v>
      </c>
      <c r="F49">
        <v>82.8</v>
      </c>
      <c r="G49">
        <v>109.7</v>
      </c>
      <c r="H49">
        <v>111.5</v>
      </c>
      <c r="I49">
        <v>142.80000000000001</v>
      </c>
      <c r="J49">
        <v>139.6</v>
      </c>
      <c r="K49">
        <v>153.69999999999999</v>
      </c>
    </row>
    <row r="50" spans="1:11" x14ac:dyDescent="0.3">
      <c r="A50" t="s">
        <v>168</v>
      </c>
      <c r="B50" t="s">
        <v>132</v>
      </c>
      <c r="C50" t="s">
        <v>132</v>
      </c>
      <c r="D50" t="s">
        <v>132</v>
      </c>
      <c r="E50" t="s">
        <v>132</v>
      </c>
      <c r="F50" t="s">
        <v>132</v>
      </c>
      <c r="G50" t="s">
        <v>132</v>
      </c>
      <c r="H50" t="s">
        <v>132</v>
      </c>
      <c r="I50" t="s">
        <v>132</v>
      </c>
      <c r="J50">
        <v>139.6</v>
      </c>
      <c r="K50">
        <v>153.69999999999999</v>
      </c>
    </row>
    <row r="51" spans="1:11" x14ac:dyDescent="0.3">
      <c r="A51" t="s">
        <v>144</v>
      </c>
      <c r="B51">
        <v>11.9</v>
      </c>
      <c r="C51">
        <v>12.5</v>
      </c>
      <c r="D51">
        <v>10.7</v>
      </c>
      <c r="E51">
        <v>6.3</v>
      </c>
      <c r="F51">
        <v>6.7</v>
      </c>
      <c r="G51">
        <v>5.8</v>
      </c>
      <c r="H51">
        <v>7.5</v>
      </c>
      <c r="I51">
        <v>16.3</v>
      </c>
      <c r="J51">
        <v>14.9</v>
      </c>
      <c r="K51" t="s">
        <v>132</v>
      </c>
    </row>
    <row r="52" spans="1:11" x14ac:dyDescent="0.3">
      <c r="A52" t="s">
        <v>169</v>
      </c>
      <c r="B52" t="s">
        <v>132</v>
      </c>
      <c r="C52" t="s">
        <v>132</v>
      </c>
      <c r="D52">
        <v>0</v>
      </c>
      <c r="E52">
        <v>0.4</v>
      </c>
      <c r="F52">
        <v>-2.2000000000000002</v>
      </c>
      <c r="G52" t="s">
        <v>132</v>
      </c>
      <c r="H52" t="s">
        <v>132</v>
      </c>
      <c r="I52" t="s">
        <v>132</v>
      </c>
      <c r="J52" t="s">
        <v>132</v>
      </c>
      <c r="K52" t="s">
        <v>132</v>
      </c>
    </row>
    <row r="53" spans="1:11" x14ac:dyDescent="0.3">
      <c r="A53" t="s">
        <v>170</v>
      </c>
      <c r="B53" t="s">
        <v>132</v>
      </c>
      <c r="C53">
        <v>2.2999999999999998</v>
      </c>
      <c r="D53" t="s">
        <v>132</v>
      </c>
      <c r="E53" t="s">
        <v>132</v>
      </c>
      <c r="F53" t="s">
        <v>132</v>
      </c>
      <c r="G53" t="s">
        <v>132</v>
      </c>
      <c r="H53" t="s">
        <v>132</v>
      </c>
      <c r="I53" t="s">
        <v>132</v>
      </c>
      <c r="J53" t="s">
        <v>132</v>
      </c>
      <c r="K53" t="s">
        <v>132</v>
      </c>
    </row>
    <row r="54" spans="1:11" x14ac:dyDescent="0.3">
      <c r="A54" t="s">
        <v>146</v>
      </c>
      <c r="B54">
        <v>-0.8</v>
      </c>
      <c r="C54">
        <v>-0.8</v>
      </c>
      <c r="D54">
        <v>-0.7</v>
      </c>
      <c r="E54">
        <v>-1.2</v>
      </c>
      <c r="F54">
        <v>-2.4</v>
      </c>
      <c r="G54">
        <v>-10.1</v>
      </c>
      <c r="H54">
        <v>-11.8</v>
      </c>
      <c r="I54">
        <v>-5.9</v>
      </c>
      <c r="J54">
        <v>-3.3</v>
      </c>
      <c r="K54" t="s">
        <v>132</v>
      </c>
    </row>
    <row r="55" spans="1:11" x14ac:dyDescent="0.3">
      <c r="A55" t="s">
        <v>147</v>
      </c>
      <c r="B55">
        <v>21.3</v>
      </c>
      <c r="C55">
        <v>39.200000000000003</v>
      </c>
      <c r="D55">
        <v>72.5</v>
      </c>
      <c r="E55">
        <v>74.099999999999994</v>
      </c>
      <c r="F55">
        <v>149.19999999999999</v>
      </c>
      <c r="G55">
        <v>60.6</v>
      </c>
      <c r="H55">
        <v>88.8</v>
      </c>
      <c r="I55">
        <v>8.5</v>
      </c>
      <c r="J55">
        <v>-245.9</v>
      </c>
      <c r="K55">
        <v>93.1</v>
      </c>
    </row>
    <row r="56" spans="1:11" x14ac:dyDescent="0.3">
      <c r="A56" t="s">
        <v>171</v>
      </c>
      <c r="B56">
        <v>-6.4</v>
      </c>
      <c r="C56">
        <v>-8</v>
      </c>
      <c r="D56">
        <v>-13.2</v>
      </c>
      <c r="E56">
        <v>-4.7</v>
      </c>
      <c r="F56">
        <v>19.100000000000001</v>
      </c>
      <c r="G56">
        <v>-24.8</v>
      </c>
      <c r="H56">
        <v>1.3</v>
      </c>
      <c r="I56">
        <v>11.5</v>
      </c>
      <c r="J56">
        <v>-22.1</v>
      </c>
      <c r="K56">
        <v>-53.6</v>
      </c>
    </row>
    <row r="57" spans="1:11" x14ac:dyDescent="0.3">
      <c r="A57" t="s">
        <v>478</v>
      </c>
      <c r="B57" t="s">
        <v>132</v>
      </c>
      <c r="C57" t="s">
        <v>132</v>
      </c>
      <c r="D57" t="s">
        <v>132</v>
      </c>
      <c r="E57" t="s">
        <v>132</v>
      </c>
      <c r="F57" t="s">
        <v>132</v>
      </c>
      <c r="G57" t="s">
        <v>132</v>
      </c>
      <c r="H57" t="s">
        <v>132</v>
      </c>
      <c r="I57" t="s">
        <v>132</v>
      </c>
      <c r="J57">
        <v>3.4</v>
      </c>
      <c r="K57">
        <v>9.8000000000000007</v>
      </c>
    </row>
    <row r="58" spans="1:11" x14ac:dyDescent="0.3">
      <c r="A58" t="s">
        <v>472</v>
      </c>
      <c r="B58" t="s">
        <v>132</v>
      </c>
      <c r="C58" t="s">
        <v>132</v>
      </c>
      <c r="D58">
        <v>849.3</v>
      </c>
      <c r="E58" s="1">
        <v>1020.8</v>
      </c>
      <c r="F58" s="1">
        <v>1245.5</v>
      </c>
      <c r="G58" s="1">
        <v>1456</v>
      </c>
      <c r="H58" s="1">
        <v>1625.3</v>
      </c>
      <c r="I58" s="1">
        <v>1754</v>
      </c>
      <c r="J58" s="1">
        <v>2026.7</v>
      </c>
      <c r="K58" s="1">
        <v>2385.1</v>
      </c>
    </row>
    <row r="59" spans="1:11" x14ac:dyDescent="0.3">
      <c r="A59" t="s">
        <v>152</v>
      </c>
      <c r="B59">
        <v>1.0900000000000001</v>
      </c>
      <c r="C59">
        <v>2.74</v>
      </c>
      <c r="D59">
        <v>1.52</v>
      </c>
      <c r="E59">
        <v>1.58</v>
      </c>
      <c r="F59">
        <v>1.1499999999999999</v>
      </c>
      <c r="G59">
        <v>1.93</v>
      </c>
      <c r="H59">
        <v>2.2599999999999998</v>
      </c>
      <c r="I59">
        <v>0.64</v>
      </c>
      <c r="J59">
        <v>4.7699999999999996</v>
      </c>
      <c r="K59">
        <v>2.4</v>
      </c>
    </row>
    <row r="60" spans="1:11" x14ac:dyDescent="0.3">
      <c r="A60" t="s">
        <v>153</v>
      </c>
      <c r="B60">
        <v>50.4</v>
      </c>
      <c r="C60">
        <v>50.6</v>
      </c>
      <c r="D60">
        <v>152.80000000000001</v>
      </c>
      <c r="E60">
        <v>154.19999999999999</v>
      </c>
      <c r="F60">
        <v>155.69999999999999</v>
      </c>
      <c r="G60">
        <v>155.80000000000001</v>
      </c>
      <c r="H60">
        <v>153.4</v>
      </c>
      <c r="I60">
        <v>154.19999999999999</v>
      </c>
      <c r="J60">
        <v>155.5</v>
      </c>
      <c r="K60">
        <v>155.6</v>
      </c>
    </row>
    <row r="61" spans="1:11" x14ac:dyDescent="0.3">
      <c r="A61" t="s">
        <v>154</v>
      </c>
      <c r="B61">
        <v>1.08</v>
      </c>
      <c r="C61">
        <v>2.72</v>
      </c>
      <c r="D61">
        <v>1.5</v>
      </c>
      <c r="E61">
        <v>1.57</v>
      </c>
      <c r="F61">
        <v>1.1399999999999999</v>
      </c>
      <c r="G61">
        <v>1.92</v>
      </c>
      <c r="H61">
        <v>2.25</v>
      </c>
      <c r="I61">
        <v>0.64</v>
      </c>
      <c r="J61">
        <v>4.7300000000000004</v>
      </c>
      <c r="K61">
        <v>2.38</v>
      </c>
    </row>
    <row r="62" spans="1:11" x14ac:dyDescent="0.3">
      <c r="A62" t="s">
        <v>155</v>
      </c>
      <c r="B62">
        <v>50.6</v>
      </c>
      <c r="C62">
        <v>51</v>
      </c>
      <c r="D62">
        <v>154.19999999999999</v>
      </c>
      <c r="E62">
        <v>155.1</v>
      </c>
      <c r="F62">
        <v>156.5</v>
      </c>
      <c r="G62">
        <v>156.5</v>
      </c>
      <c r="H62">
        <v>154.19999999999999</v>
      </c>
      <c r="I62">
        <v>154.9</v>
      </c>
      <c r="J62">
        <v>156.80000000000001</v>
      </c>
      <c r="K62">
        <v>156.6</v>
      </c>
    </row>
    <row r="63" spans="1:11" x14ac:dyDescent="0.3">
      <c r="A63" t="s">
        <v>176</v>
      </c>
      <c r="B63">
        <v>94</v>
      </c>
      <c r="C63">
        <v>107</v>
      </c>
      <c r="D63">
        <v>137.80000000000001</v>
      </c>
      <c r="E63">
        <v>171</v>
      </c>
      <c r="F63">
        <v>223.7</v>
      </c>
      <c r="G63">
        <v>257.60000000000002</v>
      </c>
      <c r="H63">
        <v>259.39999999999998</v>
      </c>
      <c r="I63">
        <v>269.60000000000002</v>
      </c>
      <c r="J63">
        <v>295.89999999999998</v>
      </c>
      <c r="K63">
        <v>318.10000000000002</v>
      </c>
    </row>
    <row r="64" spans="1:11" x14ac:dyDescent="0.3">
      <c r="A64" t="s">
        <v>177</v>
      </c>
      <c r="B64">
        <v>2.4</v>
      </c>
      <c r="C64">
        <v>8.6999999999999993</v>
      </c>
      <c r="D64">
        <v>18.3</v>
      </c>
      <c r="E64">
        <v>23.1</v>
      </c>
      <c r="F64">
        <v>28.9</v>
      </c>
      <c r="G64">
        <v>30.5</v>
      </c>
      <c r="H64">
        <v>41.1</v>
      </c>
      <c r="I64">
        <v>65.2</v>
      </c>
      <c r="J64">
        <v>60.1</v>
      </c>
      <c r="K64">
        <v>59.9</v>
      </c>
    </row>
    <row r="65" spans="1:11" x14ac:dyDescent="0.3">
      <c r="A65" t="s">
        <v>178</v>
      </c>
      <c r="B65">
        <v>48.5</v>
      </c>
      <c r="C65">
        <v>131.4</v>
      </c>
      <c r="D65">
        <v>221.7</v>
      </c>
      <c r="E65">
        <v>243.2</v>
      </c>
      <c r="F65">
        <v>191.1</v>
      </c>
      <c r="G65">
        <v>284.3</v>
      </c>
      <c r="H65">
        <v>348.1</v>
      </c>
      <c r="I65">
        <v>101.3</v>
      </c>
      <c r="J65">
        <v>720.5</v>
      </c>
      <c r="K65">
        <v>337.2</v>
      </c>
    </row>
    <row r="66" spans="1:11" x14ac:dyDescent="0.3">
      <c r="A66" t="s">
        <v>179</v>
      </c>
      <c r="B66">
        <v>2.2000000000000002</v>
      </c>
      <c r="C66" t="s">
        <v>132</v>
      </c>
      <c r="D66">
        <v>5.9</v>
      </c>
      <c r="E66" t="s">
        <v>132</v>
      </c>
      <c r="F66" t="s">
        <v>132</v>
      </c>
      <c r="G66" t="s">
        <v>132</v>
      </c>
      <c r="H66" t="s">
        <v>132</v>
      </c>
      <c r="I66" t="s">
        <v>132</v>
      </c>
      <c r="J66" t="s">
        <v>132</v>
      </c>
      <c r="K66" t="s">
        <v>132</v>
      </c>
    </row>
    <row r="67" spans="1:11" x14ac:dyDescent="0.3">
      <c r="A67" t="s">
        <v>131</v>
      </c>
      <c r="B67" t="s">
        <v>132</v>
      </c>
      <c r="C67" t="s">
        <v>132</v>
      </c>
      <c r="D67" t="s">
        <v>132</v>
      </c>
      <c r="E67" t="s">
        <v>132</v>
      </c>
      <c r="F67" t="s">
        <v>132</v>
      </c>
      <c r="G67" t="s">
        <v>132</v>
      </c>
      <c r="H67" t="s">
        <v>132</v>
      </c>
      <c r="I67" t="s">
        <v>132</v>
      </c>
      <c r="J67" s="1">
        <v>6310.2</v>
      </c>
      <c r="K67" s="1">
        <v>7444.6</v>
      </c>
    </row>
    <row r="68" spans="1:11" x14ac:dyDescent="0.3">
      <c r="A68" t="s">
        <v>184</v>
      </c>
      <c r="B68" t="s">
        <v>132</v>
      </c>
      <c r="C68" t="s">
        <v>132</v>
      </c>
      <c r="D68">
        <v>231.9</v>
      </c>
      <c r="E68">
        <v>243.5</v>
      </c>
      <c r="F68">
        <v>179.2</v>
      </c>
      <c r="G68">
        <v>301</v>
      </c>
      <c r="H68">
        <v>346.6</v>
      </c>
      <c r="I68">
        <v>98.6</v>
      </c>
      <c r="J68">
        <v>741.5</v>
      </c>
      <c r="K68">
        <v>373</v>
      </c>
    </row>
    <row r="69" spans="1:11" x14ac:dyDescent="0.3">
      <c r="A69" t="s">
        <v>185</v>
      </c>
      <c r="B69" t="s">
        <v>132</v>
      </c>
      <c r="C69" t="s">
        <v>132</v>
      </c>
      <c r="D69" t="s">
        <v>132</v>
      </c>
      <c r="E69" t="s">
        <v>132</v>
      </c>
      <c r="F69">
        <v>279.10000000000002</v>
      </c>
      <c r="G69">
        <v>301</v>
      </c>
      <c r="H69">
        <v>346.6</v>
      </c>
      <c r="I69">
        <v>76.8</v>
      </c>
      <c r="J69">
        <v>408.2</v>
      </c>
      <c r="K69">
        <v>391.9</v>
      </c>
    </row>
    <row r="70" spans="1:11" x14ac:dyDescent="0.3">
      <c r="A70" t="s">
        <v>186</v>
      </c>
      <c r="B70">
        <v>26</v>
      </c>
      <c r="C70">
        <v>20.5</v>
      </c>
      <c r="D70">
        <v>21.7</v>
      </c>
      <c r="E70">
        <v>20.6</v>
      </c>
      <c r="F70">
        <v>38.799999999999997</v>
      </c>
      <c r="G70">
        <v>14</v>
      </c>
      <c r="H70">
        <v>17.2</v>
      </c>
      <c r="I70">
        <v>5.5</v>
      </c>
      <c r="J70">
        <v>-43.2</v>
      </c>
      <c r="K70">
        <v>17.8</v>
      </c>
    </row>
    <row r="71" spans="1:11" x14ac:dyDescent="0.3">
      <c r="A71" t="s">
        <v>187</v>
      </c>
      <c r="B71" t="s">
        <v>132</v>
      </c>
      <c r="C71" t="s">
        <v>132</v>
      </c>
      <c r="D71" t="s">
        <v>132</v>
      </c>
      <c r="E71" t="s">
        <v>132</v>
      </c>
      <c r="F71">
        <v>1.78</v>
      </c>
      <c r="G71">
        <v>1.92</v>
      </c>
      <c r="H71">
        <v>2.25</v>
      </c>
      <c r="I71">
        <v>0.5</v>
      </c>
      <c r="J71">
        <v>2.6</v>
      </c>
      <c r="K71">
        <v>2.5</v>
      </c>
    </row>
    <row r="72" spans="1:11" x14ac:dyDescent="0.3">
      <c r="A72" t="s">
        <v>188</v>
      </c>
      <c r="B72" t="s">
        <v>132</v>
      </c>
      <c r="C72" t="s">
        <v>132</v>
      </c>
      <c r="D72">
        <v>1.7</v>
      </c>
      <c r="E72">
        <v>2</v>
      </c>
      <c r="F72">
        <v>2.2999999999999998</v>
      </c>
      <c r="G72" t="s">
        <v>132</v>
      </c>
      <c r="H72">
        <v>2.5</v>
      </c>
      <c r="I72">
        <v>2.7</v>
      </c>
      <c r="J72">
        <v>2.8</v>
      </c>
      <c r="K72">
        <v>2.8</v>
      </c>
    </row>
    <row r="73" spans="1:11" x14ac:dyDescent="0.3">
      <c r="A73" t="s">
        <v>479</v>
      </c>
      <c r="B73" t="s">
        <v>132</v>
      </c>
      <c r="C73" t="s">
        <v>132</v>
      </c>
      <c r="D73">
        <v>1.6</v>
      </c>
      <c r="E73">
        <v>1.9</v>
      </c>
      <c r="F73">
        <v>2.1</v>
      </c>
      <c r="G73">
        <v>2.1</v>
      </c>
      <c r="H73">
        <v>2.2999999999999998</v>
      </c>
      <c r="I73">
        <v>2.5</v>
      </c>
      <c r="J73">
        <v>2.5</v>
      </c>
      <c r="K73">
        <v>2.7</v>
      </c>
    </row>
    <row r="74" spans="1:11" x14ac:dyDescent="0.3">
      <c r="A74" t="s">
        <v>189</v>
      </c>
      <c r="B74" t="s">
        <v>132</v>
      </c>
      <c r="C74" t="s">
        <v>132</v>
      </c>
      <c r="D74">
        <v>0.1</v>
      </c>
      <c r="E74">
        <v>0.2</v>
      </c>
      <c r="F74">
        <v>0.3</v>
      </c>
      <c r="G74">
        <v>0.2</v>
      </c>
      <c r="H74">
        <v>0.2</v>
      </c>
      <c r="I74">
        <v>0.2</v>
      </c>
      <c r="J74">
        <v>0.3</v>
      </c>
      <c r="K74">
        <v>0.2</v>
      </c>
    </row>
    <row r="75" spans="1:11" x14ac:dyDescent="0.3">
      <c r="A75" t="s">
        <v>192</v>
      </c>
      <c r="B75" t="s">
        <v>132</v>
      </c>
      <c r="C75" t="s">
        <v>132</v>
      </c>
      <c r="D75">
        <v>231.9</v>
      </c>
      <c r="E75">
        <v>243.5</v>
      </c>
      <c r="F75">
        <v>179.2</v>
      </c>
      <c r="G75">
        <v>301</v>
      </c>
      <c r="H75">
        <v>346.6</v>
      </c>
      <c r="I75">
        <v>98.6</v>
      </c>
      <c r="J75">
        <v>741.5</v>
      </c>
      <c r="K75">
        <v>373</v>
      </c>
    </row>
    <row r="76" spans="1:11" x14ac:dyDescent="0.3">
      <c r="A76" t="s">
        <v>193</v>
      </c>
      <c r="B76">
        <v>616.1</v>
      </c>
      <c r="C76">
        <v>988.7</v>
      </c>
      <c r="D76" s="1">
        <v>1080</v>
      </c>
      <c r="E76" s="1">
        <v>1370</v>
      </c>
      <c r="F76" t="s">
        <v>132</v>
      </c>
      <c r="G76" t="s">
        <v>132</v>
      </c>
      <c r="H76" t="s">
        <v>132</v>
      </c>
      <c r="I76" t="s">
        <v>132</v>
      </c>
      <c r="J76" t="s">
        <v>132</v>
      </c>
      <c r="K76" t="s">
        <v>132</v>
      </c>
    </row>
    <row r="77" spans="1:11" x14ac:dyDescent="0.3">
      <c r="A77" t="s">
        <v>195</v>
      </c>
      <c r="B77" t="s">
        <v>132</v>
      </c>
      <c r="C77" t="s">
        <v>132</v>
      </c>
      <c r="D77" t="s">
        <v>132</v>
      </c>
      <c r="E77" t="s">
        <v>132</v>
      </c>
      <c r="F77">
        <v>99.9</v>
      </c>
      <c r="G77" t="s">
        <v>132</v>
      </c>
      <c r="H77" t="s">
        <v>132</v>
      </c>
      <c r="I77" t="s">
        <v>132</v>
      </c>
      <c r="J77" t="s">
        <v>132</v>
      </c>
      <c r="K77" t="s">
        <v>132</v>
      </c>
    </row>
    <row r="78" spans="1:11" x14ac:dyDescent="0.3">
      <c r="A78" t="s">
        <v>200</v>
      </c>
      <c r="B78">
        <v>118.5</v>
      </c>
      <c r="C78">
        <v>0.1</v>
      </c>
      <c r="D78" t="s">
        <v>132</v>
      </c>
      <c r="E78" t="s">
        <v>132</v>
      </c>
      <c r="F78">
        <v>260.39999999999998</v>
      </c>
      <c r="G78">
        <v>278.39999999999998</v>
      </c>
      <c r="H78">
        <v>297.10000000000002</v>
      </c>
      <c r="I78">
        <v>248.7</v>
      </c>
      <c r="J78">
        <v>375</v>
      </c>
      <c r="K78">
        <v>473.7</v>
      </c>
    </row>
    <row r="79" spans="1:11" x14ac:dyDescent="0.3">
      <c r="A79" t="s">
        <v>480</v>
      </c>
      <c r="B79">
        <v>6</v>
      </c>
      <c r="C79">
        <v>12.8</v>
      </c>
      <c r="D79">
        <v>2.9</v>
      </c>
      <c r="E79">
        <v>4.4000000000000004</v>
      </c>
      <c r="F79">
        <v>-7.3</v>
      </c>
      <c r="G79">
        <v>8.1</v>
      </c>
      <c r="H79">
        <v>0.2</v>
      </c>
      <c r="I79">
        <v>-8.8000000000000007</v>
      </c>
      <c r="J79">
        <v>-2.2999999999999998</v>
      </c>
      <c r="K79">
        <v>7.9</v>
      </c>
    </row>
    <row r="80" spans="1:11" x14ac:dyDescent="0.3">
      <c r="A80" t="s">
        <v>202</v>
      </c>
      <c r="B80" t="s">
        <v>132</v>
      </c>
      <c r="C80" t="s">
        <v>132</v>
      </c>
      <c r="D80" t="s">
        <v>132</v>
      </c>
      <c r="E80" t="s">
        <v>132</v>
      </c>
      <c r="F80" t="s">
        <v>132</v>
      </c>
      <c r="G80" t="s">
        <v>132</v>
      </c>
      <c r="H80" t="s">
        <v>132</v>
      </c>
      <c r="I80" t="s">
        <v>132</v>
      </c>
      <c r="J80">
        <v>591.70000000000005</v>
      </c>
      <c r="K80">
        <v>565.29999999999995</v>
      </c>
    </row>
    <row r="81" spans="1:11" x14ac:dyDescent="0.3">
      <c r="A81" t="s">
        <v>205</v>
      </c>
      <c r="B81">
        <v>8.1999999999999993</v>
      </c>
      <c r="C81">
        <v>5.4</v>
      </c>
      <c r="D81">
        <v>21.2</v>
      </c>
      <c r="E81">
        <v>31</v>
      </c>
      <c r="F81">
        <v>40.1</v>
      </c>
      <c r="G81">
        <v>53.1</v>
      </c>
      <c r="H81">
        <v>66.7</v>
      </c>
      <c r="I81">
        <v>56.5</v>
      </c>
      <c r="J81">
        <v>102.1</v>
      </c>
      <c r="K81">
        <v>84.9</v>
      </c>
    </row>
    <row r="82" spans="1:11" x14ac:dyDescent="0.3">
      <c r="A82" t="s">
        <v>206</v>
      </c>
      <c r="B82">
        <v>0.6</v>
      </c>
      <c r="C82">
        <v>7.7</v>
      </c>
      <c r="D82">
        <v>45.1</v>
      </c>
      <c r="E82">
        <v>45.3</v>
      </c>
      <c r="F82">
        <v>110.4</v>
      </c>
      <c r="G82">
        <v>11.4</v>
      </c>
      <c r="H82">
        <v>22.9</v>
      </c>
      <c r="I82">
        <v>-30.1</v>
      </c>
      <c r="J82">
        <v>34.299999999999997</v>
      </c>
      <c r="K82">
        <v>0.3</v>
      </c>
    </row>
    <row r="83" spans="1:11" x14ac:dyDescent="0.3">
      <c r="A83" t="s">
        <v>207</v>
      </c>
      <c r="B83">
        <v>0.5</v>
      </c>
      <c r="C83">
        <v>2.1</v>
      </c>
      <c r="D83">
        <v>2.5</v>
      </c>
      <c r="E83">
        <v>3.4</v>
      </c>
      <c r="F83">
        <v>2.7</v>
      </c>
      <c r="G83">
        <v>5.4</v>
      </c>
      <c r="H83">
        <v>6.4</v>
      </c>
      <c r="I83">
        <v>3.8</v>
      </c>
      <c r="J83">
        <v>7.3</v>
      </c>
      <c r="K83">
        <v>9.6</v>
      </c>
    </row>
    <row r="84" spans="1:11" x14ac:dyDescent="0.3">
      <c r="A84" t="s">
        <v>208</v>
      </c>
      <c r="B84">
        <v>0.3</v>
      </c>
      <c r="C84">
        <v>-0.1</v>
      </c>
      <c r="D84">
        <v>-0.9</v>
      </c>
      <c r="E84">
        <v>-1.6</v>
      </c>
      <c r="F84">
        <v>-4.5999999999999996</v>
      </c>
      <c r="G84">
        <v>-4</v>
      </c>
      <c r="H84">
        <v>-2.8</v>
      </c>
      <c r="I84">
        <v>-16.5</v>
      </c>
      <c r="J84">
        <v>-357.9</v>
      </c>
      <c r="K84">
        <v>-7.4</v>
      </c>
    </row>
    <row r="85" spans="1:11" x14ac:dyDescent="0.3">
      <c r="A85" t="s">
        <v>209</v>
      </c>
      <c r="B85">
        <v>11.5</v>
      </c>
      <c r="C85">
        <v>23.7</v>
      </c>
      <c r="D85">
        <v>2.8</v>
      </c>
      <c r="E85">
        <v>-4</v>
      </c>
      <c r="F85">
        <v>3.8</v>
      </c>
      <c r="G85">
        <v>-4</v>
      </c>
      <c r="H85">
        <v>-3.6</v>
      </c>
      <c r="I85">
        <v>-2.2000000000000002</v>
      </c>
      <c r="J85">
        <v>-27.1</v>
      </c>
      <c r="K85">
        <v>7</v>
      </c>
    </row>
    <row r="86" spans="1:11" x14ac:dyDescent="0.3">
      <c r="A86" t="s">
        <v>210</v>
      </c>
      <c r="B86">
        <v>0.1</v>
      </c>
      <c r="C86">
        <v>0.5</v>
      </c>
      <c r="D86">
        <v>1.8</v>
      </c>
      <c r="E86">
        <v>0</v>
      </c>
      <c r="F86">
        <v>-3.4</v>
      </c>
      <c r="G86">
        <v>-1.3</v>
      </c>
      <c r="H86">
        <v>-0.8</v>
      </c>
      <c r="I86">
        <v>-3.1</v>
      </c>
      <c r="J86">
        <v>-4.5</v>
      </c>
      <c r="K86">
        <v>-1.3</v>
      </c>
    </row>
    <row r="87" spans="1:11" x14ac:dyDescent="0.3">
      <c r="A87" t="s">
        <v>211</v>
      </c>
      <c r="B87" t="s">
        <v>132</v>
      </c>
      <c r="C87" t="s">
        <v>132</v>
      </c>
      <c r="D87" t="s">
        <v>132</v>
      </c>
      <c r="E87" t="s">
        <v>132</v>
      </c>
      <c r="F87" t="s">
        <v>132</v>
      </c>
      <c r="G87" t="s">
        <v>132</v>
      </c>
      <c r="H87" t="s">
        <v>132</v>
      </c>
      <c r="I87" s="1">
        <v>4589.8999999999996</v>
      </c>
      <c r="J87" s="1">
        <v>6146.1</v>
      </c>
      <c r="K87" s="1">
        <v>7736.1</v>
      </c>
    </row>
    <row r="88" spans="1:11" x14ac:dyDescent="0.3">
      <c r="A88" t="s">
        <v>212</v>
      </c>
      <c r="B88" t="s">
        <v>132</v>
      </c>
      <c r="C88" t="s">
        <v>132</v>
      </c>
      <c r="D88" t="s">
        <v>132</v>
      </c>
      <c r="E88" t="s">
        <v>132</v>
      </c>
      <c r="F88" t="s">
        <v>132</v>
      </c>
      <c r="G88" t="s">
        <v>132</v>
      </c>
      <c r="H88" t="s">
        <v>132</v>
      </c>
      <c r="I88" s="1">
        <v>2406.3000000000002</v>
      </c>
      <c r="J88" s="1">
        <v>3109.1</v>
      </c>
      <c r="K88" s="1">
        <v>4105.1000000000004</v>
      </c>
    </row>
    <row r="89" spans="1:11" x14ac:dyDescent="0.3">
      <c r="A89" t="s">
        <v>213</v>
      </c>
      <c r="B89" t="s">
        <v>132</v>
      </c>
      <c r="C89" t="s">
        <v>132</v>
      </c>
      <c r="D89" t="s">
        <v>132</v>
      </c>
      <c r="E89" t="s">
        <v>132</v>
      </c>
      <c r="F89" t="s">
        <v>132</v>
      </c>
      <c r="G89" t="s">
        <v>132</v>
      </c>
      <c r="H89" t="s">
        <v>132</v>
      </c>
      <c r="I89" s="1">
        <v>2183.6</v>
      </c>
      <c r="J89" s="1">
        <v>3037</v>
      </c>
      <c r="K89" s="1">
        <v>3631</v>
      </c>
    </row>
    <row r="90" spans="1:11" x14ac:dyDescent="0.3">
      <c r="A90" t="s">
        <v>215</v>
      </c>
      <c r="B90" t="s">
        <v>132</v>
      </c>
      <c r="C90" t="s">
        <v>132</v>
      </c>
      <c r="D90" t="s">
        <v>132</v>
      </c>
      <c r="E90" t="s">
        <v>132</v>
      </c>
      <c r="F90" t="s">
        <v>132</v>
      </c>
      <c r="G90" t="s">
        <v>132</v>
      </c>
      <c r="H90" t="s">
        <v>132</v>
      </c>
      <c r="I90" s="1">
        <v>2053.6</v>
      </c>
      <c r="J90" t="s">
        <v>132</v>
      </c>
      <c r="K90" t="s">
        <v>132</v>
      </c>
    </row>
    <row r="91" spans="1:11" x14ac:dyDescent="0.3">
      <c r="A91" t="s">
        <v>481</v>
      </c>
      <c r="B91" t="s">
        <v>132</v>
      </c>
      <c r="C91" t="s">
        <v>132</v>
      </c>
      <c r="D91" t="s">
        <v>132</v>
      </c>
      <c r="E91" t="s">
        <v>132</v>
      </c>
      <c r="F91" t="s">
        <v>132</v>
      </c>
      <c r="G91" t="s">
        <v>132</v>
      </c>
      <c r="H91" t="s">
        <v>132</v>
      </c>
      <c r="I91" t="s">
        <v>132</v>
      </c>
      <c r="J91" t="s">
        <v>132</v>
      </c>
      <c r="K91" s="1">
        <v>3065.7</v>
      </c>
    </row>
    <row r="92" spans="1:11" x14ac:dyDescent="0.3">
      <c r="A92" t="s">
        <v>482</v>
      </c>
      <c r="B92" t="s">
        <v>132</v>
      </c>
      <c r="C92" t="s">
        <v>132</v>
      </c>
      <c r="D92" t="s">
        <v>132</v>
      </c>
      <c r="E92" t="s">
        <v>132</v>
      </c>
      <c r="F92" t="s">
        <v>132</v>
      </c>
      <c r="G92" t="s">
        <v>132</v>
      </c>
      <c r="H92" t="s">
        <v>132</v>
      </c>
      <c r="I92">
        <v>-0.5</v>
      </c>
      <c r="J92">
        <v>-11.8</v>
      </c>
      <c r="K92">
        <v>-17.7</v>
      </c>
    </row>
    <row r="93" spans="1:11" x14ac:dyDescent="0.3">
      <c r="A93" t="s">
        <v>483</v>
      </c>
      <c r="B93">
        <v>0.9</v>
      </c>
      <c r="C93">
        <v>0.7</v>
      </c>
      <c r="D93" t="s">
        <v>132</v>
      </c>
      <c r="E93" t="s">
        <v>132</v>
      </c>
      <c r="F93" t="s">
        <v>132</v>
      </c>
      <c r="G93" t="s">
        <v>132</v>
      </c>
      <c r="H93" t="s">
        <v>132</v>
      </c>
      <c r="I93" t="s">
        <v>132</v>
      </c>
      <c r="J93" t="s">
        <v>132</v>
      </c>
      <c r="K93" t="s">
        <v>132</v>
      </c>
    </row>
    <row r="94" spans="1:11" x14ac:dyDescent="0.3">
      <c r="A94" t="s">
        <v>484</v>
      </c>
      <c r="B94" t="s">
        <v>132</v>
      </c>
      <c r="C94" t="s">
        <v>132</v>
      </c>
      <c r="D94" t="s">
        <v>132</v>
      </c>
      <c r="E94" t="s">
        <v>132</v>
      </c>
      <c r="F94">
        <v>9.1999999999999993</v>
      </c>
      <c r="G94">
        <v>9.4</v>
      </c>
      <c r="H94">
        <v>9.9</v>
      </c>
      <c r="I94">
        <v>2.9</v>
      </c>
      <c r="J94">
        <v>9.5</v>
      </c>
      <c r="K94">
        <v>7.3</v>
      </c>
    </row>
    <row r="95" spans="1:11" x14ac:dyDescent="0.3">
      <c r="A95" t="s">
        <v>485</v>
      </c>
      <c r="B95" t="s">
        <v>132</v>
      </c>
      <c r="C95" t="s">
        <v>132</v>
      </c>
      <c r="D95" t="s">
        <v>132</v>
      </c>
      <c r="E95" t="s">
        <v>132</v>
      </c>
      <c r="F95">
        <v>0.64</v>
      </c>
      <c r="G95" t="s">
        <v>132</v>
      </c>
      <c r="H95" t="s">
        <v>132</v>
      </c>
      <c r="I95" t="s">
        <v>132</v>
      </c>
      <c r="J95" t="s">
        <v>132</v>
      </c>
      <c r="K95" t="s">
        <v>132</v>
      </c>
    </row>
    <row r="96" spans="1:11" x14ac:dyDescent="0.3">
      <c r="A96" t="s">
        <v>486</v>
      </c>
      <c r="B96" t="s">
        <v>132</v>
      </c>
      <c r="C96" t="s">
        <v>132</v>
      </c>
      <c r="D96">
        <v>350.8</v>
      </c>
      <c r="E96">
        <v>370.5</v>
      </c>
      <c r="F96">
        <v>382.9</v>
      </c>
      <c r="G96">
        <v>437.8</v>
      </c>
      <c r="H96">
        <v>518.4</v>
      </c>
      <c r="I96">
        <v>133.69999999999999</v>
      </c>
      <c r="J96">
        <v>598.20000000000005</v>
      </c>
      <c r="K96">
        <v>546.70000000000005</v>
      </c>
    </row>
    <row r="97" spans="1:11" x14ac:dyDescent="0.3">
      <c r="A97" t="s">
        <v>229</v>
      </c>
      <c r="B97" t="s">
        <v>132</v>
      </c>
      <c r="C97" t="s">
        <v>132</v>
      </c>
      <c r="D97" t="s">
        <v>132</v>
      </c>
      <c r="E97" t="s">
        <v>132</v>
      </c>
      <c r="F97">
        <v>9.1999999999999993</v>
      </c>
      <c r="G97">
        <v>9.4</v>
      </c>
      <c r="H97">
        <v>9.9</v>
      </c>
      <c r="I97">
        <v>2.9</v>
      </c>
      <c r="J97">
        <v>9.5</v>
      </c>
      <c r="K97">
        <v>7.3</v>
      </c>
    </row>
    <row r="98" spans="1:11" x14ac:dyDescent="0.3">
      <c r="A98" t="s">
        <v>230</v>
      </c>
      <c r="B98" t="s">
        <v>132</v>
      </c>
      <c r="C98" t="s">
        <v>132</v>
      </c>
      <c r="D98">
        <v>45.2</v>
      </c>
      <c r="E98">
        <v>45.9</v>
      </c>
      <c r="F98">
        <v>46.6</v>
      </c>
      <c r="G98">
        <v>47.9</v>
      </c>
      <c r="H98">
        <v>47.7</v>
      </c>
      <c r="I98">
        <v>47.6</v>
      </c>
      <c r="J98">
        <v>49.5</v>
      </c>
      <c r="K98">
        <v>47.2</v>
      </c>
    </row>
    <row r="99" spans="1:11" x14ac:dyDescent="0.3">
      <c r="A99" t="s">
        <v>231</v>
      </c>
      <c r="B99" t="s">
        <v>132</v>
      </c>
      <c r="C99" t="s">
        <v>132</v>
      </c>
      <c r="D99">
        <v>32.4</v>
      </c>
      <c r="E99">
        <v>13.2</v>
      </c>
      <c r="F99">
        <v>24.3</v>
      </c>
      <c r="G99">
        <v>11.5</v>
      </c>
      <c r="H99">
        <v>12.5</v>
      </c>
      <c r="I99">
        <v>-11.9</v>
      </c>
      <c r="J99" t="s">
        <v>132</v>
      </c>
      <c r="K99">
        <v>18</v>
      </c>
    </row>
    <row r="100" spans="1:11" x14ac:dyDescent="0.3">
      <c r="A100" t="s">
        <v>233</v>
      </c>
      <c r="B100" t="s">
        <v>132</v>
      </c>
      <c r="C100" t="s">
        <v>132</v>
      </c>
      <c r="D100" t="s">
        <v>132</v>
      </c>
      <c r="E100" t="s">
        <v>132</v>
      </c>
      <c r="F100" t="s">
        <v>132</v>
      </c>
      <c r="G100" t="s">
        <v>132</v>
      </c>
      <c r="H100" t="s">
        <v>132</v>
      </c>
      <c r="I100" t="s">
        <v>132</v>
      </c>
      <c r="J100" t="s">
        <v>132</v>
      </c>
      <c r="K100">
        <v>359</v>
      </c>
    </row>
    <row r="101" spans="1:11" x14ac:dyDescent="0.3">
      <c r="A101" t="s">
        <v>487</v>
      </c>
      <c r="B101" t="s">
        <v>132</v>
      </c>
      <c r="C101" t="s">
        <v>132</v>
      </c>
      <c r="D101" t="s">
        <v>132</v>
      </c>
      <c r="E101" t="s">
        <v>132</v>
      </c>
      <c r="F101" t="s">
        <v>132</v>
      </c>
      <c r="G101" t="s">
        <v>132</v>
      </c>
      <c r="H101" t="s">
        <v>132</v>
      </c>
      <c r="I101">
        <v>45.5</v>
      </c>
      <c r="J101">
        <v>69.5</v>
      </c>
      <c r="K101">
        <v>58.3</v>
      </c>
    </row>
    <row r="102" spans="1:11" x14ac:dyDescent="0.3">
      <c r="A102" t="s">
        <v>488</v>
      </c>
      <c r="B102">
        <v>2.4</v>
      </c>
      <c r="C102">
        <v>8.6999999999999993</v>
      </c>
      <c r="D102">
        <v>18.3</v>
      </c>
      <c r="E102">
        <v>23.1</v>
      </c>
      <c r="F102">
        <v>28.9</v>
      </c>
      <c r="G102">
        <v>30.5</v>
      </c>
      <c r="H102">
        <v>41.1</v>
      </c>
      <c r="I102">
        <v>65.2</v>
      </c>
      <c r="J102" t="s">
        <v>132</v>
      </c>
      <c r="K102" t="s">
        <v>132</v>
      </c>
    </row>
    <row r="103" spans="1:11" x14ac:dyDescent="0.3">
      <c r="A103" t="s">
        <v>489</v>
      </c>
      <c r="B103">
        <v>0.5</v>
      </c>
      <c r="C103">
        <v>1.4</v>
      </c>
      <c r="D103">
        <v>8</v>
      </c>
      <c r="E103">
        <v>4.7</v>
      </c>
      <c r="F103" t="s">
        <v>132</v>
      </c>
      <c r="G103" t="s">
        <v>132</v>
      </c>
      <c r="H103" t="s">
        <v>132</v>
      </c>
      <c r="I103" t="s">
        <v>132</v>
      </c>
      <c r="J103" t="s">
        <v>132</v>
      </c>
      <c r="K103" t="s">
        <v>132</v>
      </c>
    </row>
    <row r="104" spans="1:11" x14ac:dyDescent="0.3">
      <c r="A104" t="s">
        <v>234</v>
      </c>
      <c r="B104">
        <v>2.4</v>
      </c>
      <c r="C104">
        <v>8.6999999999999993</v>
      </c>
      <c r="D104">
        <v>18.3</v>
      </c>
      <c r="E104">
        <v>23.1</v>
      </c>
      <c r="F104">
        <v>28.9</v>
      </c>
      <c r="G104">
        <v>30.5</v>
      </c>
      <c r="H104">
        <v>41.1</v>
      </c>
      <c r="I104">
        <v>65.2</v>
      </c>
      <c r="J104">
        <v>60.1</v>
      </c>
      <c r="K104">
        <v>59.9</v>
      </c>
    </row>
    <row r="105" spans="1:11" x14ac:dyDescent="0.3">
      <c r="A105" t="s">
        <v>235</v>
      </c>
      <c r="B105" t="s">
        <v>132</v>
      </c>
      <c r="C105" t="s">
        <v>132</v>
      </c>
      <c r="D105" t="s">
        <v>132</v>
      </c>
      <c r="E105" t="s">
        <v>132</v>
      </c>
      <c r="F105">
        <v>49.2</v>
      </c>
      <c r="G105">
        <v>60.6</v>
      </c>
      <c r="H105">
        <v>13.5</v>
      </c>
      <c r="I105">
        <v>23.7</v>
      </c>
      <c r="J105">
        <v>-245.9</v>
      </c>
      <c r="K105">
        <v>93.1</v>
      </c>
    </row>
    <row r="106" spans="1:11" x14ac:dyDescent="0.3">
      <c r="A106" t="s">
        <v>236</v>
      </c>
      <c r="B106" t="s">
        <v>132</v>
      </c>
      <c r="C106" t="s">
        <v>132</v>
      </c>
      <c r="D106" t="s">
        <v>132</v>
      </c>
      <c r="E106" t="s">
        <v>132</v>
      </c>
      <c r="F106" t="s">
        <v>132</v>
      </c>
      <c r="G106" t="s">
        <v>132</v>
      </c>
      <c r="H106" t="s">
        <v>132</v>
      </c>
      <c r="I106">
        <v>-12.1</v>
      </c>
      <c r="J106" t="s">
        <v>132</v>
      </c>
      <c r="K106">
        <v>22.6</v>
      </c>
    </row>
    <row r="107" spans="1:11" x14ac:dyDescent="0.3">
      <c r="A107" t="s">
        <v>237</v>
      </c>
      <c r="B107"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BC51-168D-469A-88A9-660B8C4265B2}">
  <dimension ref="A1:K138"/>
  <sheetViews>
    <sheetView workbookViewId="0">
      <selection activeCell="B21" sqref="B21"/>
    </sheetView>
  </sheetViews>
  <sheetFormatPr defaultRowHeight="14.4" x14ac:dyDescent="0.3"/>
  <cols>
    <col min="1" max="1" width="47.44140625" bestFit="1" customWidth="1"/>
    <col min="2" max="2" width="56.33203125" bestFit="1" customWidth="1"/>
    <col min="3" max="11" width="10.5546875" bestFit="1" customWidth="1"/>
  </cols>
  <sheetData>
    <row r="1" spans="1:11" x14ac:dyDescent="0.3">
      <c r="A1" t="s">
        <v>469</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239</v>
      </c>
    </row>
    <row r="6" spans="1:11" x14ac:dyDescent="0.3">
      <c r="A6" t="s">
        <v>240</v>
      </c>
    </row>
    <row r="7" spans="1:11" x14ac:dyDescent="0.3">
      <c r="A7" t="s">
        <v>241</v>
      </c>
      <c r="B7">
        <v>372</v>
      </c>
      <c r="C7">
        <v>466.7</v>
      </c>
      <c r="D7">
        <v>508</v>
      </c>
      <c r="E7">
        <v>718.5</v>
      </c>
      <c r="F7">
        <v>736.4</v>
      </c>
      <c r="G7">
        <v>872.2</v>
      </c>
      <c r="H7">
        <v>824.9</v>
      </c>
      <c r="I7" s="1">
        <v>1370.8</v>
      </c>
      <c r="J7">
        <v>796.3</v>
      </c>
      <c r="K7">
        <v>615.70000000000005</v>
      </c>
    </row>
    <row r="8" spans="1:11" x14ac:dyDescent="0.3">
      <c r="A8" t="s">
        <v>242</v>
      </c>
      <c r="B8">
        <v>225.9</v>
      </c>
      <c r="C8">
        <v>272.10000000000002</v>
      </c>
      <c r="D8">
        <v>343.9</v>
      </c>
      <c r="E8">
        <v>326.8</v>
      </c>
      <c r="F8">
        <v>405.9</v>
      </c>
      <c r="G8">
        <v>501.9</v>
      </c>
      <c r="H8">
        <v>645.29999999999995</v>
      </c>
      <c r="I8">
        <v>619.79999999999995</v>
      </c>
      <c r="J8">
        <v>732.8</v>
      </c>
      <c r="K8">
        <v>848.3</v>
      </c>
    </row>
    <row r="9" spans="1:11" x14ac:dyDescent="0.3">
      <c r="A9" t="s">
        <v>243</v>
      </c>
      <c r="B9">
        <v>358.2</v>
      </c>
      <c r="C9">
        <v>453.8</v>
      </c>
      <c r="D9">
        <v>620.20000000000005</v>
      </c>
      <c r="E9">
        <v>700.5</v>
      </c>
      <c r="F9">
        <v>873</v>
      </c>
      <c r="G9">
        <v>863.3</v>
      </c>
      <c r="H9" s="1">
        <v>1069.9000000000001</v>
      </c>
      <c r="I9" s="1">
        <v>1016.8</v>
      </c>
      <c r="J9" s="1">
        <v>1471</v>
      </c>
      <c r="K9" s="1">
        <v>1818</v>
      </c>
    </row>
    <row r="10" spans="1:11" x14ac:dyDescent="0.3">
      <c r="A10" t="s">
        <v>244</v>
      </c>
      <c r="B10">
        <v>26.1</v>
      </c>
      <c r="C10">
        <v>57</v>
      </c>
      <c r="D10">
        <v>57.4</v>
      </c>
      <c r="E10">
        <v>62.7</v>
      </c>
      <c r="F10">
        <v>62.6</v>
      </c>
      <c r="G10">
        <v>79</v>
      </c>
      <c r="H10">
        <v>113.6</v>
      </c>
      <c r="I10">
        <v>167</v>
      </c>
      <c r="J10">
        <v>193.5</v>
      </c>
      <c r="K10">
        <v>176</v>
      </c>
    </row>
    <row r="11" spans="1:11" x14ac:dyDescent="0.3">
      <c r="A11" t="s">
        <v>246</v>
      </c>
      <c r="B11">
        <v>22.1</v>
      </c>
      <c r="C11">
        <v>18.899999999999999</v>
      </c>
      <c r="D11" t="s">
        <v>132</v>
      </c>
      <c r="E11" t="s">
        <v>132</v>
      </c>
      <c r="F11" t="s">
        <v>132</v>
      </c>
      <c r="G11" t="s">
        <v>132</v>
      </c>
      <c r="H11" t="s">
        <v>132</v>
      </c>
      <c r="I11" t="s">
        <v>132</v>
      </c>
      <c r="J11" t="s">
        <v>132</v>
      </c>
      <c r="K11" t="s">
        <v>132</v>
      </c>
    </row>
    <row r="12" spans="1:11" x14ac:dyDescent="0.3">
      <c r="A12" t="s">
        <v>247</v>
      </c>
      <c r="B12">
        <v>15.9</v>
      </c>
      <c r="C12">
        <v>21</v>
      </c>
      <c r="D12">
        <v>24.3</v>
      </c>
      <c r="E12">
        <v>41.6</v>
      </c>
      <c r="F12">
        <v>51.2</v>
      </c>
      <c r="G12">
        <v>25.6</v>
      </c>
      <c r="H12">
        <v>24.1</v>
      </c>
      <c r="I12">
        <v>48.6</v>
      </c>
      <c r="J12">
        <v>62.7</v>
      </c>
      <c r="K12">
        <v>59.5</v>
      </c>
    </row>
    <row r="13" spans="1:11" x14ac:dyDescent="0.3">
      <c r="A13" t="s">
        <v>490</v>
      </c>
      <c r="B13" t="s">
        <v>132</v>
      </c>
      <c r="C13" t="s">
        <v>132</v>
      </c>
      <c r="D13" t="s">
        <v>132</v>
      </c>
      <c r="E13" t="s">
        <v>132</v>
      </c>
      <c r="F13" t="s">
        <v>132</v>
      </c>
      <c r="G13">
        <v>100</v>
      </c>
      <c r="H13">
        <v>112</v>
      </c>
      <c r="I13">
        <v>100.8</v>
      </c>
      <c r="J13">
        <v>98.6</v>
      </c>
      <c r="K13">
        <v>102.2</v>
      </c>
    </row>
    <row r="14" spans="1:11" x14ac:dyDescent="0.3">
      <c r="A14" t="s">
        <v>249</v>
      </c>
      <c r="B14">
        <v>10.6</v>
      </c>
      <c r="C14">
        <v>16.5</v>
      </c>
      <c r="D14">
        <v>18.7</v>
      </c>
      <c r="E14">
        <v>19.2</v>
      </c>
      <c r="F14">
        <v>27.1</v>
      </c>
      <c r="G14">
        <v>55.7</v>
      </c>
      <c r="H14">
        <v>53.9</v>
      </c>
      <c r="I14">
        <v>69.2</v>
      </c>
      <c r="J14">
        <v>80</v>
      </c>
      <c r="K14">
        <v>86</v>
      </c>
    </row>
    <row r="15" spans="1:11" x14ac:dyDescent="0.3">
      <c r="A15" t="s">
        <v>250</v>
      </c>
      <c r="B15" s="1">
        <v>1014.9</v>
      </c>
      <c r="C15" s="1">
        <v>1285</v>
      </c>
      <c r="D15" s="1">
        <v>1548.2</v>
      </c>
      <c r="E15" s="1">
        <v>1827.8</v>
      </c>
      <c r="F15" s="1">
        <v>2105</v>
      </c>
      <c r="G15" s="1">
        <v>2472.1</v>
      </c>
      <c r="H15" s="1">
        <v>2819.6</v>
      </c>
      <c r="I15" s="1">
        <v>3344.4</v>
      </c>
      <c r="J15" s="1">
        <v>3372.2</v>
      </c>
      <c r="K15" s="1">
        <v>3646.3</v>
      </c>
    </row>
    <row r="16" spans="1:11" x14ac:dyDescent="0.3">
      <c r="A16" t="s">
        <v>251</v>
      </c>
    </row>
    <row r="17" spans="1:11" x14ac:dyDescent="0.3">
      <c r="A17" t="s">
        <v>491</v>
      </c>
      <c r="B17" t="s">
        <v>132</v>
      </c>
      <c r="C17" t="s">
        <v>132</v>
      </c>
      <c r="D17" t="s">
        <v>132</v>
      </c>
      <c r="E17" t="s">
        <v>132</v>
      </c>
      <c r="F17" t="s">
        <v>132</v>
      </c>
      <c r="G17">
        <v>93.7</v>
      </c>
      <c r="H17">
        <v>94.6</v>
      </c>
      <c r="I17">
        <v>108.4</v>
      </c>
      <c r="J17">
        <v>145.6</v>
      </c>
      <c r="K17">
        <v>70.5</v>
      </c>
    </row>
    <row r="18" spans="1:11" x14ac:dyDescent="0.3">
      <c r="A18" t="s">
        <v>253</v>
      </c>
      <c r="B18">
        <v>361.8</v>
      </c>
      <c r="C18">
        <v>373.2</v>
      </c>
      <c r="D18">
        <v>435.9</v>
      </c>
      <c r="E18">
        <v>494.5</v>
      </c>
      <c r="F18">
        <v>541.6</v>
      </c>
      <c r="G18">
        <v>585.5</v>
      </c>
      <c r="H18">
        <v>738.9</v>
      </c>
      <c r="I18">
        <v>935.4</v>
      </c>
      <c r="J18" s="1">
        <v>1128.9000000000001</v>
      </c>
      <c r="K18" s="1">
        <v>1345.4</v>
      </c>
    </row>
    <row r="19" spans="1:11" x14ac:dyDescent="0.3">
      <c r="A19" t="s">
        <v>254</v>
      </c>
      <c r="B19">
        <v>10</v>
      </c>
      <c r="C19">
        <v>2</v>
      </c>
      <c r="D19">
        <v>17.8</v>
      </c>
      <c r="E19">
        <v>26</v>
      </c>
      <c r="F19">
        <v>29.9</v>
      </c>
      <c r="G19">
        <v>39.4</v>
      </c>
      <c r="H19">
        <v>49.1</v>
      </c>
      <c r="I19">
        <v>63.9</v>
      </c>
      <c r="J19">
        <v>451.4</v>
      </c>
      <c r="K19">
        <v>454.2</v>
      </c>
    </row>
    <row r="20" spans="1:11" x14ac:dyDescent="0.3">
      <c r="A20" t="s">
        <v>492</v>
      </c>
      <c r="B20">
        <v>2.4</v>
      </c>
      <c r="C20">
        <v>1.6</v>
      </c>
      <c r="D20" t="s">
        <v>132</v>
      </c>
      <c r="E20" t="s">
        <v>132</v>
      </c>
      <c r="F20" t="s">
        <v>132</v>
      </c>
      <c r="G20" t="s">
        <v>132</v>
      </c>
      <c r="H20" t="s">
        <v>132</v>
      </c>
      <c r="I20" t="s">
        <v>132</v>
      </c>
      <c r="J20" t="s">
        <v>132</v>
      </c>
      <c r="K20" t="s">
        <v>132</v>
      </c>
    </row>
    <row r="21" spans="1:11" x14ac:dyDescent="0.3">
      <c r="A21" t="s">
        <v>256</v>
      </c>
      <c r="B21" t="s">
        <v>132</v>
      </c>
      <c r="C21" t="s">
        <v>132</v>
      </c>
      <c r="D21" t="s">
        <v>132</v>
      </c>
      <c r="E21" t="s">
        <v>132</v>
      </c>
      <c r="F21" t="s">
        <v>132</v>
      </c>
      <c r="G21" t="s">
        <v>132</v>
      </c>
      <c r="H21" t="s">
        <v>132</v>
      </c>
      <c r="I21">
        <v>93.5</v>
      </c>
      <c r="J21">
        <v>93.5</v>
      </c>
      <c r="K21">
        <v>93.5</v>
      </c>
    </row>
    <row r="22" spans="1:11" x14ac:dyDescent="0.3">
      <c r="A22" t="s">
        <v>258</v>
      </c>
      <c r="B22">
        <v>19.600000000000001</v>
      </c>
      <c r="C22">
        <v>13</v>
      </c>
      <c r="D22">
        <v>38</v>
      </c>
      <c r="E22">
        <v>45.4</v>
      </c>
      <c r="F22">
        <v>58.5</v>
      </c>
      <c r="G22">
        <v>37.5</v>
      </c>
      <c r="H22">
        <v>117.1</v>
      </c>
      <c r="I22">
        <v>95.3</v>
      </c>
      <c r="J22">
        <v>75.099999999999994</v>
      </c>
      <c r="K22">
        <v>83.1</v>
      </c>
    </row>
    <row r="23" spans="1:11" x14ac:dyDescent="0.3">
      <c r="A23" t="s">
        <v>493</v>
      </c>
      <c r="B23">
        <v>393.6</v>
      </c>
      <c r="C23">
        <v>389.9</v>
      </c>
      <c r="D23">
        <v>491.7</v>
      </c>
      <c r="E23">
        <v>565.9</v>
      </c>
      <c r="F23">
        <v>630.1</v>
      </c>
      <c r="G23">
        <v>756.1</v>
      </c>
      <c r="H23" s="1">
        <v>2073.4</v>
      </c>
      <c r="I23" s="1">
        <v>2468</v>
      </c>
      <c r="J23" s="1">
        <v>3119</v>
      </c>
      <c r="K23" s="1">
        <v>3247.2</v>
      </c>
    </row>
    <row r="24" spans="1:11" x14ac:dyDescent="0.3">
      <c r="A24" t="s">
        <v>259</v>
      </c>
      <c r="B24" s="1">
        <v>1408.6</v>
      </c>
      <c r="C24" s="1">
        <v>1674.9</v>
      </c>
      <c r="D24" s="1">
        <v>2039.9</v>
      </c>
      <c r="E24" s="1">
        <v>2393.6999999999998</v>
      </c>
      <c r="F24" s="1">
        <v>2735.1</v>
      </c>
      <c r="G24" s="1">
        <v>3228.3</v>
      </c>
      <c r="H24" s="1">
        <v>4892.8999999999996</v>
      </c>
      <c r="I24" s="1">
        <v>5812.4</v>
      </c>
      <c r="J24" s="1">
        <v>6491.3</v>
      </c>
      <c r="K24" s="1">
        <v>6893.5</v>
      </c>
    </row>
    <row r="25" spans="1:11" x14ac:dyDescent="0.3">
      <c r="A25" t="s">
        <v>260</v>
      </c>
    </row>
    <row r="26" spans="1:11" x14ac:dyDescent="0.3">
      <c r="A26" t="s">
        <v>261</v>
      </c>
      <c r="B26">
        <v>258.2</v>
      </c>
      <c r="C26">
        <v>352.8</v>
      </c>
      <c r="D26">
        <v>474</v>
      </c>
      <c r="E26">
        <v>520.4</v>
      </c>
      <c r="F26">
        <v>505.3</v>
      </c>
      <c r="G26">
        <v>679.6</v>
      </c>
      <c r="H26">
        <v>764.8</v>
      </c>
      <c r="I26">
        <v>744.1</v>
      </c>
      <c r="J26">
        <v>876.3</v>
      </c>
      <c r="K26">
        <v>957.4</v>
      </c>
    </row>
    <row r="27" spans="1:11" x14ac:dyDescent="0.3">
      <c r="A27" t="s">
        <v>494</v>
      </c>
      <c r="B27">
        <v>12</v>
      </c>
      <c r="C27">
        <v>101.4</v>
      </c>
      <c r="D27">
        <v>15.7</v>
      </c>
      <c r="E27">
        <v>1.8</v>
      </c>
      <c r="F27">
        <v>1.8</v>
      </c>
      <c r="G27">
        <v>1.7</v>
      </c>
      <c r="H27">
        <v>66.2</v>
      </c>
      <c r="I27">
        <v>52.3</v>
      </c>
      <c r="J27">
        <v>77</v>
      </c>
      <c r="K27">
        <v>103.2</v>
      </c>
    </row>
    <row r="28" spans="1:11" x14ac:dyDescent="0.3">
      <c r="A28" t="s">
        <v>262</v>
      </c>
      <c r="B28">
        <v>0.1</v>
      </c>
      <c r="C28">
        <v>1.8</v>
      </c>
      <c r="D28">
        <v>0.1</v>
      </c>
      <c r="E28">
        <v>6.1</v>
      </c>
      <c r="F28">
        <v>8</v>
      </c>
      <c r="G28">
        <v>7.2</v>
      </c>
      <c r="H28">
        <v>5.8</v>
      </c>
      <c r="I28">
        <v>3.3</v>
      </c>
      <c r="J28">
        <v>1.2</v>
      </c>
      <c r="K28">
        <v>19.600000000000001</v>
      </c>
    </row>
    <row r="29" spans="1:11" x14ac:dyDescent="0.3">
      <c r="A29" t="s">
        <v>263</v>
      </c>
      <c r="B29">
        <v>40.1</v>
      </c>
      <c r="C29">
        <v>49.7</v>
      </c>
      <c r="D29">
        <v>87.3</v>
      </c>
      <c r="E29">
        <v>93.4</v>
      </c>
      <c r="F29">
        <v>82.2</v>
      </c>
      <c r="G29">
        <v>161.80000000000001</v>
      </c>
      <c r="H29">
        <v>210.2</v>
      </c>
      <c r="I29">
        <v>208.7</v>
      </c>
      <c r="J29">
        <v>265.39999999999998</v>
      </c>
      <c r="K29">
        <v>294.10000000000002</v>
      </c>
    </row>
    <row r="30" spans="1:11" x14ac:dyDescent="0.3">
      <c r="A30" t="s">
        <v>267</v>
      </c>
      <c r="B30" t="s">
        <v>132</v>
      </c>
      <c r="C30" t="s">
        <v>132</v>
      </c>
      <c r="D30" t="s">
        <v>132</v>
      </c>
      <c r="E30" t="s">
        <v>132</v>
      </c>
      <c r="F30" t="s">
        <v>132</v>
      </c>
      <c r="G30" t="s">
        <v>132</v>
      </c>
      <c r="H30">
        <v>191.1</v>
      </c>
      <c r="I30">
        <v>204.4</v>
      </c>
      <c r="J30">
        <v>225.7</v>
      </c>
      <c r="K30">
        <v>238.7</v>
      </c>
    </row>
    <row r="31" spans="1:11" x14ac:dyDescent="0.3">
      <c r="A31" t="s">
        <v>269</v>
      </c>
      <c r="B31">
        <v>310.39999999999998</v>
      </c>
      <c r="C31">
        <v>505.7</v>
      </c>
      <c r="D31">
        <v>577</v>
      </c>
      <c r="E31">
        <v>621.70000000000005</v>
      </c>
      <c r="F31">
        <v>597.29999999999995</v>
      </c>
      <c r="G31">
        <v>850.2</v>
      </c>
      <c r="H31" s="1">
        <v>1238.2</v>
      </c>
      <c r="I31" s="1">
        <v>1212.7</v>
      </c>
      <c r="J31" s="1">
        <v>1445.6</v>
      </c>
      <c r="K31" s="1">
        <v>1613</v>
      </c>
    </row>
    <row r="32" spans="1:11" x14ac:dyDescent="0.3">
      <c r="A32" t="s">
        <v>270</v>
      </c>
    </row>
    <row r="33" spans="1:11" x14ac:dyDescent="0.3">
      <c r="A33" t="s">
        <v>495</v>
      </c>
      <c r="B33">
        <v>118.2</v>
      </c>
      <c r="C33">
        <v>35.1</v>
      </c>
      <c r="D33">
        <v>87.1</v>
      </c>
      <c r="E33">
        <v>86.4</v>
      </c>
      <c r="F33">
        <v>189.5</v>
      </c>
      <c r="G33">
        <v>188.8</v>
      </c>
      <c r="H33" s="1">
        <v>1118.5999999999999</v>
      </c>
      <c r="I33" s="1">
        <v>1874</v>
      </c>
      <c r="J33" s="1">
        <v>1503.6</v>
      </c>
      <c r="K33" s="1">
        <v>1408.9</v>
      </c>
    </row>
    <row r="34" spans="1:11" x14ac:dyDescent="0.3">
      <c r="A34" t="s">
        <v>271</v>
      </c>
      <c r="B34">
        <v>116.5</v>
      </c>
      <c r="C34">
        <v>15.1</v>
      </c>
      <c r="D34">
        <v>68.900000000000006</v>
      </c>
      <c r="E34">
        <v>67.2</v>
      </c>
      <c r="F34">
        <v>71.099999999999994</v>
      </c>
      <c r="G34">
        <v>88.1</v>
      </c>
      <c r="H34">
        <v>49.2</v>
      </c>
      <c r="I34">
        <v>679.4</v>
      </c>
      <c r="J34">
        <v>263.39999999999998</v>
      </c>
      <c r="K34">
        <v>216.5</v>
      </c>
    </row>
    <row r="35" spans="1:11" x14ac:dyDescent="0.3">
      <c r="A35" t="s">
        <v>272</v>
      </c>
      <c r="B35" t="s">
        <v>132</v>
      </c>
      <c r="C35" t="s">
        <v>132</v>
      </c>
      <c r="D35">
        <v>8.5</v>
      </c>
      <c r="E35">
        <v>0.4</v>
      </c>
      <c r="F35">
        <v>0.2</v>
      </c>
      <c r="G35">
        <v>0.5</v>
      </c>
      <c r="H35">
        <v>0.3</v>
      </c>
      <c r="I35">
        <v>11.4</v>
      </c>
      <c r="J35">
        <v>11.8</v>
      </c>
      <c r="K35">
        <v>8.6999999999999993</v>
      </c>
    </row>
    <row r="36" spans="1:11" x14ac:dyDescent="0.3">
      <c r="A36" t="s">
        <v>273</v>
      </c>
      <c r="B36">
        <v>1.7</v>
      </c>
      <c r="C36">
        <v>20</v>
      </c>
      <c r="D36">
        <v>9.6999999999999993</v>
      </c>
      <c r="E36">
        <v>18.899999999999999</v>
      </c>
      <c r="F36">
        <v>118.3</v>
      </c>
      <c r="G36">
        <v>100.2</v>
      </c>
      <c r="H36">
        <v>103.1</v>
      </c>
      <c r="I36">
        <v>118.1</v>
      </c>
      <c r="J36">
        <v>133.6</v>
      </c>
      <c r="K36">
        <v>120</v>
      </c>
    </row>
    <row r="37" spans="1:11" x14ac:dyDescent="0.3">
      <c r="A37" t="s">
        <v>274</v>
      </c>
      <c r="B37" t="s">
        <v>132</v>
      </c>
      <c r="C37" t="s">
        <v>132</v>
      </c>
      <c r="D37" t="s">
        <v>132</v>
      </c>
      <c r="E37" t="s">
        <v>132</v>
      </c>
      <c r="F37" t="s">
        <v>132</v>
      </c>
      <c r="G37" t="s">
        <v>132</v>
      </c>
      <c r="H37">
        <v>966</v>
      </c>
      <c r="I37" s="1">
        <v>1065.0999999999999</v>
      </c>
      <c r="J37" s="1">
        <v>1094.7</v>
      </c>
      <c r="K37" s="1">
        <v>1063.7</v>
      </c>
    </row>
    <row r="38" spans="1:11" x14ac:dyDescent="0.3">
      <c r="A38" t="s">
        <v>276</v>
      </c>
      <c r="B38">
        <v>428.7</v>
      </c>
      <c r="C38">
        <v>540.79999999999995</v>
      </c>
      <c r="D38">
        <v>664.1</v>
      </c>
      <c r="E38">
        <v>708.2</v>
      </c>
      <c r="F38">
        <v>786.9</v>
      </c>
      <c r="G38" s="1">
        <v>1039</v>
      </c>
      <c r="H38" s="1">
        <v>2356.8000000000002</v>
      </c>
      <c r="I38" s="1">
        <v>3086.7</v>
      </c>
      <c r="J38" s="1">
        <v>2949.2</v>
      </c>
      <c r="K38" s="1">
        <v>3021.9</v>
      </c>
    </row>
    <row r="39" spans="1:11" x14ac:dyDescent="0.3">
      <c r="A39" t="s">
        <v>277</v>
      </c>
    </row>
    <row r="40" spans="1:11" x14ac:dyDescent="0.3">
      <c r="A40" t="s">
        <v>278</v>
      </c>
      <c r="B40">
        <v>0</v>
      </c>
      <c r="C40">
        <v>0</v>
      </c>
      <c r="D40">
        <v>0</v>
      </c>
      <c r="E40">
        <v>0</v>
      </c>
      <c r="F40">
        <v>0</v>
      </c>
      <c r="G40">
        <v>0</v>
      </c>
      <c r="H40">
        <v>0</v>
      </c>
      <c r="I40">
        <v>0</v>
      </c>
      <c r="J40">
        <v>0</v>
      </c>
      <c r="K40">
        <v>0</v>
      </c>
    </row>
    <row r="41" spans="1:11" x14ac:dyDescent="0.3">
      <c r="A41" t="s">
        <v>496</v>
      </c>
      <c r="B41">
        <v>49.6</v>
      </c>
      <c r="C41">
        <v>58.9</v>
      </c>
      <c r="D41">
        <v>48.2</v>
      </c>
      <c r="E41">
        <v>81.900000000000006</v>
      </c>
      <c r="F41">
        <v>119.1</v>
      </c>
      <c r="G41">
        <v>154.30000000000001</v>
      </c>
      <c r="H41">
        <v>221.4</v>
      </c>
      <c r="I41">
        <v>244.2</v>
      </c>
      <c r="J41">
        <v>282.7</v>
      </c>
      <c r="K41">
        <v>301.60000000000002</v>
      </c>
    </row>
    <row r="42" spans="1:11" x14ac:dyDescent="0.3">
      <c r="A42" t="s">
        <v>279</v>
      </c>
      <c r="B42">
        <v>0.1</v>
      </c>
      <c r="C42">
        <v>0.1</v>
      </c>
      <c r="D42">
        <v>0.2</v>
      </c>
      <c r="E42">
        <v>0.2</v>
      </c>
      <c r="F42">
        <v>0.2</v>
      </c>
      <c r="G42">
        <v>0.2</v>
      </c>
      <c r="H42">
        <v>0.2</v>
      </c>
      <c r="I42">
        <v>0.2</v>
      </c>
      <c r="J42">
        <v>0.2</v>
      </c>
      <c r="K42">
        <v>0.2</v>
      </c>
    </row>
    <row r="43" spans="1:11" x14ac:dyDescent="0.3">
      <c r="A43" t="s">
        <v>280</v>
      </c>
      <c r="B43">
        <v>342.1</v>
      </c>
      <c r="C43">
        <v>355.6</v>
      </c>
      <c r="D43">
        <v>386.2</v>
      </c>
      <c r="E43">
        <v>419</v>
      </c>
      <c r="F43">
        <v>453.4</v>
      </c>
      <c r="G43">
        <v>375</v>
      </c>
      <c r="H43">
        <v>306.7</v>
      </c>
      <c r="I43">
        <v>372.2</v>
      </c>
      <c r="J43">
        <v>429.6</v>
      </c>
      <c r="K43">
        <v>403.8</v>
      </c>
    </row>
    <row r="44" spans="1:11" x14ac:dyDescent="0.3">
      <c r="A44" t="s">
        <v>282</v>
      </c>
      <c r="B44">
        <v>-8.6999999999999993</v>
      </c>
      <c r="C44">
        <v>-16.100000000000001</v>
      </c>
      <c r="D44">
        <v>-26.3</v>
      </c>
      <c r="E44">
        <v>-26.6</v>
      </c>
      <c r="F44">
        <v>-14.7</v>
      </c>
      <c r="G44">
        <v>-31.5</v>
      </c>
      <c r="H44">
        <v>-30</v>
      </c>
      <c r="I44">
        <v>-27.3</v>
      </c>
      <c r="J44">
        <v>-48.3</v>
      </c>
      <c r="K44">
        <v>-84.9</v>
      </c>
    </row>
    <row r="45" spans="1:11" x14ac:dyDescent="0.3">
      <c r="A45" t="s">
        <v>283</v>
      </c>
      <c r="B45">
        <v>596.79999999999995</v>
      </c>
      <c r="C45">
        <v>735.6</v>
      </c>
      <c r="D45">
        <v>967.6</v>
      </c>
      <c r="E45" s="1">
        <v>1211</v>
      </c>
      <c r="F45" s="1">
        <v>1390.2</v>
      </c>
      <c r="G45" s="1">
        <v>1691.3</v>
      </c>
      <c r="H45" s="1">
        <v>2037.8</v>
      </c>
      <c r="I45" s="1">
        <v>2136.4</v>
      </c>
      <c r="J45" s="1">
        <v>2877.9</v>
      </c>
      <c r="K45" s="1">
        <v>3250.9</v>
      </c>
    </row>
    <row r="46" spans="1:11" x14ac:dyDescent="0.3">
      <c r="A46" t="s">
        <v>284</v>
      </c>
      <c r="B46">
        <v>50.6</v>
      </c>
      <c r="C46">
        <v>50.8</v>
      </c>
      <c r="D46">
        <v>153.6</v>
      </c>
      <c r="E46">
        <v>154.9</v>
      </c>
      <c r="F46">
        <v>156.30000000000001</v>
      </c>
      <c r="G46">
        <v>153.5</v>
      </c>
      <c r="H46">
        <v>153.5</v>
      </c>
      <c r="I46">
        <v>154.6</v>
      </c>
      <c r="J46">
        <v>156</v>
      </c>
      <c r="K46">
        <v>155.30000000000001</v>
      </c>
    </row>
    <row r="47" spans="1:11" x14ac:dyDescent="0.3">
      <c r="A47" t="s">
        <v>285</v>
      </c>
      <c r="B47">
        <v>0</v>
      </c>
      <c r="C47">
        <v>0</v>
      </c>
      <c r="D47">
        <v>0</v>
      </c>
      <c r="E47">
        <v>0</v>
      </c>
      <c r="F47">
        <v>0</v>
      </c>
      <c r="G47">
        <v>0</v>
      </c>
      <c r="H47">
        <v>0</v>
      </c>
      <c r="I47">
        <v>0</v>
      </c>
      <c r="J47">
        <v>0</v>
      </c>
      <c r="K47">
        <v>0</v>
      </c>
    </row>
    <row r="48" spans="1:11" x14ac:dyDescent="0.3">
      <c r="A48" t="s">
        <v>287</v>
      </c>
      <c r="B48" t="s">
        <v>132</v>
      </c>
      <c r="C48" t="s">
        <v>132</v>
      </c>
      <c r="D48" t="s">
        <v>132</v>
      </c>
      <c r="E48" t="s">
        <v>132</v>
      </c>
      <c r="F48" t="s">
        <v>132</v>
      </c>
      <c r="G48" t="s">
        <v>132</v>
      </c>
      <c r="H48" t="s">
        <v>132</v>
      </c>
      <c r="I48" t="s">
        <v>132</v>
      </c>
      <c r="J48">
        <v>156</v>
      </c>
      <c r="K48">
        <v>155.30000000000001</v>
      </c>
    </row>
    <row r="49" spans="1:11" x14ac:dyDescent="0.3">
      <c r="A49" t="s">
        <v>288</v>
      </c>
      <c r="B49">
        <v>979.9</v>
      </c>
      <c r="C49" s="1">
        <v>1134.0999999999999</v>
      </c>
      <c r="D49" s="1">
        <v>1375.7</v>
      </c>
      <c r="E49" s="1">
        <v>1685.5</v>
      </c>
      <c r="F49" s="1">
        <v>1948.2</v>
      </c>
      <c r="G49" s="1">
        <v>2189.3000000000002</v>
      </c>
      <c r="H49" s="1">
        <v>2536.1</v>
      </c>
      <c r="I49" s="1">
        <v>2725.7</v>
      </c>
      <c r="J49" s="1">
        <v>3542.1</v>
      </c>
      <c r="K49" s="1">
        <v>3871.6</v>
      </c>
    </row>
    <row r="50" spans="1:11" x14ac:dyDescent="0.3">
      <c r="A50" t="s">
        <v>290</v>
      </c>
      <c r="B50">
        <v>160</v>
      </c>
      <c r="C50">
        <v>160</v>
      </c>
      <c r="D50">
        <v>575</v>
      </c>
      <c r="E50">
        <v>575</v>
      </c>
      <c r="F50">
        <v>575</v>
      </c>
      <c r="G50">
        <v>575</v>
      </c>
      <c r="H50">
        <v>575</v>
      </c>
      <c r="I50">
        <v>575</v>
      </c>
      <c r="J50">
        <v>575</v>
      </c>
      <c r="K50">
        <v>575</v>
      </c>
    </row>
    <row r="51" spans="1:11" x14ac:dyDescent="0.3">
      <c r="A51" t="s">
        <v>497</v>
      </c>
      <c r="B51">
        <v>930.3</v>
      </c>
      <c r="C51" s="1">
        <v>1075.2</v>
      </c>
      <c r="D51" s="1">
        <v>1327.6</v>
      </c>
      <c r="E51" s="1">
        <v>1603.6</v>
      </c>
      <c r="F51" s="1">
        <v>1829.1</v>
      </c>
      <c r="G51" s="1">
        <v>2035</v>
      </c>
      <c r="H51" s="1">
        <v>2314.6999999999998</v>
      </c>
      <c r="I51" s="1">
        <v>2481.4</v>
      </c>
      <c r="J51" s="1">
        <v>3259.3</v>
      </c>
      <c r="K51" s="1">
        <v>3570</v>
      </c>
    </row>
    <row r="52" spans="1:11" x14ac:dyDescent="0.3">
      <c r="A52" t="s">
        <v>292</v>
      </c>
      <c r="B52" s="1">
        <v>1408.6</v>
      </c>
      <c r="C52" s="1">
        <v>1674.9</v>
      </c>
      <c r="D52" s="1">
        <v>2039.9</v>
      </c>
      <c r="E52" s="1">
        <v>2393.6999999999998</v>
      </c>
      <c r="F52" s="1">
        <v>2735.1</v>
      </c>
      <c r="G52" s="1">
        <v>3228.3</v>
      </c>
      <c r="H52" s="1">
        <v>4892.8999999999996</v>
      </c>
      <c r="I52" s="1">
        <v>5812.4</v>
      </c>
      <c r="J52" s="1">
        <v>6491.3</v>
      </c>
      <c r="K52" s="1">
        <v>6893.5</v>
      </c>
    </row>
    <row r="53" spans="1:11" x14ac:dyDescent="0.3">
      <c r="A53" t="s">
        <v>163</v>
      </c>
    </row>
    <row r="54" spans="1:11" x14ac:dyDescent="0.3">
      <c r="A54" t="s">
        <v>498</v>
      </c>
      <c r="B54">
        <v>59.1</v>
      </c>
      <c r="C54">
        <v>61.2</v>
      </c>
      <c r="D54">
        <v>76.2</v>
      </c>
      <c r="E54">
        <v>83.2</v>
      </c>
      <c r="F54">
        <v>83.2</v>
      </c>
      <c r="G54">
        <v>83.2</v>
      </c>
      <c r="H54">
        <v>90.9</v>
      </c>
      <c r="I54">
        <v>95.7</v>
      </c>
      <c r="J54">
        <v>111.2</v>
      </c>
      <c r="K54">
        <v>122.4</v>
      </c>
    </row>
    <row r="55" spans="1:11" x14ac:dyDescent="0.3">
      <c r="A55" t="s">
        <v>499</v>
      </c>
      <c r="B55">
        <v>177</v>
      </c>
      <c r="C55">
        <v>177.3</v>
      </c>
      <c r="D55">
        <v>200.6</v>
      </c>
      <c r="E55">
        <v>207.7</v>
      </c>
      <c r="F55">
        <v>208.4</v>
      </c>
      <c r="G55">
        <v>246.9</v>
      </c>
      <c r="H55">
        <v>349.1</v>
      </c>
      <c r="I55">
        <v>531.1</v>
      </c>
      <c r="J55">
        <v>658.9</v>
      </c>
      <c r="K55">
        <v>634.70000000000005</v>
      </c>
    </row>
    <row r="56" spans="1:11" x14ac:dyDescent="0.3">
      <c r="A56" t="s">
        <v>298</v>
      </c>
      <c r="B56">
        <v>174.7</v>
      </c>
      <c r="C56">
        <v>197.5</v>
      </c>
      <c r="D56">
        <v>236.8</v>
      </c>
      <c r="E56">
        <v>289.8</v>
      </c>
      <c r="F56">
        <v>357.9</v>
      </c>
      <c r="G56">
        <v>401.5</v>
      </c>
      <c r="H56">
        <v>453.8</v>
      </c>
      <c r="I56">
        <v>506.5</v>
      </c>
      <c r="J56">
        <v>497.6</v>
      </c>
      <c r="K56">
        <v>612.6</v>
      </c>
    </row>
    <row r="57" spans="1:11" x14ac:dyDescent="0.3">
      <c r="A57" t="s">
        <v>300</v>
      </c>
      <c r="B57">
        <v>195.6</v>
      </c>
      <c r="C57">
        <v>217.3</v>
      </c>
      <c r="D57">
        <v>248.7</v>
      </c>
      <c r="E57">
        <v>297.5</v>
      </c>
      <c r="F57">
        <v>330.6</v>
      </c>
      <c r="G57">
        <v>374.7</v>
      </c>
      <c r="H57">
        <v>454.8</v>
      </c>
      <c r="I57">
        <v>485.3</v>
      </c>
      <c r="J57">
        <v>584.1</v>
      </c>
      <c r="K57">
        <v>803</v>
      </c>
    </row>
    <row r="58" spans="1:11" x14ac:dyDescent="0.3">
      <c r="A58" t="s">
        <v>301</v>
      </c>
      <c r="B58">
        <v>606.4</v>
      </c>
      <c r="C58">
        <v>653.20000000000005</v>
      </c>
      <c r="D58">
        <v>762.3</v>
      </c>
      <c r="E58">
        <v>878.2</v>
      </c>
      <c r="F58">
        <v>980.1</v>
      </c>
      <c r="G58" s="1">
        <v>1106.3</v>
      </c>
      <c r="H58" s="1">
        <v>1348.6</v>
      </c>
      <c r="I58" s="1">
        <v>1618.6</v>
      </c>
      <c r="J58" s="1">
        <v>1851.8</v>
      </c>
      <c r="K58" s="1">
        <v>2172.8000000000002</v>
      </c>
    </row>
    <row r="59" spans="1:11" x14ac:dyDescent="0.3">
      <c r="A59" t="s">
        <v>252</v>
      </c>
      <c r="B59">
        <v>244.6</v>
      </c>
      <c r="C59">
        <v>280.10000000000002</v>
      </c>
      <c r="D59">
        <v>326.39999999999998</v>
      </c>
      <c r="E59">
        <v>383.7</v>
      </c>
      <c r="F59">
        <v>438.5</v>
      </c>
      <c r="G59">
        <v>520.79999999999995</v>
      </c>
      <c r="H59">
        <v>609.6</v>
      </c>
      <c r="I59">
        <v>683.1</v>
      </c>
      <c r="J59">
        <v>722.9</v>
      </c>
      <c r="K59">
        <v>827.4</v>
      </c>
    </row>
    <row r="60" spans="1:11" x14ac:dyDescent="0.3">
      <c r="A60" t="s">
        <v>253</v>
      </c>
      <c r="B60">
        <v>361.8</v>
      </c>
      <c r="C60">
        <v>373.2</v>
      </c>
      <c r="D60">
        <v>435.9</v>
      </c>
      <c r="E60">
        <v>494.5</v>
      </c>
      <c r="F60">
        <v>541.6</v>
      </c>
      <c r="G60">
        <v>585.5</v>
      </c>
      <c r="H60">
        <v>738.9</v>
      </c>
      <c r="I60">
        <v>935.4</v>
      </c>
      <c r="J60" s="1">
        <v>1128.9000000000001</v>
      </c>
      <c r="K60" s="1">
        <v>1345.4</v>
      </c>
    </row>
    <row r="61" spans="1:11" x14ac:dyDescent="0.3">
      <c r="A61" t="s">
        <v>302</v>
      </c>
      <c r="B61">
        <v>62.2</v>
      </c>
      <c r="C61">
        <v>38.5</v>
      </c>
      <c r="D61">
        <v>44.7</v>
      </c>
      <c r="E61">
        <v>53.3</v>
      </c>
      <c r="F61">
        <v>50.5</v>
      </c>
      <c r="G61">
        <v>57.9</v>
      </c>
      <c r="H61">
        <v>332.9</v>
      </c>
      <c r="I61">
        <v>385.3</v>
      </c>
      <c r="J61">
        <v>813.8</v>
      </c>
      <c r="K61">
        <v>815.6</v>
      </c>
    </row>
    <row r="62" spans="1:11" x14ac:dyDescent="0.3">
      <c r="A62" t="s">
        <v>492</v>
      </c>
      <c r="B62">
        <v>2.4</v>
      </c>
      <c r="C62">
        <v>1.6</v>
      </c>
      <c r="D62" t="s">
        <v>132</v>
      </c>
      <c r="E62" t="s">
        <v>132</v>
      </c>
      <c r="F62" t="s">
        <v>132</v>
      </c>
      <c r="G62" t="s">
        <v>132</v>
      </c>
      <c r="H62" t="s">
        <v>132</v>
      </c>
      <c r="I62" t="s">
        <v>132</v>
      </c>
      <c r="J62" t="s">
        <v>132</v>
      </c>
      <c r="K62" t="s">
        <v>132</v>
      </c>
    </row>
    <row r="63" spans="1:11" x14ac:dyDescent="0.3">
      <c r="A63" t="s">
        <v>255</v>
      </c>
      <c r="B63">
        <v>0.8</v>
      </c>
      <c r="C63">
        <v>0.1</v>
      </c>
      <c r="D63" t="s">
        <v>132</v>
      </c>
      <c r="E63" t="s">
        <v>132</v>
      </c>
      <c r="F63" t="s">
        <v>132</v>
      </c>
      <c r="G63" t="s">
        <v>132</v>
      </c>
      <c r="H63" t="s">
        <v>132</v>
      </c>
      <c r="I63" t="s">
        <v>132</v>
      </c>
      <c r="J63" t="s">
        <v>132</v>
      </c>
      <c r="K63" t="s">
        <v>132</v>
      </c>
    </row>
    <row r="64" spans="1:11" x14ac:dyDescent="0.3">
      <c r="A64" t="s">
        <v>256</v>
      </c>
      <c r="B64">
        <v>1.6</v>
      </c>
      <c r="C64">
        <v>1.6</v>
      </c>
      <c r="D64" t="s">
        <v>132</v>
      </c>
      <c r="E64" t="s">
        <v>132</v>
      </c>
      <c r="F64" t="s">
        <v>132</v>
      </c>
      <c r="G64" t="s">
        <v>132</v>
      </c>
      <c r="H64" t="s">
        <v>132</v>
      </c>
      <c r="I64">
        <v>93.5</v>
      </c>
      <c r="J64">
        <v>93.5</v>
      </c>
      <c r="K64">
        <v>93.5</v>
      </c>
    </row>
    <row r="65" spans="1:11" x14ac:dyDescent="0.3">
      <c r="A65" t="s">
        <v>494</v>
      </c>
      <c r="B65">
        <v>12</v>
      </c>
      <c r="C65">
        <v>101.4</v>
      </c>
      <c r="D65">
        <v>15.7</v>
      </c>
      <c r="E65">
        <v>1.8</v>
      </c>
      <c r="F65">
        <v>1.8</v>
      </c>
      <c r="G65">
        <v>1.7</v>
      </c>
      <c r="H65">
        <v>66.2</v>
      </c>
      <c r="I65">
        <v>52.3</v>
      </c>
      <c r="J65">
        <v>77</v>
      </c>
      <c r="K65">
        <v>103.2</v>
      </c>
    </row>
    <row r="66" spans="1:11" x14ac:dyDescent="0.3">
      <c r="A66" t="s">
        <v>272</v>
      </c>
      <c r="B66">
        <v>30.9</v>
      </c>
      <c r="C66">
        <v>29.6</v>
      </c>
      <c r="D66">
        <v>31</v>
      </c>
      <c r="E66">
        <v>27.7</v>
      </c>
      <c r="F66">
        <v>20.8</v>
      </c>
      <c r="G66">
        <v>18.899999999999999</v>
      </c>
      <c r="H66">
        <v>284.2</v>
      </c>
      <c r="I66">
        <v>332.9</v>
      </c>
      <c r="J66">
        <v>374.2</v>
      </c>
      <c r="K66">
        <v>370.1</v>
      </c>
    </row>
    <row r="67" spans="1:11" x14ac:dyDescent="0.3">
      <c r="A67" t="s">
        <v>500</v>
      </c>
      <c r="B67">
        <v>49.6</v>
      </c>
      <c r="C67">
        <v>58.9</v>
      </c>
      <c r="D67">
        <v>48.2</v>
      </c>
      <c r="E67">
        <v>81.900000000000006</v>
      </c>
      <c r="F67">
        <v>119.1</v>
      </c>
      <c r="G67">
        <v>154.30000000000001</v>
      </c>
      <c r="H67">
        <v>221.4</v>
      </c>
      <c r="I67">
        <v>244.2</v>
      </c>
      <c r="J67">
        <v>282.7</v>
      </c>
      <c r="K67">
        <v>301.60000000000002</v>
      </c>
    </row>
    <row r="68" spans="1:11" x14ac:dyDescent="0.3">
      <c r="A68" t="s">
        <v>279</v>
      </c>
      <c r="B68">
        <v>0.1</v>
      </c>
      <c r="C68">
        <v>0.1</v>
      </c>
      <c r="D68">
        <v>0.2</v>
      </c>
      <c r="E68">
        <v>0.2</v>
      </c>
      <c r="F68">
        <v>0.2</v>
      </c>
      <c r="G68">
        <v>0.2</v>
      </c>
      <c r="H68">
        <v>0.2</v>
      </c>
      <c r="I68">
        <v>0.2</v>
      </c>
      <c r="J68">
        <v>0.2</v>
      </c>
      <c r="K68">
        <v>0.2</v>
      </c>
    </row>
    <row r="69" spans="1:11" x14ac:dyDescent="0.3">
      <c r="A69" t="s">
        <v>280</v>
      </c>
      <c r="B69">
        <v>342.1</v>
      </c>
      <c r="C69">
        <v>355.6</v>
      </c>
      <c r="D69">
        <v>386.2</v>
      </c>
      <c r="E69">
        <v>419</v>
      </c>
      <c r="F69">
        <v>453.4</v>
      </c>
      <c r="G69">
        <v>375</v>
      </c>
      <c r="H69">
        <v>306.7</v>
      </c>
      <c r="I69">
        <v>372.2</v>
      </c>
      <c r="J69">
        <v>429.6</v>
      </c>
      <c r="K69">
        <v>403.8</v>
      </c>
    </row>
    <row r="70" spans="1:11" x14ac:dyDescent="0.3">
      <c r="A70" t="s">
        <v>282</v>
      </c>
      <c r="B70">
        <v>-8.6999999999999993</v>
      </c>
      <c r="C70">
        <v>-16.100000000000001</v>
      </c>
      <c r="D70">
        <v>-26.3</v>
      </c>
      <c r="E70">
        <v>-26.6</v>
      </c>
      <c r="F70">
        <v>-14.7</v>
      </c>
      <c r="G70">
        <v>-31.5</v>
      </c>
      <c r="H70">
        <v>-30</v>
      </c>
      <c r="I70">
        <v>-27.3</v>
      </c>
      <c r="J70">
        <v>-48.3</v>
      </c>
      <c r="K70">
        <v>-84.9</v>
      </c>
    </row>
    <row r="71" spans="1:11" x14ac:dyDescent="0.3">
      <c r="A71" t="s">
        <v>283</v>
      </c>
      <c r="B71">
        <v>596.79999999999995</v>
      </c>
      <c r="C71">
        <v>735.6</v>
      </c>
      <c r="D71">
        <v>967.6</v>
      </c>
      <c r="E71" s="1">
        <v>1211</v>
      </c>
      <c r="F71" s="1">
        <v>1390.2</v>
      </c>
      <c r="G71" s="1">
        <v>1691.3</v>
      </c>
      <c r="H71" s="1">
        <v>2037.8</v>
      </c>
      <c r="I71" s="1">
        <v>2136.4</v>
      </c>
      <c r="J71" s="1">
        <v>2877.9</v>
      </c>
      <c r="K71" s="1">
        <v>3250.9</v>
      </c>
    </row>
    <row r="72" spans="1:11" x14ac:dyDescent="0.3">
      <c r="A72" t="s">
        <v>284</v>
      </c>
      <c r="B72">
        <v>50.6</v>
      </c>
      <c r="C72">
        <v>40.299999999999997</v>
      </c>
      <c r="D72">
        <v>153.6</v>
      </c>
      <c r="E72">
        <v>154.9</v>
      </c>
      <c r="F72">
        <v>156.30000000000001</v>
      </c>
      <c r="G72">
        <v>153.5</v>
      </c>
      <c r="H72">
        <v>153.5</v>
      </c>
      <c r="I72">
        <v>154.6</v>
      </c>
      <c r="J72">
        <v>156</v>
      </c>
      <c r="K72">
        <v>155.30000000000001</v>
      </c>
    </row>
    <row r="73" spans="1:11" x14ac:dyDescent="0.3">
      <c r="A73" t="s">
        <v>285</v>
      </c>
      <c r="B73">
        <v>0</v>
      </c>
      <c r="C73">
        <v>0</v>
      </c>
      <c r="D73" t="s">
        <v>132</v>
      </c>
      <c r="E73" t="s">
        <v>132</v>
      </c>
      <c r="F73" t="s">
        <v>132</v>
      </c>
      <c r="G73" t="s">
        <v>132</v>
      </c>
      <c r="H73" t="s">
        <v>132</v>
      </c>
      <c r="I73">
        <v>0</v>
      </c>
      <c r="J73">
        <v>0</v>
      </c>
      <c r="K73">
        <v>0</v>
      </c>
    </row>
    <row r="74" spans="1:11" x14ac:dyDescent="0.3">
      <c r="A74" t="s">
        <v>287</v>
      </c>
      <c r="B74" t="s">
        <v>132</v>
      </c>
      <c r="C74" t="s">
        <v>132</v>
      </c>
      <c r="D74" t="s">
        <v>132</v>
      </c>
      <c r="E74" t="s">
        <v>132</v>
      </c>
      <c r="F74" t="s">
        <v>132</v>
      </c>
      <c r="G74" t="s">
        <v>132</v>
      </c>
      <c r="H74" t="s">
        <v>132</v>
      </c>
      <c r="I74" t="s">
        <v>132</v>
      </c>
      <c r="J74">
        <v>156</v>
      </c>
      <c r="K74">
        <v>155.30000000000001</v>
      </c>
    </row>
    <row r="75" spans="1:11" x14ac:dyDescent="0.3">
      <c r="A75" t="s">
        <v>311</v>
      </c>
      <c r="B75">
        <v>250</v>
      </c>
      <c r="C75">
        <v>250</v>
      </c>
      <c r="D75">
        <v>250</v>
      </c>
      <c r="E75">
        <v>250</v>
      </c>
      <c r="F75">
        <v>250</v>
      </c>
      <c r="G75">
        <v>17.5</v>
      </c>
      <c r="H75">
        <v>12.4</v>
      </c>
      <c r="I75">
        <v>500</v>
      </c>
      <c r="J75">
        <v>750</v>
      </c>
      <c r="K75">
        <v>750</v>
      </c>
    </row>
    <row r="76" spans="1:11" x14ac:dyDescent="0.3">
      <c r="A76" t="s">
        <v>312</v>
      </c>
      <c r="B76" t="s">
        <v>132</v>
      </c>
      <c r="C76" t="s">
        <v>132</v>
      </c>
      <c r="D76" t="s">
        <v>132</v>
      </c>
      <c r="E76" t="s">
        <v>132</v>
      </c>
      <c r="F76" t="s">
        <v>132</v>
      </c>
      <c r="G76" t="s">
        <v>132</v>
      </c>
      <c r="H76" t="s">
        <v>132</v>
      </c>
      <c r="I76" t="s">
        <v>132</v>
      </c>
      <c r="J76">
        <v>297.5</v>
      </c>
      <c r="K76">
        <v>2.7</v>
      </c>
    </row>
    <row r="77" spans="1:11" x14ac:dyDescent="0.3">
      <c r="A77" t="s">
        <v>313</v>
      </c>
      <c r="B77">
        <v>897.3</v>
      </c>
      <c r="C77" s="1">
        <v>1069.4000000000001</v>
      </c>
      <c r="D77" s="1">
        <v>1077.8</v>
      </c>
      <c r="E77" s="1">
        <v>1369.9</v>
      </c>
      <c r="F77" s="1">
        <v>1549.1</v>
      </c>
      <c r="G77" s="1">
        <v>1641.4</v>
      </c>
      <c r="H77" s="1">
        <v>1388</v>
      </c>
      <c r="I77" s="1">
        <v>1437.9</v>
      </c>
      <c r="J77" s="1">
        <v>1467.5</v>
      </c>
      <c r="K77" s="1">
        <v>1457.2</v>
      </c>
    </row>
    <row r="78" spans="1:11" x14ac:dyDescent="0.3">
      <c r="A78" t="s">
        <v>176</v>
      </c>
      <c r="B78">
        <v>94</v>
      </c>
      <c r="C78">
        <v>107</v>
      </c>
      <c r="D78">
        <v>137.80000000000001</v>
      </c>
      <c r="E78">
        <v>171</v>
      </c>
      <c r="F78">
        <v>223.7</v>
      </c>
      <c r="G78">
        <v>257.60000000000002</v>
      </c>
      <c r="H78">
        <v>259.39999999999998</v>
      </c>
      <c r="I78">
        <v>269.60000000000002</v>
      </c>
      <c r="J78">
        <v>295.89999999999998</v>
      </c>
      <c r="K78">
        <v>318.10000000000002</v>
      </c>
    </row>
    <row r="79" spans="1:11" x14ac:dyDescent="0.3">
      <c r="A79" t="s">
        <v>314</v>
      </c>
      <c r="B79">
        <v>122.3</v>
      </c>
      <c r="C79">
        <v>142.69999999999999</v>
      </c>
      <c r="D79">
        <v>154.5</v>
      </c>
      <c r="E79">
        <v>191.3</v>
      </c>
      <c r="F79">
        <v>238.7</v>
      </c>
      <c r="G79">
        <v>251.7</v>
      </c>
      <c r="H79">
        <v>236.6</v>
      </c>
      <c r="I79">
        <v>254.7</v>
      </c>
      <c r="J79">
        <v>267</v>
      </c>
      <c r="K79">
        <v>283.39999999999998</v>
      </c>
    </row>
    <row r="80" spans="1:11" x14ac:dyDescent="0.3">
      <c r="A80" t="s">
        <v>315</v>
      </c>
      <c r="B80">
        <v>118.3</v>
      </c>
      <c r="C80">
        <v>135.19999999999999</v>
      </c>
      <c r="D80">
        <v>141.1</v>
      </c>
      <c r="E80">
        <v>179.9</v>
      </c>
      <c r="F80">
        <v>208.3</v>
      </c>
      <c r="G80">
        <v>228.7</v>
      </c>
      <c r="H80">
        <v>211.5</v>
      </c>
      <c r="I80">
        <v>226.8</v>
      </c>
      <c r="J80">
        <v>245</v>
      </c>
      <c r="K80">
        <v>261.10000000000002</v>
      </c>
    </row>
    <row r="81" spans="1:11" x14ac:dyDescent="0.3">
      <c r="A81" t="s">
        <v>316</v>
      </c>
      <c r="B81">
        <v>106.6</v>
      </c>
      <c r="C81">
        <v>120.2</v>
      </c>
      <c r="D81">
        <v>127.3</v>
      </c>
      <c r="E81">
        <v>156.9</v>
      </c>
      <c r="F81">
        <v>188.4</v>
      </c>
      <c r="G81">
        <v>204</v>
      </c>
      <c r="H81">
        <v>182.8</v>
      </c>
      <c r="I81">
        <v>202.5</v>
      </c>
      <c r="J81">
        <v>223.3</v>
      </c>
      <c r="K81">
        <v>232.9</v>
      </c>
    </row>
    <row r="82" spans="1:11" x14ac:dyDescent="0.3">
      <c r="A82" t="s">
        <v>317</v>
      </c>
      <c r="B82">
        <v>89.7</v>
      </c>
      <c r="C82">
        <v>110.6</v>
      </c>
      <c r="D82">
        <v>110.4</v>
      </c>
      <c r="E82">
        <v>143.30000000000001</v>
      </c>
      <c r="F82">
        <v>167.6</v>
      </c>
      <c r="G82">
        <v>178.9</v>
      </c>
      <c r="H82">
        <v>164.5</v>
      </c>
      <c r="I82">
        <v>186.1</v>
      </c>
      <c r="J82">
        <v>198.6</v>
      </c>
      <c r="K82">
        <v>191.4</v>
      </c>
    </row>
    <row r="83" spans="1:11" x14ac:dyDescent="0.3">
      <c r="A83" t="s">
        <v>318</v>
      </c>
      <c r="B83">
        <v>77.400000000000006</v>
      </c>
      <c r="C83">
        <v>99.4</v>
      </c>
      <c r="D83">
        <v>107.6</v>
      </c>
      <c r="E83">
        <v>141.19999999999999</v>
      </c>
      <c r="F83">
        <v>160.1</v>
      </c>
      <c r="G83">
        <v>181.2</v>
      </c>
      <c r="H83">
        <v>152.80000000000001</v>
      </c>
      <c r="I83">
        <v>167.5</v>
      </c>
      <c r="J83">
        <v>155</v>
      </c>
      <c r="K83">
        <v>158.5</v>
      </c>
    </row>
    <row r="84" spans="1:11" x14ac:dyDescent="0.3">
      <c r="A84" t="s">
        <v>319</v>
      </c>
      <c r="B84">
        <v>383.1</v>
      </c>
      <c r="C84">
        <v>461.4</v>
      </c>
      <c r="D84">
        <v>436.9</v>
      </c>
      <c r="E84">
        <v>557.29999999999995</v>
      </c>
      <c r="F84">
        <v>586.1</v>
      </c>
      <c r="G84">
        <v>596.9</v>
      </c>
      <c r="H84">
        <v>439.8</v>
      </c>
      <c r="I84">
        <v>400.3</v>
      </c>
      <c r="J84">
        <v>378.6</v>
      </c>
      <c r="K84">
        <v>329.8</v>
      </c>
    </row>
    <row r="85" spans="1:11" x14ac:dyDescent="0.3">
      <c r="A85" t="s">
        <v>321</v>
      </c>
      <c r="B85">
        <v>33.9</v>
      </c>
      <c r="C85">
        <v>12</v>
      </c>
      <c r="D85" t="s">
        <v>132</v>
      </c>
      <c r="E85" t="s">
        <v>132</v>
      </c>
      <c r="F85">
        <v>50.5</v>
      </c>
      <c r="G85">
        <v>57.9</v>
      </c>
      <c r="H85">
        <v>332.9</v>
      </c>
      <c r="I85">
        <v>385.3</v>
      </c>
      <c r="J85">
        <v>813.8</v>
      </c>
      <c r="K85">
        <v>815.6</v>
      </c>
    </row>
    <row r="86" spans="1:11" x14ac:dyDescent="0.3">
      <c r="A86" t="s">
        <v>247</v>
      </c>
      <c r="B86" t="s">
        <v>132</v>
      </c>
      <c r="C86" t="s">
        <v>132</v>
      </c>
      <c r="D86" t="s">
        <v>132</v>
      </c>
      <c r="E86" t="s">
        <v>132</v>
      </c>
      <c r="F86" t="s">
        <v>132</v>
      </c>
      <c r="G86" t="s">
        <v>132</v>
      </c>
      <c r="H86" t="s">
        <v>132</v>
      </c>
      <c r="I86" t="s">
        <v>132</v>
      </c>
      <c r="J86" t="s">
        <v>132</v>
      </c>
      <c r="K86" t="s">
        <v>132</v>
      </c>
    </row>
    <row r="87" spans="1:11" x14ac:dyDescent="0.3">
      <c r="A87" t="s">
        <v>288</v>
      </c>
      <c r="B87">
        <v>979.9</v>
      </c>
      <c r="C87" s="1">
        <v>1134.0999999999999</v>
      </c>
      <c r="D87" s="1">
        <v>1375.7</v>
      </c>
      <c r="E87" s="1">
        <v>1685.5</v>
      </c>
      <c r="F87" s="1">
        <v>1948.2</v>
      </c>
      <c r="G87" s="1">
        <v>2189.3000000000002</v>
      </c>
      <c r="H87" s="1">
        <v>2536.1</v>
      </c>
      <c r="I87" s="1">
        <v>2725.7</v>
      </c>
      <c r="J87" s="1">
        <v>3542.1</v>
      </c>
      <c r="K87" s="1">
        <v>3871.6</v>
      </c>
    </row>
    <row r="88" spans="1:11" x14ac:dyDescent="0.3">
      <c r="A88" t="s">
        <v>501</v>
      </c>
      <c r="B88">
        <v>40.1</v>
      </c>
      <c r="C88" t="s">
        <v>132</v>
      </c>
      <c r="D88" t="s">
        <v>132</v>
      </c>
      <c r="E88" t="s">
        <v>132</v>
      </c>
      <c r="F88" t="s">
        <v>132</v>
      </c>
      <c r="G88" t="s">
        <v>132</v>
      </c>
      <c r="H88" t="s">
        <v>132</v>
      </c>
      <c r="I88" t="s">
        <v>132</v>
      </c>
      <c r="J88" t="s">
        <v>132</v>
      </c>
      <c r="K88" t="s">
        <v>132</v>
      </c>
    </row>
    <row r="89" spans="1:11" x14ac:dyDescent="0.3">
      <c r="A89" t="s">
        <v>327</v>
      </c>
      <c r="B89" t="s">
        <v>132</v>
      </c>
      <c r="C89" t="s">
        <v>132</v>
      </c>
      <c r="D89">
        <v>4</v>
      </c>
      <c r="E89">
        <v>2</v>
      </c>
      <c r="F89">
        <v>4.4000000000000004</v>
      </c>
      <c r="G89">
        <v>3.2</v>
      </c>
      <c r="H89">
        <v>3.8</v>
      </c>
      <c r="I89">
        <v>8.8000000000000007</v>
      </c>
      <c r="J89">
        <v>100</v>
      </c>
      <c r="K89">
        <v>100</v>
      </c>
    </row>
    <row r="90" spans="1:11" x14ac:dyDescent="0.3">
      <c r="A90" t="s">
        <v>328</v>
      </c>
      <c r="B90">
        <v>50.8</v>
      </c>
      <c r="C90">
        <v>52</v>
      </c>
      <c r="D90">
        <v>156.30000000000001</v>
      </c>
      <c r="E90">
        <v>158.30000000000001</v>
      </c>
      <c r="F90">
        <v>160.19999999999999</v>
      </c>
      <c r="G90">
        <v>157.4</v>
      </c>
      <c r="H90">
        <v>156.9</v>
      </c>
      <c r="I90">
        <v>157.69999999999999</v>
      </c>
      <c r="J90">
        <v>156</v>
      </c>
      <c r="K90">
        <v>155.30000000000001</v>
      </c>
    </row>
    <row r="91" spans="1:11" x14ac:dyDescent="0.3">
      <c r="A91" t="s">
        <v>333</v>
      </c>
      <c r="B91">
        <v>0</v>
      </c>
      <c r="C91">
        <v>0</v>
      </c>
      <c r="D91" t="s">
        <v>132</v>
      </c>
      <c r="E91" t="s">
        <v>132</v>
      </c>
      <c r="F91">
        <v>0.5</v>
      </c>
      <c r="G91">
        <v>1.8</v>
      </c>
      <c r="H91">
        <v>1.6</v>
      </c>
      <c r="I91">
        <v>1.6</v>
      </c>
      <c r="J91">
        <v>1.4</v>
      </c>
      <c r="K91">
        <v>1.7</v>
      </c>
    </row>
    <row r="92" spans="1:11" x14ac:dyDescent="0.3">
      <c r="A92" t="s">
        <v>334</v>
      </c>
      <c r="B92">
        <v>0</v>
      </c>
      <c r="C92">
        <v>0</v>
      </c>
      <c r="D92" t="s">
        <v>132</v>
      </c>
      <c r="E92" t="s">
        <v>132</v>
      </c>
      <c r="F92">
        <v>2.2999999999999998</v>
      </c>
      <c r="G92">
        <v>3</v>
      </c>
      <c r="H92">
        <v>3.4</v>
      </c>
      <c r="I92">
        <v>3.1</v>
      </c>
      <c r="J92">
        <v>3.3</v>
      </c>
      <c r="K92">
        <v>3.4</v>
      </c>
    </row>
    <row r="93" spans="1:11" x14ac:dyDescent="0.3">
      <c r="A93" t="s">
        <v>502</v>
      </c>
      <c r="B93" t="s">
        <v>132</v>
      </c>
      <c r="C93" t="s">
        <v>132</v>
      </c>
      <c r="D93" t="s">
        <v>132</v>
      </c>
      <c r="E93" t="s">
        <v>132</v>
      </c>
      <c r="F93" t="s">
        <v>132</v>
      </c>
      <c r="G93" t="s">
        <v>132</v>
      </c>
      <c r="H93" t="s">
        <v>132</v>
      </c>
      <c r="I93" t="s">
        <v>132</v>
      </c>
      <c r="J93" s="1">
        <v>3259.3</v>
      </c>
      <c r="K93" s="1">
        <v>3570</v>
      </c>
    </row>
    <row r="94" spans="1:11" x14ac:dyDescent="0.3">
      <c r="A94" t="s">
        <v>335</v>
      </c>
      <c r="B94">
        <v>0</v>
      </c>
      <c r="C94" t="s">
        <v>132</v>
      </c>
      <c r="D94" t="s">
        <v>132</v>
      </c>
      <c r="E94" t="s">
        <v>132</v>
      </c>
      <c r="F94" t="s">
        <v>132</v>
      </c>
      <c r="G94" t="s">
        <v>132</v>
      </c>
      <c r="H94" t="s">
        <v>132</v>
      </c>
      <c r="I94" t="s">
        <v>132</v>
      </c>
      <c r="J94" t="s">
        <v>132</v>
      </c>
      <c r="K94" t="s">
        <v>132</v>
      </c>
    </row>
    <row r="95" spans="1:11" x14ac:dyDescent="0.3">
      <c r="A95" t="s">
        <v>337</v>
      </c>
      <c r="B95" t="s">
        <v>132</v>
      </c>
      <c r="C95">
        <v>0.1</v>
      </c>
      <c r="D95">
        <v>0.1</v>
      </c>
      <c r="E95">
        <v>0.1</v>
      </c>
      <c r="F95">
        <v>0.1</v>
      </c>
      <c r="G95" t="s">
        <v>132</v>
      </c>
      <c r="H95" t="s">
        <v>132</v>
      </c>
      <c r="I95">
        <v>452.5</v>
      </c>
      <c r="J95">
        <v>452.5</v>
      </c>
      <c r="K95">
        <v>747.3</v>
      </c>
    </row>
    <row r="96" spans="1:11" x14ac:dyDescent="0.3">
      <c r="A96" t="s">
        <v>338</v>
      </c>
      <c r="B96">
        <v>451.7</v>
      </c>
      <c r="C96">
        <v>733.6</v>
      </c>
      <c r="D96">
        <v>738.2</v>
      </c>
      <c r="E96" s="1">
        <v>1113.3</v>
      </c>
      <c r="F96">
        <v>943.4</v>
      </c>
      <c r="G96">
        <v>887.9</v>
      </c>
      <c r="H96" s="1">
        <v>1071.9000000000001</v>
      </c>
      <c r="I96" s="1">
        <v>1359.4</v>
      </c>
      <c r="J96" t="s">
        <v>132</v>
      </c>
      <c r="K96" t="s">
        <v>132</v>
      </c>
    </row>
    <row r="97" spans="1:11" x14ac:dyDescent="0.3">
      <c r="A97" t="s">
        <v>503</v>
      </c>
      <c r="B97" t="s">
        <v>132</v>
      </c>
      <c r="C97" t="s">
        <v>132</v>
      </c>
      <c r="D97">
        <v>508</v>
      </c>
      <c r="E97">
        <v>718.5</v>
      </c>
      <c r="F97">
        <v>736.4</v>
      </c>
      <c r="G97">
        <v>872.2</v>
      </c>
      <c r="H97">
        <v>824.9</v>
      </c>
      <c r="I97" s="1">
        <v>1370</v>
      </c>
      <c r="J97" t="s">
        <v>132</v>
      </c>
      <c r="K97" t="s">
        <v>132</v>
      </c>
    </row>
    <row r="98" spans="1:11" x14ac:dyDescent="0.3">
      <c r="A98" t="s">
        <v>339</v>
      </c>
      <c r="B98">
        <v>12</v>
      </c>
      <c r="C98">
        <v>101.4</v>
      </c>
      <c r="D98">
        <v>15.7</v>
      </c>
      <c r="E98">
        <v>1.8</v>
      </c>
      <c r="F98">
        <v>1.8</v>
      </c>
      <c r="G98">
        <v>1.7</v>
      </c>
      <c r="H98">
        <v>63.7</v>
      </c>
      <c r="I98">
        <v>52.3</v>
      </c>
      <c r="J98">
        <v>77</v>
      </c>
      <c r="K98">
        <v>103.2</v>
      </c>
    </row>
    <row r="99" spans="1:11" x14ac:dyDescent="0.3">
      <c r="A99" t="s">
        <v>340</v>
      </c>
      <c r="B99">
        <v>101.4</v>
      </c>
      <c r="C99">
        <v>14.2</v>
      </c>
      <c r="D99">
        <v>1.8</v>
      </c>
      <c r="E99">
        <v>1.8</v>
      </c>
      <c r="F99">
        <v>1.7</v>
      </c>
      <c r="G99">
        <v>63.7</v>
      </c>
      <c r="H99">
        <v>3.3</v>
      </c>
      <c r="I99">
        <v>29</v>
      </c>
      <c r="J99">
        <v>47.4</v>
      </c>
      <c r="K99">
        <v>0</v>
      </c>
    </row>
    <row r="100" spans="1:11" x14ac:dyDescent="0.3">
      <c r="A100" t="s">
        <v>341</v>
      </c>
      <c r="B100">
        <v>14.2</v>
      </c>
      <c r="C100">
        <v>0.3</v>
      </c>
      <c r="D100">
        <v>1.8</v>
      </c>
      <c r="E100">
        <v>1.7</v>
      </c>
      <c r="F100">
        <v>63.7</v>
      </c>
      <c r="G100">
        <v>20.9</v>
      </c>
      <c r="H100">
        <v>36.799999999999997</v>
      </c>
      <c r="I100">
        <v>34</v>
      </c>
      <c r="J100">
        <v>15</v>
      </c>
      <c r="K100">
        <v>202</v>
      </c>
    </row>
    <row r="101" spans="1:11" x14ac:dyDescent="0.3">
      <c r="A101" t="s">
        <v>342</v>
      </c>
      <c r="B101">
        <v>0.3</v>
      </c>
      <c r="C101">
        <v>0.3</v>
      </c>
      <c r="D101">
        <v>1.7</v>
      </c>
      <c r="E101">
        <v>63.7</v>
      </c>
      <c r="F101">
        <v>5.7</v>
      </c>
      <c r="G101">
        <v>3.5</v>
      </c>
      <c r="H101">
        <v>11.6</v>
      </c>
      <c r="I101">
        <v>452.5</v>
      </c>
      <c r="J101">
        <v>201.1</v>
      </c>
      <c r="K101">
        <v>1.8</v>
      </c>
    </row>
    <row r="102" spans="1:11" x14ac:dyDescent="0.3">
      <c r="A102" t="s">
        <v>504</v>
      </c>
      <c r="B102">
        <v>0.3</v>
      </c>
      <c r="C102">
        <v>0.2</v>
      </c>
      <c r="D102">
        <v>63.7</v>
      </c>
      <c r="E102" t="s">
        <v>132</v>
      </c>
      <c r="F102" t="s">
        <v>132</v>
      </c>
      <c r="G102" t="s">
        <v>132</v>
      </c>
      <c r="H102" t="s">
        <v>132</v>
      </c>
      <c r="I102">
        <v>163.9</v>
      </c>
      <c r="J102" t="s">
        <v>132</v>
      </c>
      <c r="K102">
        <v>1.8</v>
      </c>
    </row>
    <row r="103" spans="1:11" x14ac:dyDescent="0.3">
      <c r="A103" t="s">
        <v>343</v>
      </c>
      <c r="B103">
        <v>0.2</v>
      </c>
      <c r="C103">
        <v>0</v>
      </c>
      <c r="D103" t="s">
        <v>132</v>
      </c>
      <c r="E103" t="s">
        <v>132</v>
      </c>
      <c r="F103" t="s">
        <v>132</v>
      </c>
      <c r="G103" t="s">
        <v>132</v>
      </c>
      <c r="H103" t="s">
        <v>132</v>
      </c>
      <c r="I103" t="s">
        <v>132</v>
      </c>
      <c r="J103" t="s">
        <v>132</v>
      </c>
      <c r="K103">
        <v>10.8</v>
      </c>
    </row>
    <row r="104" spans="1:11" x14ac:dyDescent="0.3">
      <c r="A104" t="s">
        <v>344</v>
      </c>
      <c r="B104">
        <v>128.5</v>
      </c>
      <c r="C104">
        <v>116.5</v>
      </c>
      <c r="D104">
        <v>84.6</v>
      </c>
      <c r="E104">
        <v>68.900000000000006</v>
      </c>
      <c r="F104">
        <v>72.900000000000006</v>
      </c>
      <c r="G104">
        <v>89.8</v>
      </c>
      <c r="H104">
        <v>115.4</v>
      </c>
      <c r="I104">
        <v>731.7</v>
      </c>
      <c r="J104">
        <v>340.4</v>
      </c>
      <c r="K104">
        <v>319.7</v>
      </c>
    </row>
    <row r="105" spans="1:11" x14ac:dyDescent="0.3">
      <c r="A105" t="s">
        <v>345</v>
      </c>
      <c r="B105">
        <v>116.5</v>
      </c>
      <c r="C105">
        <v>15.1</v>
      </c>
      <c r="D105">
        <v>68.900000000000006</v>
      </c>
      <c r="E105">
        <v>67.2</v>
      </c>
      <c r="F105">
        <v>71.099999999999994</v>
      </c>
      <c r="G105">
        <v>88.1</v>
      </c>
      <c r="H105">
        <v>49.2</v>
      </c>
      <c r="I105">
        <v>679.4</v>
      </c>
      <c r="J105">
        <v>263.39999999999998</v>
      </c>
      <c r="K105">
        <v>216.5</v>
      </c>
    </row>
    <row r="106" spans="1:11" x14ac:dyDescent="0.3">
      <c r="A106" t="s">
        <v>346</v>
      </c>
      <c r="B106" t="s">
        <v>132</v>
      </c>
      <c r="C106" t="s">
        <v>132</v>
      </c>
      <c r="D106" t="s">
        <v>132</v>
      </c>
      <c r="E106" t="s">
        <v>132</v>
      </c>
      <c r="F106" t="s">
        <v>132</v>
      </c>
      <c r="G106">
        <v>3.7</v>
      </c>
      <c r="H106">
        <v>1</v>
      </c>
      <c r="I106">
        <v>0.4</v>
      </c>
      <c r="J106">
        <v>0</v>
      </c>
      <c r="K106">
        <v>1.9</v>
      </c>
    </row>
    <row r="107" spans="1:11" x14ac:dyDescent="0.3">
      <c r="A107" t="s">
        <v>347</v>
      </c>
      <c r="B107" t="s">
        <v>132</v>
      </c>
      <c r="C107" t="s">
        <v>132</v>
      </c>
      <c r="D107" t="s">
        <v>132</v>
      </c>
      <c r="E107" t="s">
        <v>132</v>
      </c>
      <c r="F107" t="s">
        <v>132</v>
      </c>
      <c r="G107">
        <v>99.9</v>
      </c>
      <c r="H107">
        <v>30</v>
      </c>
      <c r="I107">
        <v>13.7</v>
      </c>
      <c r="J107" t="s">
        <v>132</v>
      </c>
      <c r="K107" t="s">
        <v>132</v>
      </c>
    </row>
    <row r="108" spans="1:11" x14ac:dyDescent="0.3">
      <c r="A108" t="s">
        <v>505</v>
      </c>
      <c r="B108">
        <v>0</v>
      </c>
      <c r="C108">
        <v>0</v>
      </c>
      <c r="D108" t="s">
        <v>132</v>
      </c>
      <c r="E108" t="s">
        <v>132</v>
      </c>
      <c r="F108">
        <v>1.2</v>
      </c>
      <c r="G108">
        <v>1.1000000000000001</v>
      </c>
      <c r="H108">
        <v>1.1000000000000001</v>
      </c>
      <c r="I108">
        <v>1.9</v>
      </c>
      <c r="J108">
        <v>1.3</v>
      </c>
      <c r="K108">
        <v>1.5</v>
      </c>
    </row>
    <row r="109" spans="1:11" x14ac:dyDescent="0.3">
      <c r="A109" t="s">
        <v>356</v>
      </c>
      <c r="B109">
        <v>609.4</v>
      </c>
      <c r="C109" s="1">
        <v>1008.3</v>
      </c>
      <c r="D109">
        <v>930.1</v>
      </c>
      <c r="E109" s="1">
        <v>1325</v>
      </c>
      <c r="F109" s="1">
        <v>1390.3</v>
      </c>
      <c r="G109" s="1">
        <v>1576</v>
      </c>
      <c r="H109" s="1">
        <v>1833.6</v>
      </c>
      <c r="I109" s="1">
        <v>1935.8</v>
      </c>
      <c r="J109" t="s">
        <v>132</v>
      </c>
      <c r="K109" t="s">
        <v>132</v>
      </c>
    </row>
    <row r="110" spans="1:11" x14ac:dyDescent="0.3">
      <c r="A110" t="s">
        <v>357</v>
      </c>
      <c r="B110">
        <v>345.6</v>
      </c>
      <c r="C110">
        <v>271.7</v>
      </c>
      <c r="D110">
        <v>288.39999999999998</v>
      </c>
      <c r="E110">
        <v>352.2</v>
      </c>
      <c r="F110">
        <v>483.6</v>
      </c>
      <c r="G110">
        <v>686.5</v>
      </c>
      <c r="H110">
        <v>317.3</v>
      </c>
      <c r="I110">
        <v>855.3</v>
      </c>
      <c r="J110" t="s">
        <v>132</v>
      </c>
      <c r="K110" t="s">
        <v>132</v>
      </c>
    </row>
    <row r="111" spans="1:11" x14ac:dyDescent="0.3">
      <c r="A111" t="s">
        <v>358</v>
      </c>
      <c r="B111">
        <v>167.8</v>
      </c>
      <c r="C111">
        <v>210.6</v>
      </c>
      <c r="D111">
        <v>287.7</v>
      </c>
      <c r="E111">
        <v>350.2</v>
      </c>
      <c r="F111">
        <v>337.1</v>
      </c>
      <c r="G111">
        <v>363.6</v>
      </c>
      <c r="H111">
        <v>717.2</v>
      </c>
      <c r="I111">
        <v>970.1</v>
      </c>
      <c r="J111" t="s">
        <v>132</v>
      </c>
      <c r="K111" t="s">
        <v>132</v>
      </c>
    </row>
    <row r="112" spans="1:11" x14ac:dyDescent="0.3">
      <c r="A112" t="s">
        <v>359</v>
      </c>
      <c r="B112">
        <v>383.3</v>
      </c>
      <c r="C112">
        <v>461.4</v>
      </c>
      <c r="D112">
        <v>436.9</v>
      </c>
      <c r="E112">
        <v>557.29999999999995</v>
      </c>
      <c r="F112">
        <v>586.1</v>
      </c>
      <c r="G112">
        <v>596.9</v>
      </c>
      <c r="H112">
        <v>439.8</v>
      </c>
      <c r="I112">
        <v>400.3</v>
      </c>
      <c r="J112" t="s">
        <v>132</v>
      </c>
      <c r="K112" t="s">
        <v>132</v>
      </c>
    </row>
    <row r="113" spans="1:11" x14ac:dyDescent="0.3">
      <c r="A113" t="s">
        <v>360</v>
      </c>
      <c r="B113" s="1">
        <v>1506</v>
      </c>
      <c r="C113" s="1">
        <v>1951.8</v>
      </c>
      <c r="D113" s="1">
        <v>1943</v>
      </c>
      <c r="E113" s="1">
        <v>2584.6999999999998</v>
      </c>
      <c r="F113" s="1">
        <v>2797</v>
      </c>
      <c r="G113" s="1">
        <v>3223</v>
      </c>
      <c r="H113" s="1">
        <v>3307.8</v>
      </c>
      <c r="I113" s="1">
        <v>4161.3999999999996</v>
      </c>
      <c r="J113" t="s">
        <v>132</v>
      </c>
      <c r="K113" t="s">
        <v>132</v>
      </c>
    </row>
    <row r="114" spans="1:11" x14ac:dyDescent="0.3">
      <c r="A114" t="s">
        <v>361</v>
      </c>
      <c r="B114" t="s">
        <v>132</v>
      </c>
      <c r="C114" t="s">
        <v>132</v>
      </c>
      <c r="D114" t="s">
        <v>132</v>
      </c>
      <c r="E114" t="s">
        <v>132</v>
      </c>
      <c r="F114" t="s">
        <v>132</v>
      </c>
      <c r="G114" t="s">
        <v>132</v>
      </c>
      <c r="H114" t="s">
        <v>132</v>
      </c>
      <c r="I114" t="s">
        <v>132</v>
      </c>
      <c r="J114" t="s">
        <v>132</v>
      </c>
      <c r="K114" t="s">
        <v>132</v>
      </c>
    </row>
    <row r="115" spans="1:11" x14ac:dyDescent="0.3">
      <c r="A115" t="s">
        <v>362</v>
      </c>
      <c r="B115" t="s">
        <v>132</v>
      </c>
      <c r="C115" t="s">
        <v>132</v>
      </c>
      <c r="D115" t="s">
        <v>132</v>
      </c>
      <c r="E115" t="s">
        <v>132</v>
      </c>
      <c r="F115" t="s">
        <v>132</v>
      </c>
      <c r="G115" t="s">
        <v>132</v>
      </c>
      <c r="H115" t="s">
        <v>132</v>
      </c>
      <c r="I115" t="s">
        <v>132</v>
      </c>
      <c r="J115" t="s">
        <v>132</v>
      </c>
      <c r="K115" t="s">
        <v>132</v>
      </c>
    </row>
    <row r="116" spans="1:11" x14ac:dyDescent="0.3">
      <c r="A116" t="s">
        <v>363</v>
      </c>
      <c r="B116" t="s">
        <v>132</v>
      </c>
      <c r="C116" t="s">
        <v>132</v>
      </c>
      <c r="D116" t="s">
        <v>132</v>
      </c>
      <c r="E116" t="s">
        <v>132</v>
      </c>
      <c r="F116" t="s">
        <v>132</v>
      </c>
      <c r="G116" t="s">
        <v>132</v>
      </c>
      <c r="H116" t="s">
        <v>132</v>
      </c>
      <c r="I116" t="s">
        <v>132</v>
      </c>
      <c r="J116" t="s">
        <v>132</v>
      </c>
      <c r="K116" t="s">
        <v>132</v>
      </c>
    </row>
    <row r="117" spans="1:11" x14ac:dyDescent="0.3">
      <c r="A117" t="s">
        <v>364</v>
      </c>
      <c r="B117" t="s">
        <v>132</v>
      </c>
      <c r="C117" t="s">
        <v>132</v>
      </c>
      <c r="D117" t="s">
        <v>132</v>
      </c>
      <c r="E117" t="s">
        <v>132</v>
      </c>
      <c r="F117" t="s">
        <v>132</v>
      </c>
      <c r="G117" t="s">
        <v>132</v>
      </c>
      <c r="H117" t="s">
        <v>132</v>
      </c>
      <c r="I117" t="s">
        <v>132</v>
      </c>
      <c r="J117" t="s">
        <v>132</v>
      </c>
      <c r="K117" t="s">
        <v>132</v>
      </c>
    </row>
    <row r="118" spans="1:11" x14ac:dyDescent="0.3">
      <c r="A118" t="s">
        <v>365</v>
      </c>
      <c r="B118" t="s">
        <v>132</v>
      </c>
      <c r="C118" t="s">
        <v>132</v>
      </c>
      <c r="D118" t="s">
        <v>132</v>
      </c>
      <c r="E118" t="s">
        <v>132</v>
      </c>
      <c r="F118" t="s">
        <v>132</v>
      </c>
      <c r="G118" t="s">
        <v>132</v>
      </c>
      <c r="H118" t="s">
        <v>132</v>
      </c>
      <c r="I118" t="s">
        <v>132</v>
      </c>
      <c r="J118" t="s">
        <v>132</v>
      </c>
      <c r="K118" t="s">
        <v>132</v>
      </c>
    </row>
    <row r="119" spans="1:11" x14ac:dyDescent="0.3">
      <c r="A119" t="s">
        <v>368</v>
      </c>
      <c r="B119" t="s">
        <v>132</v>
      </c>
      <c r="C119" t="s">
        <v>132</v>
      </c>
      <c r="D119" t="s">
        <v>132</v>
      </c>
      <c r="E119" t="s">
        <v>132</v>
      </c>
      <c r="F119" t="s">
        <v>132</v>
      </c>
      <c r="G119" t="s">
        <v>132</v>
      </c>
      <c r="H119" s="1">
        <v>1157.0999999999999</v>
      </c>
      <c r="I119" s="1">
        <v>1269.4000000000001</v>
      </c>
      <c r="J119" s="1">
        <v>1320.4</v>
      </c>
      <c r="K119" s="1">
        <v>1302.4000000000001</v>
      </c>
    </row>
    <row r="120" spans="1:11" x14ac:dyDescent="0.3">
      <c r="A120" t="s">
        <v>379</v>
      </c>
      <c r="B120">
        <v>10.6</v>
      </c>
      <c r="C120">
        <v>0</v>
      </c>
      <c r="D120" t="s">
        <v>132</v>
      </c>
      <c r="E120" t="s">
        <v>132</v>
      </c>
      <c r="F120" t="s">
        <v>132</v>
      </c>
      <c r="G120" t="s">
        <v>132</v>
      </c>
      <c r="H120" t="s">
        <v>132</v>
      </c>
      <c r="I120" t="s">
        <v>132</v>
      </c>
      <c r="J120">
        <v>38.97</v>
      </c>
      <c r="K120">
        <v>40.619999999999997</v>
      </c>
    </row>
    <row r="121" spans="1:11" x14ac:dyDescent="0.3">
      <c r="A121" t="s">
        <v>382</v>
      </c>
      <c r="B121">
        <v>19.899999999999999</v>
      </c>
      <c r="C121">
        <v>17.5</v>
      </c>
      <c r="D121">
        <v>18.100000000000001</v>
      </c>
      <c r="E121">
        <v>19.5</v>
      </c>
      <c r="F121">
        <v>27.3</v>
      </c>
      <c r="G121">
        <v>30.2</v>
      </c>
      <c r="H121">
        <v>33</v>
      </c>
      <c r="I121">
        <v>43.6</v>
      </c>
      <c r="J121">
        <v>48.5</v>
      </c>
      <c r="K121">
        <v>58.3</v>
      </c>
    </row>
    <row r="122" spans="1:11" x14ac:dyDescent="0.3">
      <c r="A122" t="s">
        <v>383</v>
      </c>
      <c r="B122" t="s">
        <v>132</v>
      </c>
      <c r="C122" t="s">
        <v>132</v>
      </c>
      <c r="D122" t="s">
        <v>132</v>
      </c>
      <c r="E122" t="s">
        <v>132</v>
      </c>
      <c r="F122" t="s">
        <v>132</v>
      </c>
      <c r="G122" t="s">
        <v>132</v>
      </c>
      <c r="H122" t="s">
        <v>132</v>
      </c>
      <c r="I122" t="s">
        <v>132</v>
      </c>
      <c r="J122">
        <v>500</v>
      </c>
      <c r="K122">
        <v>500</v>
      </c>
    </row>
    <row r="123" spans="1:11" x14ac:dyDescent="0.3">
      <c r="A123" t="s">
        <v>385</v>
      </c>
      <c r="B123" t="s">
        <v>132</v>
      </c>
      <c r="C123" t="s">
        <v>132</v>
      </c>
      <c r="D123" t="s">
        <v>132</v>
      </c>
      <c r="E123" t="s">
        <v>132</v>
      </c>
      <c r="F123" t="s">
        <v>132</v>
      </c>
      <c r="G123" t="s">
        <v>132</v>
      </c>
      <c r="H123">
        <v>20</v>
      </c>
      <c r="I123">
        <v>20</v>
      </c>
      <c r="J123" t="s">
        <v>132</v>
      </c>
      <c r="K123" t="s">
        <v>132</v>
      </c>
    </row>
    <row r="124" spans="1:11" x14ac:dyDescent="0.3">
      <c r="A124" t="s">
        <v>399</v>
      </c>
      <c r="B124">
        <v>43.7</v>
      </c>
      <c r="C124">
        <v>23.2</v>
      </c>
      <c r="D124">
        <v>23.1</v>
      </c>
      <c r="E124">
        <v>20.9</v>
      </c>
      <c r="F124">
        <v>24.3</v>
      </c>
      <c r="G124">
        <v>24.8</v>
      </c>
      <c r="H124">
        <v>28.6</v>
      </c>
      <c r="I124">
        <v>34.4</v>
      </c>
      <c r="J124">
        <v>38.299999999999997</v>
      </c>
      <c r="K124">
        <v>50.6</v>
      </c>
    </row>
    <row r="125" spans="1:11" x14ac:dyDescent="0.3">
      <c r="A125" t="s">
        <v>401</v>
      </c>
      <c r="B125">
        <v>0.2</v>
      </c>
      <c r="C125">
        <v>0</v>
      </c>
      <c r="D125">
        <v>0</v>
      </c>
      <c r="E125">
        <v>0</v>
      </c>
      <c r="F125">
        <v>3</v>
      </c>
      <c r="G125">
        <v>2.2999999999999998</v>
      </c>
      <c r="H125">
        <v>3</v>
      </c>
      <c r="I125">
        <v>3.4</v>
      </c>
      <c r="J125">
        <v>3.1</v>
      </c>
      <c r="K125">
        <v>3.3</v>
      </c>
    </row>
    <row r="126" spans="1:11" x14ac:dyDescent="0.3">
      <c r="A126" t="s">
        <v>403</v>
      </c>
      <c r="B126" t="s">
        <v>132</v>
      </c>
      <c r="C126" t="s">
        <v>132</v>
      </c>
      <c r="D126" t="s">
        <v>132</v>
      </c>
      <c r="E126" t="s">
        <v>132</v>
      </c>
      <c r="F126" t="s">
        <v>132</v>
      </c>
      <c r="G126" t="s">
        <v>132</v>
      </c>
      <c r="H126">
        <v>30.99</v>
      </c>
      <c r="I126" t="s">
        <v>132</v>
      </c>
      <c r="J126" t="s">
        <v>132</v>
      </c>
      <c r="K126">
        <v>38.53</v>
      </c>
    </row>
    <row r="127" spans="1:11" x14ac:dyDescent="0.3">
      <c r="A127" t="s">
        <v>404</v>
      </c>
      <c r="B127">
        <v>10.199999999999999</v>
      </c>
      <c r="C127">
        <v>10.8</v>
      </c>
      <c r="D127">
        <v>7.9</v>
      </c>
      <c r="E127">
        <v>6.1</v>
      </c>
      <c r="F127">
        <v>6.6</v>
      </c>
      <c r="G127">
        <v>7.4</v>
      </c>
      <c r="H127">
        <v>8</v>
      </c>
      <c r="I127">
        <v>10.6</v>
      </c>
      <c r="J127">
        <v>21.5</v>
      </c>
      <c r="K127">
        <v>67</v>
      </c>
    </row>
    <row r="128" spans="1:11" x14ac:dyDescent="0.3">
      <c r="A128" t="s">
        <v>405</v>
      </c>
      <c r="B128">
        <v>10.8</v>
      </c>
      <c r="C128">
        <v>7.9</v>
      </c>
      <c r="D128">
        <v>6.1</v>
      </c>
      <c r="E128">
        <v>6.6</v>
      </c>
      <c r="F128">
        <v>7.4</v>
      </c>
      <c r="G128">
        <v>8</v>
      </c>
      <c r="H128">
        <v>10.6</v>
      </c>
      <c r="I128">
        <v>21.5</v>
      </c>
      <c r="J128">
        <v>67</v>
      </c>
      <c r="K128">
        <v>41.2</v>
      </c>
    </row>
    <row r="129" spans="1:11" x14ac:dyDescent="0.3">
      <c r="A129" t="s">
        <v>406</v>
      </c>
      <c r="B129">
        <v>0.7</v>
      </c>
      <c r="C129">
        <v>0.8</v>
      </c>
      <c r="D129">
        <v>0.9</v>
      </c>
      <c r="E129">
        <v>1.1000000000000001</v>
      </c>
      <c r="F129">
        <v>1.2</v>
      </c>
      <c r="G129">
        <v>1.2</v>
      </c>
      <c r="H129">
        <v>1.8</v>
      </c>
      <c r="I129">
        <v>9.8000000000000007</v>
      </c>
      <c r="J129">
        <v>35</v>
      </c>
      <c r="K129">
        <v>5.3</v>
      </c>
    </row>
    <row r="130" spans="1:11" x14ac:dyDescent="0.3">
      <c r="A130" t="s">
        <v>407</v>
      </c>
      <c r="B130">
        <v>0.2</v>
      </c>
      <c r="C130">
        <v>0</v>
      </c>
      <c r="D130" t="s">
        <v>132</v>
      </c>
      <c r="E130">
        <v>0.1</v>
      </c>
      <c r="F130">
        <v>0</v>
      </c>
      <c r="G130">
        <v>0</v>
      </c>
      <c r="H130">
        <v>1.6</v>
      </c>
      <c r="I130">
        <v>2.7</v>
      </c>
      <c r="J130">
        <v>15.3</v>
      </c>
      <c r="K130">
        <v>4.5999999999999996</v>
      </c>
    </row>
    <row r="131" spans="1:11" x14ac:dyDescent="0.3">
      <c r="A131" t="s">
        <v>408</v>
      </c>
      <c r="B131">
        <v>0</v>
      </c>
      <c r="C131">
        <v>-2.2000000000000002</v>
      </c>
      <c r="D131">
        <v>-1.1000000000000001</v>
      </c>
      <c r="E131">
        <v>0</v>
      </c>
      <c r="F131">
        <v>0</v>
      </c>
      <c r="G131">
        <v>-0.1</v>
      </c>
      <c r="H131">
        <v>0</v>
      </c>
      <c r="I131" t="s">
        <v>132</v>
      </c>
      <c r="J131" t="s">
        <v>132</v>
      </c>
      <c r="K131" t="s">
        <v>132</v>
      </c>
    </row>
    <row r="132" spans="1:11" x14ac:dyDescent="0.3">
      <c r="A132" t="s">
        <v>409</v>
      </c>
      <c r="B132">
        <v>0</v>
      </c>
      <c r="C132">
        <v>0</v>
      </c>
      <c r="D132" t="s">
        <v>132</v>
      </c>
      <c r="E132">
        <v>-0.6</v>
      </c>
      <c r="F132">
        <v>0</v>
      </c>
      <c r="G132" t="s">
        <v>132</v>
      </c>
      <c r="H132" t="s">
        <v>132</v>
      </c>
      <c r="I132" t="s">
        <v>132</v>
      </c>
      <c r="J132" t="s">
        <v>132</v>
      </c>
      <c r="K132" t="s">
        <v>132</v>
      </c>
    </row>
    <row r="133" spans="1:11" x14ac:dyDescent="0.3">
      <c r="A133" t="s">
        <v>506</v>
      </c>
      <c r="B133">
        <v>-0.3</v>
      </c>
      <c r="C133">
        <v>-1.4</v>
      </c>
      <c r="D133">
        <v>-1.6</v>
      </c>
      <c r="E133">
        <v>-0.1</v>
      </c>
      <c r="F133">
        <v>-0.4</v>
      </c>
      <c r="G133">
        <v>-0.5</v>
      </c>
      <c r="H133">
        <v>-0.8</v>
      </c>
      <c r="I133">
        <v>-1.6</v>
      </c>
      <c r="J133">
        <v>-3.6</v>
      </c>
      <c r="K133">
        <v>-2</v>
      </c>
    </row>
    <row r="134" spans="1:11" x14ac:dyDescent="0.3">
      <c r="A134" t="s">
        <v>507</v>
      </c>
      <c r="B134" s="1">
        <v>4100</v>
      </c>
      <c r="C134" s="1">
        <v>4828</v>
      </c>
      <c r="D134" s="1">
        <v>5600</v>
      </c>
      <c r="E134" s="1">
        <v>5800</v>
      </c>
      <c r="F134" s="1">
        <v>7300</v>
      </c>
      <c r="G134" s="1">
        <v>7200</v>
      </c>
      <c r="H134" s="1">
        <v>9100</v>
      </c>
      <c r="I134" s="1">
        <v>5800</v>
      </c>
      <c r="J134" s="1">
        <v>5500</v>
      </c>
      <c r="K134" s="1">
        <v>7300</v>
      </c>
    </row>
    <row r="135" spans="1:11" x14ac:dyDescent="0.3">
      <c r="A135" t="s">
        <v>508</v>
      </c>
      <c r="B135" s="1">
        <v>2768</v>
      </c>
      <c r="C135" s="1">
        <v>2944</v>
      </c>
      <c r="D135" s="1">
        <v>3600</v>
      </c>
      <c r="E135" s="1">
        <v>4000</v>
      </c>
      <c r="F135" s="1">
        <v>4500</v>
      </c>
      <c r="G135" s="1">
        <v>5400</v>
      </c>
      <c r="H135" s="1">
        <v>4000</v>
      </c>
      <c r="I135" s="1">
        <v>5900</v>
      </c>
      <c r="J135" s="1">
        <v>6200</v>
      </c>
      <c r="K135" s="1">
        <v>7800</v>
      </c>
    </row>
    <row r="136" spans="1:11" x14ac:dyDescent="0.3">
      <c r="A136" t="s">
        <v>415</v>
      </c>
      <c r="B136" t="s">
        <v>132</v>
      </c>
      <c r="C136" t="s">
        <v>132</v>
      </c>
      <c r="D136">
        <v>218.7</v>
      </c>
      <c r="E136">
        <v>368.4</v>
      </c>
      <c r="F136">
        <v>391.6</v>
      </c>
      <c r="G136">
        <v>522.20000000000005</v>
      </c>
      <c r="H136">
        <v>566.4</v>
      </c>
      <c r="I136">
        <v>735.1</v>
      </c>
      <c r="J136">
        <v>615.70000000000005</v>
      </c>
      <c r="K136">
        <v>615.70000000000005</v>
      </c>
    </row>
    <row r="137" spans="1:11" x14ac:dyDescent="0.3">
      <c r="A137" t="s">
        <v>420</v>
      </c>
      <c r="B137" t="s">
        <v>132</v>
      </c>
      <c r="C137" t="s">
        <v>132</v>
      </c>
      <c r="D137" t="s">
        <v>132</v>
      </c>
      <c r="E137" t="s">
        <v>132</v>
      </c>
      <c r="F137" t="s">
        <v>132</v>
      </c>
      <c r="G137" t="s">
        <v>132</v>
      </c>
      <c r="H137">
        <v>0</v>
      </c>
      <c r="I137">
        <v>0.4</v>
      </c>
      <c r="J137">
        <v>0</v>
      </c>
      <c r="K137">
        <v>1.9</v>
      </c>
    </row>
    <row r="138" spans="1:11" x14ac:dyDescent="0.3">
      <c r="A138" t="s">
        <v>237</v>
      </c>
      <c r="B138"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A02D-9770-4ACD-84D0-B9D47BE0075F}">
  <dimension ref="A1:K59"/>
  <sheetViews>
    <sheetView workbookViewId="0">
      <selection sqref="A1:K1048576"/>
    </sheetView>
  </sheetViews>
  <sheetFormatPr defaultRowHeight="14.4" x14ac:dyDescent="0.3"/>
  <cols>
    <col min="1" max="1" width="41.33203125" bestFit="1" customWidth="1"/>
    <col min="2" max="2" width="56.33203125" bestFit="1" customWidth="1"/>
    <col min="3" max="11" width="10.5546875" bestFit="1" customWidth="1"/>
  </cols>
  <sheetData>
    <row r="1" spans="1:11" x14ac:dyDescent="0.3">
      <c r="A1" t="s">
        <v>469</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422</v>
      </c>
    </row>
    <row r="6" spans="1:11" x14ac:dyDescent="0.3">
      <c r="A6" t="s">
        <v>423</v>
      </c>
    </row>
    <row r="7" spans="1:11" x14ac:dyDescent="0.3">
      <c r="A7" t="s">
        <v>424</v>
      </c>
      <c r="B7">
        <v>60.9</v>
      </c>
      <c r="C7">
        <v>152.19999999999999</v>
      </c>
      <c r="D7">
        <v>261</v>
      </c>
      <c r="E7">
        <v>285.39999999999998</v>
      </c>
      <c r="F7">
        <v>235.1</v>
      </c>
      <c r="G7">
        <v>371.3</v>
      </c>
      <c r="H7">
        <v>427.3</v>
      </c>
      <c r="I7">
        <v>146.19999999999999</v>
      </c>
      <c r="J7">
        <v>815.6</v>
      </c>
      <c r="K7">
        <v>429.2</v>
      </c>
    </row>
    <row r="8" spans="1:11" x14ac:dyDescent="0.3">
      <c r="A8" t="s">
        <v>509</v>
      </c>
      <c r="B8">
        <v>42.4</v>
      </c>
      <c r="C8">
        <v>47.6</v>
      </c>
      <c r="D8">
        <v>52.4</v>
      </c>
      <c r="E8">
        <v>66.099999999999994</v>
      </c>
      <c r="F8">
        <v>82.8</v>
      </c>
      <c r="G8">
        <v>109.7</v>
      </c>
      <c r="H8">
        <v>111.5</v>
      </c>
      <c r="I8">
        <v>142.80000000000001</v>
      </c>
      <c r="J8" t="s">
        <v>132</v>
      </c>
      <c r="K8" t="s">
        <v>132</v>
      </c>
    </row>
    <row r="9" spans="1:11" x14ac:dyDescent="0.3">
      <c r="A9" t="s">
        <v>425</v>
      </c>
      <c r="B9" t="s">
        <v>132</v>
      </c>
      <c r="C9" t="s">
        <v>132</v>
      </c>
      <c r="D9" t="s">
        <v>132</v>
      </c>
      <c r="E9" t="s">
        <v>132</v>
      </c>
      <c r="F9" t="s">
        <v>132</v>
      </c>
      <c r="G9" t="s">
        <v>132</v>
      </c>
      <c r="H9" t="s">
        <v>132</v>
      </c>
      <c r="I9" t="s">
        <v>132</v>
      </c>
      <c r="J9">
        <v>139.6</v>
      </c>
      <c r="K9">
        <v>153.69999999999999</v>
      </c>
    </row>
    <row r="10" spans="1:11" x14ac:dyDescent="0.3">
      <c r="A10" t="s">
        <v>426</v>
      </c>
      <c r="B10">
        <v>11.6</v>
      </c>
      <c r="C10">
        <v>22.4</v>
      </c>
      <c r="D10">
        <v>-4.8</v>
      </c>
      <c r="E10">
        <v>-11.9</v>
      </c>
      <c r="F10">
        <v>-3.9</v>
      </c>
      <c r="G10">
        <v>-9.8000000000000007</v>
      </c>
      <c r="H10">
        <v>-7.6</v>
      </c>
      <c r="I10">
        <v>-19.600000000000001</v>
      </c>
      <c r="J10">
        <v>-387.3</v>
      </c>
      <c r="K10">
        <v>-6.5</v>
      </c>
    </row>
    <row r="11" spans="1:11" x14ac:dyDescent="0.3">
      <c r="A11" t="s">
        <v>427</v>
      </c>
      <c r="B11" t="s">
        <v>132</v>
      </c>
      <c r="C11" t="s">
        <v>132</v>
      </c>
      <c r="D11">
        <v>7.5</v>
      </c>
      <c r="E11">
        <v>30.8</v>
      </c>
      <c r="F11">
        <v>18.399999999999999</v>
      </c>
      <c r="G11">
        <v>35.700000000000003</v>
      </c>
      <c r="H11">
        <v>52.5</v>
      </c>
      <c r="I11">
        <v>50.7</v>
      </c>
      <c r="J11">
        <v>62.8</v>
      </c>
      <c r="K11">
        <v>37.799999999999997</v>
      </c>
    </row>
    <row r="12" spans="1:11" x14ac:dyDescent="0.3">
      <c r="A12" t="s">
        <v>510</v>
      </c>
      <c r="B12" t="s">
        <v>132</v>
      </c>
      <c r="C12" t="s">
        <v>132</v>
      </c>
      <c r="D12" t="s">
        <v>132</v>
      </c>
      <c r="E12" t="s">
        <v>132</v>
      </c>
      <c r="F12" t="s">
        <v>132</v>
      </c>
      <c r="G12" t="s">
        <v>132</v>
      </c>
      <c r="H12" t="s">
        <v>132</v>
      </c>
      <c r="I12" t="s">
        <v>132</v>
      </c>
      <c r="J12" t="s">
        <v>132</v>
      </c>
      <c r="K12" t="s">
        <v>132</v>
      </c>
    </row>
    <row r="13" spans="1:11" x14ac:dyDescent="0.3">
      <c r="A13" t="s">
        <v>428</v>
      </c>
      <c r="B13">
        <v>2.9</v>
      </c>
      <c r="C13">
        <v>14.2</v>
      </c>
      <c r="D13" t="s">
        <v>132</v>
      </c>
      <c r="E13" t="s">
        <v>132</v>
      </c>
      <c r="F13" t="s">
        <v>132</v>
      </c>
      <c r="G13" t="s">
        <v>132</v>
      </c>
      <c r="H13" t="s">
        <v>132</v>
      </c>
      <c r="I13" t="s">
        <v>132</v>
      </c>
      <c r="J13" t="s">
        <v>132</v>
      </c>
      <c r="K13" t="s">
        <v>132</v>
      </c>
    </row>
    <row r="14" spans="1:11" x14ac:dyDescent="0.3">
      <c r="A14" t="s">
        <v>429</v>
      </c>
      <c r="B14">
        <v>0</v>
      </c>
      <c r="C14" t="s">
        <v>132</v>
      </c>
      <c r="D14" t="s">
        <v>132</v>
      </c>
      <c r="E14" t="s">
        <v>132</v>
      </c>
      <c r="F14" t="s">
        <v>132</v>
      </c>
      <c r="G14" t="s">
        <v>132</v>
      </c>
      <c r="H14" t="s">
        <v>132</v>
      </c>
      <c r="I14" t="s">
        <v>132</v>
      </c>
      <c r="J14" t="s">
        <v>132</v>
      </c>
      <c r="K14" t="s">
        <v>132</v>
      </c>
    </row>
    <row r="15" spans="1:11" x14ac:dyDescent="0.3">
      <c r="A15" t="s">
        <v>430</v>
      </c>
      <c r="B15">
        <v>-0.4</v>
      </c>
      <c r="C15">
        <v>0.8</v>
      </c>
      <c r="D15" t="s">
        <v>132</v>
      </c>
      <c r="E15" t="s">
        <v>132</v>
      </c>
      <c r="F15">
        <v>-2.2000000000000002</v>
      </c>
      <c r="G15">
        <v>0.6</v>
      </c>
      <c r="H15">
        <v>0.3</v>
      </c>
      <c r="I15">
        <v>0</v>
      </c>
      <c r="J15" t="s">
        <v>132</v>
      </c>
      <c r="K15" t="s">
        <v>132</v>
      </c>
    </row>
    <row r="16" spans="1:11" x14ac:dyDescent="0.3">
      <c r="A16" t="s">
        <v>431</v>
      </c>
      <c r="B16">
        <v>2.4</v>
      </c>
      <c r="C16">
        <v>8.6999999999999993</v>
      </c>
      <c r="D16">
        <v>18.3</v>
      </c>
      <c r="E16">
        <v>23.1</v>
      </c>
      <c r="F16">
        <v>28.9</v>
      </c>
      <c r="G16">
        <v>30.5</v>
      </c>
      <c r="H16">
        <v>41.1</v>
      </c>
      <c r="I16">
        <v>65.2</v>
      </c>
      <c r="J16">
        <v>60.1</v>
      </c>
      <c r="K16">
        <v>59.9</v>
      </c>
    </row>
    <row r="17" spans="1:11" x14ac:dyDescent="0.3">
      <c r="A17" t="s">
        <v>432</v>
      </c>
      <c r="B17" t="s">
        <v>132</v>
      </c>
      <c r="C17" t="s">
        <v>132</v>
      </c>
      <c r="D17">
        <v>0.7</v>
      </c>
      <c r="E17">
        <v>0.4</v>
      </c>
      <c r="F17" t="s">
        <v>132</v>
      </c>
      <c r="G17" t="s">
        <v>132</v>
      </c>
      <c r="H17" t="s">
        <v>132</v>
      </c>
      <c r="I17">
        <v>-13.9</v>
      </c>
      <c r="J17">
        <v>0</v>
      </c>
      <c r="K17">
        <v>0</v>
      </c>
    </row>
    <row r="18" spans="1:11" x14ac:dyDescent="0.3">
      <c r="A18" t="s">
        <v>433</v>
      </c>
      <c r="B18">
        <v>-22.6</v>
      </c>
      <c r="C18">
        <v>-100.2</v>
      </c>
      <c r="D18">
        <v>-176.1</v>
      </c>
      <c r="E18">
        <v>-58.2</v>
      </c>
      <c r="F18">
        <v>-158.6</v>
      </c>
      <c r="G18">
        <v>-7.2</v>
      </c>
      <c r="H18">
        <v>-171.9</v>
      </c>
      <c r="I18">
        <v>78.599999999999994</v>
      </c>
      <c r="J18">
        <v>-458</v>
      </c>
      <c r="K18">
        <v>-389</v>
      </c>
    </row>
    <row r="19" spans="1:11" x14ac:dyDescent="0.3">
      <c r="A19" t="s">
        <v>434</v>
      </c>
      <c r="B19">
        <v>17.600000000000001</v>
      </c>
      <c r="C19">
        <v>98.7</v>
      </c>
      <c r="D19">
        <v>130.1</v>
      </c>
      <c r="E19">
        <v>38.200000000000003</v>
      </c>
      <c r="F19">
        <v>-12.8</v>
      </c>
      <c r="G19">
        <v>174.4</v>
      </c>
      <c r="H19">
        <v>154.5</v>
      </c>
      <c r="I19">
        <v>-37.700000000000003</v>
      </c>
      <c r="J19">
        <v>135.1</v>
      </c>
      <c r="K19">
        <v>107.2</v>
      </c>
    </row>
    <row r="20" spans="1:11" x14ac:dyDescent="0.3">
      <c r="A20" t="s">
        <v>435</v>
      </c>
      <c r="B20">
        <v>-21.3</v>
      </c>
      <c r="C20">
        <v>-70.7</v>
      </c>
      <c r="D20">
        <v>-100</v>
      </c>
      <c r="E20">
        <v>-10.4</v>
      </c>
      <c r="F20">
        <v>-102.2</v>
      </c>
      <c r="G20">
        <v>-136.19999999999999</v>
      </c>
      <c r="H20">
        <v>-118.4</v>
      </c>
      <c r="I20">
        <v>13.3</v>
      </c>
      <c r="J20">
        <v>-154.19999999999999</v>
      </c>
      <c r="K20">
        <v>-179.7</v>
      </c>
    </row>
    <row r="21" spans="1:11" x14ac:dyDescent="0.3">
      <c r="A21" t="s">
        <v>436</v>
      </c>
      <c r="B21">
        <v>1.2</v>
      </c>
      <c r="C21">
        <v>-31.8</v>
      </c>
      <c r="D21">
        <v>-2.1</v>
      </c>
      <c r="E21">
        <v>-15.3</v>
      </c>
      <c r="F21">
        <v>-9.1</v>
      </c>
      <c r="G21" t="s">
        <v>132</v>
      </c>
      <c r="H21" t="s">
        <v>132</v>
      </c>
      <c r="I21" t="s">
        <v>132</v>
      </c>
      <c r="J21" t="s">
        <v>132</v>
      </c>
      <c r="K21" t="s">
        <v>132</v>
      </c>
    </row>
    <row r="22" spans="1:11" x14ac:dyDescent="0.3">
      <c r="A22" t="s">
        <v>437</v>
      </c>
      <c r="B22">
        <v>5.7</v>
      </c>
      <c r="C22">
        <v>15.5</v>
      </c>
      <c r="D22">
        <v>50.4</v>
      </c>
      <c r="E22">
        <v>9.3000000000000007</v>
      </c>
      <c r="F22">
        <v>86</v>
      </c>
      <c r="G22">
        <v>19.7</v>
      </c>
      <c r="H22">
        <v>4.4000000000000004</v>
      </c>
      <c r="I22">
        <v>72.7</v>
      </c>
      <c r="J22">
        <v>106.7</v>
      </c>
      <c r="K22">
        <v>61.2</v>
      </c>
    </row>
    <row r="23" spans="1:11" x14ac:dyDescent="0.3">
      <c r="A23" t="s">
        <v>439</v>
      </c>
      <c r="B23">
        <v>0</v>
      </c>
      <c r="C23" t="s">
        <v>132</v>
      </c>
      <c r="D23" t="s">
        <v>132</v>
      </c>
      <c r="E23" t="s">
        <v>132</v>
      </c>
      <c r="F23" t="s">
        <v>132</v>
      </c>
      <c r="G23" t="s">
        <v>132</v>
      </c>
      <c r="H23" t="s">
        <v>132</v>
      </c>
      <c r="I23" t="s">
        <v>132</v>
      </c>
      <c r="J23" t="s">
        <v>132</v>
      </c>
      <c r="K23" t="s">
        <v>132</v>
      </c>
    </row>
    <row r="24" spans="1:11" x14ac:dyDescent="0.3">
      <c r="A24" t="s">
        <v>511</v>
      </c>
      <c r="B24">
        <v>-0.2</v>
      </c>
      <c r="C24">
        <v>0</v>
      </c>
      <c r="D24" t="s">
        <v>132</v>
      </c>
      <c r="E24" t="s">
        <v>132</v>
      </c>
      <c r="F24" t="s">
        <v>132</v>
      </c>
      <c r="G24" t="s">
        <v>132</v>
      </c>
      <c r="H24" t="s">
        <v>132</v>
      </c>
      <c r="I24" t="s">
        <v>132</v>
      </c>
      <c r="J24" t="s">
        <v>132</v>
      </c>
      <c r="K24" t="s">
        <v>132</v>
      </c>
    </row>
    <row r="25" spans="1:11" x14ac:dyDescent="0.3">
      <c r="A25" t="s">
        <v>512</v>
      </c>
      <c r="B25">
        <v>0.9</v>
      </c>
      <c r="C25">
        <v>0.7</v>
      </c>
      <c r="D25">
        <v>0.5</v>
      </c>
      <c r="E25" t="s">
        <v>132</v>
      </c>
      <c r="F25" t="s">
        <v>132</v>
      </c>
      <c r="G25" t="s">
        <v>132</v>
      </c>
      <c r="H25" t="s">
        <v>132</v>
      </c>
      <c r="I25" t="s">
        <v>132</v>
      </c>
      <c r="J25" t="s">
        <v>132</v>
      </c>
      <c r="K25" t="s">
        <v>132</v>
      </c>
    </row>
    <row r="26" spans="1:11" x14ac:dyDescent="0.3">
      <c r="A26" t="s">
        <v>513</v>
      </c>
      <c r="B26" t="s">
        <v>132</v>
      </c>
      <c r="C26" t="s">
        <v>132</v>
      </c>
      <c r="D26" t="s">
        <v>132</v>
      </c>
      <c r="E26">
        <v>13.1</v>
      </c>
      <c r="F26">
        <v>13.7</v>
      </c>
      <c r="G26" t="s">
        <v>132</v>
      </c>
      <c r="H26" t="s">
        <v>132</v>
      </c>
      <c r="I26" t="s">
        <v>132</v>
      </c>
      <c r="J26" t="s">
        <v>132</v>
      </c>
      <c r="K26" t="s">
        <v>132</v>
      </c>
    </row>
    <row r="27" spans="1:11" x14ac:dyDescent="0.3">
      <c r="A27" t="s">
        <v>514</v>
      </c>
      <c r="B27">
        <v>-3.2</v>
      </c>
      <c r="C27">
        <v>4.5</v>
      </c>
      <c r="D27">
        <v>-6.4</v>
      </c>
      <c r="E27">
        <v>-5.0999999999999996</v>
      </c>
      <c r="F27">
        <v>-8.9</v>
      </c>
      <c r="G27">
        <v>-30.1</v>
      </c>
      <c r="H27">
        <v>-69.2</v>
      </c>
      <c r="I27">
        <v>-153.1</v>
      </c>
      <c r="J27">
        <v>-110.5</v>
      </c>
      <c r="K27">
        <v>-33</v>
      </c>
    </row>
    <row r="28" spans="1:11" x14ac:dyDescent="0.3">
      <c r="A28" t="s">
        <v>440</v>
      </c>
      <c r="B28">
        <v>99</v>
      </c>
      <c r="C28">
        <v>163.9</v>
      </c>
      <c r="D28">
        <v>232.2</v>
      </c>
      <c r="E28">
        <v>361.6</v>
      </c>
      <c r="F28">
        <v>159.30000000000001</v>
      </c>
      <c r="G28">
        <v>568.6</v>
      </c>
      <c r="H28">
        <v>426.6</v>
      </c>
      <c r="I28">
        <v>331.5</v>
      </c>
      <c r="J28">
        <v>212.2</v>
      </c>
      <c r="K28">
        <v>238.3</v>
      </c>
    </row>
    <row r="29" spans="1:11" x14ac:dyDescent="0.3">
      <c r="A29" t="s">
        <v>515</v>
      </c>
      <c r="B29">
        <v>1.2</v>
      </c>
      <c r="C29">
        <v>1.2</v>
      </c>
      <c r="D29">
        <v>0.7</v>
      </c>
      <c r="E29" t="s">
        <v>132</v>
      </c>
      <c r="F29" t="s">
        <v>132</v>
      </c>
      <c r="G29" t="s">
        <v>132</v>
      </c>
      <c r="H29" t="s">
        <v>132</v>
      </c>
      <c r="I29" t="s">
        <v>132</v>
      </c>
      <c r="J29" t="s">
        <v>132</v>
      </c>
      <c r="K29" t="s">
        <v>132</v>
      </c>
    </row>
    <row r="30" spans="1:11" x14ac:dyDescent="0.3">
      <c r="A30" t="s">
        <v>441</v>
      </c>
      <c r="B30" t="s">
        <v>132</v>
      </c>
      <c r="C30" t="s">
        <v>132</v>
      </c>
      <c r="D30" t="s">
        <v>132</v>
      </c>
      <c r="E30">
        <v>-3.9</v>
      </c>
      <c r="F30">
        <v>-7.7</v>
      </c>
      <c r="G30">
        <v>10.1</v>
      </c>
      <c r="H30">
        <v>2.1</v>
      </c>
      <c r="I30">
        <v>-13.9</v>
      </c>
      <c r="J30">
        <v>2.2000000000000002</v>
      </c>
      <c r="K30">
        <v>-2.4</v>
      </c>
    </row>
    <row r="31" spans="1:11" x14ac:dyDescent="0.3">
      <c r="A31" t="s">
        <v>442</v>
      </c>
    </row>
    <row r="32" spans="1:11" x14ac:dyDescent="0.3">
      <c r="A32" t="s">
        <v>443</v>
      </c>
      <c r="B32">
        <v>0</v>
      </c>
      <c r="C32" t="s">
        <v>132</v>
      </c>
      <c r="D32" t="s">
        <v>132</v>
      </c>
      <c r="E32" t="s">
        <v>132</v>
      </c>
      <c r="F32" t="s">
        <v>132</v>
      </c>
      <c r="G32">
        <v>0</v>
      </c>
      <c r="H32">
        <v>5.5</v>
      </c>
      <c r="I32">
        <v>0</v>
      </c>
      <c r="J32" t="s">
        <v>132</v>
      </c>
      <c r="K32" t="s">
        <v>132</v>
      </c>
    </row>
    <row r="33" spans="1:11" x14ac:dyDescent="0.3">
      <c r="A33" t="s">
        <v>444</v>
      </c>
      <c r="B33">
        <v>-41.3</v>
      </c>
      <c r="C33">
        <v>-56.9</v>
      </c>
      <c r="D33">
        <v>-118.1</v>
      </c>
      <c r="E33">
        <v>-119.5</v>
      </c>
      <c r="F33">
        <v>-136</v>
      </c>
      <c r="G33">
        <v>-143</v>
      </c>
      <c r="H33">
        <v>-236.1</v>
      </c>
      <c r="I33">
        <v>-309.89999999999998</v>
      </c>
      <c r="J33">
        <v>-309.7</v>
      </c>
      <c r="K33">
        <v>-359</v>
      </c>
    </row>
    <row r="34" spans="1:11" x14ac:dyDescent="0.3">
      <c r="A34" t="s">
        <v>516</v>
      </c>
      <c r="B34" t="s">
        <v>132</v>
      </c>
      <c r="C34" t="s">
        <v>132</v>
      </c>
      <c r="D34">
        <v>0.1</v>
      </c>
      <c r="E34">
        <v>0.2</v>
      </c>
      <c r="F34">
        <v>0.3</v>
      </c>
      <c r="G34">
        <v>269.7</v>
      </c>
      <c r="H34">
        <v>176.8</v>
      </c>
      <c r="I34">
        <v>164.1</v>
      </c>
      <c r="J34">
        <v>180.2</v>
      </c>
      <c r="K34">
        <v>142.30000000000001</v>
      </c>
    </row>
    <row r="35" spans="1:11" x14ac:dyDescent="0.3">
      <c r="A35" t="s">
        <v>517</v>
      </c>
      <c r="B35" t="s">
        <v>132</v>
      </c>
      <c r="C35" t="s">
        <v>132</v>
      </c>
      <c r="D35">
        <v>-8.4</v>
      </c>
      <c r="E35">
        <v>-3.8</v>
      </c>
      <c r="F35">
        <v>-2.2999999999999998</v>
      </c>
      <c r="G35">
        <v>-446.1</v>
      </c>
      <c r="H35">
        <v>-189.6</v>
      </c>
      <c r="I35">
        <v>-166.6</v>
      </c>
      <c r="J35">
        <v>-215.2</v>
      </c>
      <c r="K35">
        <v>-70.8</v>
      </c>
    </row>
    <row r="36" spans="1:11" x14ac:dyDescent="0.3">
      <c r="A36" t="s">
        <v>445</v>
      </c>
      <c r="B36" t="s">
        <v>132</v>
      </c>
      <c r="C36" t="s">
        <v>132</v>
      </c>
      <c r="D36" t="s">
        <v>132</v>
      </c>
      <c r="E36">
        <v>-22.5</v>
      </c>
      <c r="F36">
        <v>0</v>
      </c>
      <c r="G36" t="s">
        <v>132</v>
      </c>
      <c r="H36">
        <v>-100.7</v>
      </c>
      <c r="I36">
        <v>0</v>
      </c>
      <c r="J36" t="s">
        <v>132</v>
      </c>
      <c r="K36" t="s">
        <v>132</v>
      </c>
    </row>
    <row r="37" spans="1:11" x14ac:dyDescent="0.3">
      <c r="A37" t="s">
        <v>447</v>
      </c>
      <c r="B37">
        <v>-0.1</v>
      </c>
      <c r="C37">
        <v>0</v>
      </c>
      <c r="D37">
        <v>-0.1</v>
      </c>
      <c r="E37">
        <v>0</v>
      </c>
      <c r="F37">
        <v>-0.2</v>
      </c>
      <c r="G37" t="s">
        <v>132</v>
      </c>
      <c r="H37" t="s">
        <v>132</v>
      </c>
      <c r="I37" t="s">
        <v>132</v>
      </c>
      <c r="J37" t="s">
        <v>132</v>
      </c>
      <c r="K37" t="s">
        <v>132</v>
      </c>
    </row>
    <row r="38" spans="1:11" x14ac:dyDescent="0.3">
      <c r="A38" t="s">
        <v>448</v>
      </c>
      <c r="B38">
        <v>-41.4</v>
      </c>
      <c r="C38">
        <v>-56.9</v>
      </c>
      <c r="D38">
        <v>-126.5</v>
      </c>
      <c r="E38">
        <v>-145.6</v>
      </c>
      <c r="F38">
        <v>-138.30000000000001</v>
      </c>
      <c r="G38">
        <v>-319.39999999999998</v>
      </c>
      <c r="H38">
        <v>-344.1</v>
      </c>
      <c r="I38">
        <v>-312.5</v>
      </c>
      <c r="J38">
        <v>-344.7</v>
      </c>
      <c r="K38">
        <v>-287.5</v>
      </c>
    </row>
    <row r="39" spans="1:11" x14ac:dyDescent="0.3">
      <c r="A39" t="s">
        <v>449</v>
      </c>
    </row>
    <row r="40" spans="1:11" x14ac:dyDescent="0.3">
      <c r="A40" t="s">
        <v>518</v>
      </c>
      <c r="B40" t="s">
        <v>132</v>
      </c>
      <c r="C40">
        <v>1.7</v>
      </c>
      <c r="D40" t="s">
        <v>132</v>
      </c>
      <c r="E40" t="s">
        <v>132</v>
      </c>
      <c r="F40" t="s">
        <v>132</v>
      </c>
      <c r="G40" t="s">
        <v>132</v>
      </c>
      <c r="H40" t="s">
        <v>132</v>
      </c>
      <c r="I40" t="s">
        <v>132</v>
      </c>
      <c r="J40" t="s">
        <v>132</v>
      </c>
      <c r="K40">
        <v>18.399999999999999</v>
      </c>
    </row>
    <row r="41" spans="1:11" x14ac:dyDescent="0.3">
      <c r="A41" t="s">
        <v>519</v>
      </c>
      <c r="B41">
        <v>-2.4</v>
      </c>
      <c r="C41" t="s">
        <v>132</v>
      </c>
      <c r="D41" t="s">
        <v>132</v>
      </c>
      <c r="E41" t="s">
        <v>132</v>
      </c>
      <c r="F41" t="s">
        <v>132</v>
      </c>
      <c r="G41" t="s">
        <v>132</v>
      </c>
      <c r="H41" t="s">
        <v>132</v>
      </c>
      <c r="I41">
        <v>-2.5</v>
      </c>
      <c r="J41">
        <v>-2.1</v>
      </c>
      <c r="K41" t="s">
        <v>132</v>
      </c>
    </row>
    <row r="42" spans="1:11" x14ac:dyDescent="0.3">
      <c r="A42" t="s">
        <v>520</v>
      </c>
      <c r="B42" t="s">
        <v>132</v>
      </c>
      <c r="C42" t="s">
        <v>132</v>
      </c>
      <c r="D42">
        <v>-1.7</v>
      </c>
      <c r="E42">
        <v>6.1</v>
      </c>
      <c r="F42">
        <v>1.9</v>
      </c>
      <c r="G42">
        <v>-0.8</v>
      </c>
      <c r="H42">
        <v>-1.4</v>
      </c>
      <c r="I42" t="s">
        <v>132</v>
      </c>
      <c r="J42" t="s">
        <v>132</v>
      </c>
      <c r="K42" t="s">
        <v>132</v>
      </c>
    </row>
    <row r="43" spans="1:11" x14ac:dyDescent="0.3">
      <c r="A43" t="s">
        <v>451</v>
      </c>
      <c r="B43">
        <v>0</v>
      </c>
      <c r="C43">
        <v>0</v>
      </c>
      <c r="D43">
        <v>0.8</v>
      </c>
      <c r="E43">
        <v>0</v>
      </c>
      <c r="F43">
        <v>5.7</v>
      </c>
      <c r="G43" t="s">
        <v>132</v>
      </c>
      <c r="H43" t="s">
        <v>132</v>
      </c>
      <c r="I43">
        <v>703</v>
      </c>
      <c r="J43">
        <v>96.2</v>
      </c>
      <c r="K43">
        <v>74.7</v>
      </c>
    </row>
    <row r="44" spans="1:11" x14ac:dyDescent="0.3">
      <c r="A44" t="s">
        <v>452</v>
      </c>
      <c r="B44">
        <v>-11.7</v>
      </c>
      <c r="C44">
        <v>-12</v>
      </c>
      <c r="D44">
        <v>-32.700000000000003</v>
      </c>
      <c r="E44">
        <v>-15.7</v>
      </c>
      <c r="F44">
        <v>-1.8</v>
      </c>
      <c r="G44">
        <v>-1.7</v>
      </c>
      <c r="H44">
        <v>-4.0999999999999996</v>
      </c>
      <c r="I44">
        <v>-86.4</v>
      </c>
      <c r="J44">
        <v>-487.4</v>
      </c>
      <c r="K44">
        <v>-95.4</v>
      </c>
    </row>
    <row r="45" spans="1:11" x14ac:dyDescent="0.3">
      <c r="A45" t="s">
        <v>453</v>
      </c>
      <c r="B45">
        <v>2.9</v>
      </c>
      <c r="C45">
        <v>3.9</v>
      </c>
      <c r="D45">
        <v>4.3</v>
      </c>
      <c r="E45">
        <v>5.0999999999999996</v>
      </c>
      <c r="F45">
        <v>5.5</v>
      </c>
      <c r="G45">
        <v>5.3</v>
      </c>
      <c r="H45">
        <v>6.2</v>
      </c>
      <c r="I45">
        <v>5.9</v>
      </c>
      <c r="J45">
        <v>7.3</v>
      </c>
      <c r="K45">
        <v>8.1</v>
      </c>
    </row>
    <row r="46" spans="1:11" x14ac:dyDescent="0.3">
      <c r="A46" t="s">
        <v>454</v>
      </c>
      <c r="B46" t="s">
        <v>132</v>
      </c>
      <c r="C46" t="s">
        <v>132</v>
      </c>
      <c r="D46" t="s">
        <v>132</v>
      </c>
      <c r="E46" t="s">
        <v>132</v>
      </c>
      <c r="F46" t="s">
        <v>132</v>
      </c>
      <c r="G46">
        <v>-100</v>
      </c>
      <c r="H46">
        <v>-30</v>
      </c>
      <c r="I46">
        <v>0</v>
      </c>
      <c r="J46">
        <v>0</v>
      </c>
      <c r="K46">
        <v>-74.2</v>
      </c>
    </row>
    <row r="47" spans="1:11" x14ac:dyDescent="0.3">
      <c r="A47" t="s">
        <v>455</v>
      </c>
      <c r="B47">
        <v>-1.5</v>
      </c>
      <c r="C47">
        <v>-3.3</v>
      </c>
      <c r="D47">
        <v>-6.2</v>
      </c>
      <c r="E47">
        <v>-1.9</v>
      </c>
      <c r="F47">
        <v>11.3</v>
      </c>
      <c r="G47">
        <v>6.4</v>
      </c>
      <c r="H47">
        <v>2.1</v>
      </c>
      <c r="I47">
        <v>-6.3</v>
      </c>
      <c r="J47">
        <v>-8.1</v>
      </c>
      <c r="K47">
        <v>-13.3</v>
      </c>
    </row>
    <row r="48" spans="1:11" x14ac:dyDescent="0.3">
      <c r="A48" t="s">
        <v>457</v>
      </c>
      <c r="B48" t="s">
        <v>132</v>
      </c>
      <c r="C48" t="s">
        <v>132</v>
      </c>
      <c r="D48" t="s">
        <v>132</v>
      </c>
      <c r="E48" t="s">
        <v>132</v>
      </c>
      <c r="F48" t="s">
        <v>132</v>
      </c>
      <c r="G48">
        <v>4.4000000000000004</v>
      </c>
      <c r="H48">
        <v>19</v>
      </c>
      <c r="I48">
        <v>-5.7</v>
      </c>
      <c r="J48">
        <v>-3.1</v>
      </c>
      <c r="K48">
        <v>-20.3</v>
      </c>
    </row>
    <row r="49" spans="1:11" x14ac:dyDescent="0.3">
      <c r="A49" t="s">
        <v>458</v>
      </c>
      <c r="B49">
        <v>5.5</v>
      </c>
      <c r="C49">
        <v>29.5</v>
      </c>
      <c r="D49">
        <v>63.5</v>
      </c>
      <c r="E49">
        <v>65.3</v>
      </c>
      <c r="F49">
        <v>56.6</v>
      </c>
      <c r="G49">
        <v>93</v>
      </c>
      <c r="H49">
        <v>88.8</v>
      </c>
      <c r="I49">
        <v>55.8</v>
      </c>
      <c r="J49">
        <v>125.1</v>
      </c>
      <c r="K49">
        <v>113.9</v>
      </c>
    </row>
    <row r="50" spans="1:11" x14ac:dyDescent="0.3">
      <c r="A50" t="s">
        <v>459</v>
      </c>
      <c r="B50">
        <v>10.6</v>
      </c>
      <c r="C50">
        <v>10.8</v>
      </c>
      <c r="D50">
        <v>9.9</v>
      </c>
      <c r="E50">
        <v>5.7</v>
      </c>
      <c r="F50">
        <v>6.4</v>
      </c>
      <c r="G50">
        <v>5.6</v>
      </c>
      <c r="H50">
        <v>7.1</v>
      </c>
      <c r="I50">
        <v>16</v>
      </c>
      <c r="J50">
        <v>14.6</v>
      </c>
      <c r="K50">
        <v>19.3</v>
      </c>
    </row>
    <row r="51" spans="1:11" x14ac:dyDescent="0.3">
      <c r="A51" t="s">
        <v>460</v>
      </c>
      <c r="B51">
        <v>47.7</v>
      </c>
      <c r="C51">
        <v>97.9</v>
      </c>
      <c r="D51">
        <v>47.6</v>
      </c>
      <c r="E51">
        <v>212.5</v>
      </c>
      <c r="F51">
        <v>6.5</v>
      </c>
      <c r="G51">
        <v>135.80000000000001</v>
      </c>
      <c r="H51">
        <v>-47.4</v>
      </c>
      <c r="I51">
        <v>546</v>
      </c>
      <c r="J51">
        <v>-574.5</v>
      </c>
      <c r="K51">
        <v>-180.6</v>
      </c>
    </row>
    <row r="52" spans="1:11" x14ac:dyDescent="0.3">
      <c r="A52" t="s">
        <v>462</v>
      </c>
      <c r="B52">
        <v>372</v>
      </c>
      <c r="C52">
        <v>466.7</v>
      </c>
      <c r="D52">
        <v>508</v>
      </c>
      <c r="E52">
        <v>718.5</v>
      </c>
      <c r="F52">
        <v>736.4</v>
      </c>
      <c r="G52">
        <v>872.2</v>
      </c>
      <c r="H52">
        <v>824.9</v>
      </c>
      <c r="I52" s="1">
        <v>1370.8</v>
      </c>
      <c r="J52">
        <v>796.3</v>
      </c>
      <c r="K52">
        <v>615.70000000000005</v>
      </c>
    </row>
    <row r="53" spans="1:11" x14ac:dyDescent="0.3">
      <c r="A53" t="s">
        <v>464</v>
      </c>
      <c r="B53">
        <v>325.8</v>
      </c>
      <c r="C53">
        <v>372</v>
      </c>
      <c r="D53">
        <v>466.7</v>
      </c>
      <c r="E53">
        <v>508</v>
      </c>
      <c r="F53">
        <v>718.5</v>
      </c>
      <c r="G53">
        <v>736.4</v>
      </c>
      <c r="H53">
        <v>872.2</v>
      </c>
      <c r="I53">
        <v>824.9</v>
      </c>
      <c r="J53" s="1">
        <v>1370.8</v>
      </c>
      <c r="K53">
        <v>796.3</v>
      </c>
    </row>
    <row r="54" spans="1:11" x14ac:dyDescent="0.3">
      <c r="A54" t="s">
        <v>521</v>
      </c>
      <c r="B54">
        <v>-3.2</v>
      </c>
      <c r="C54">
        <v>-4.0999999999999996</v>
      </c>
      <c r="D54">
        <v>-39.1</v>
      </c>
      <c r="E54">
        <v>-17.7</v>
      </c>
      <c r="F54">
        <v>-26</v>
      </c>
      <c r="G54">
        <v>-27</v>
      </c>
      <c r="H54">
        <v>-38.700000000000003</v>
      </c>
      <c r="I54">
        <v>-81.099999999999994</v>
      </c>
      <c r="J54">
        <v>-41.6</v>
      </c>
      <c r="K54">
        <v>-29.3</v>
      </c>
    </row>
    <row r="55" spans="1:11" x14ac:dyDescent="0.3">
      <c r="A55" t="s">
        <v>522</v>
      </c>
      <c r="B55">
        <v>3.6</v>
      </c>
      <c r="C55" t="s">
        <v>132</v>
      </c>
      <c r="D55">
        <v>2.2999999999999998</v>
      </c>
      <c r="E55">
        <v>14</v>
      </c>
      <c r="F55">
        <v>0</v>
      </c>
      <c r="G55">
        <v>0</v>
      </c>
      <c r="H55">
        <v>-82.9</v>
      </c>
      <c r="I55">
        <v>0</v>
      </c>
      <c r="J55">
        <v>-3.2</v>
      </c>
      <c r="K55">
        <v>0</v>
      </c>
    </row>
    <row r="56" spans="1:11" x14ac:dyDescent="0.3">
      <c r="A56" t="s">
        <v>467</v>
      </c>
      <c r="B56">
        <v>0.7</v>
      </c>
      <c r="C56">
        <v>1.4</v>
      </c>
      <c r="D56">
        <v>8</v>
      </c>
      <c r="E56">
        <v>4.7</v>
      </c>
      <c r="F56">
        <v>0</v>
      </c>
      <c r="G56" t="s">
        <v>132</v>
      </c>
      <c r="H56" t="s">
        <v>132</v>
      </c>
      <c r="I56" t="s">
        <v>132</v>
      </c>
      <c r="J56" t="s">
        <v>132</v>
      </c>
      <c r="K56" t="s">
        <v>132</v>
      </c>
    </row>
    <row r="57" spans="1:11" x14ac:dyDescent="0.3">
      <c r="A57" t="s">
        <v>468</v>
      </c>
      <c r="B57">
        <v>-9.9</v>
      </c>
      <c r="C57">
        <v>-9</v>
      </c>
      <c r="D57">
        <v>-58.2</v>
      </c>
      <c r="E57">
        <v>-3.5</v>
      </c>
      <c r="F57">
        <v>-14.5</v>
      </c>
      <c r="G57">
        <v>-119.7</v>
      </c>
      <c r="H57">
        <v>-132</v>
      </c>
      <c r="I57">
        <v>533.29999999999995</v>
      </c>
      <c r="J57">
        <v>-433.9</v>
      </c>
      <c r="K57">
        <v>-118.1</v>
      </c>
    </row>
    <row r="58" spans="1:11" x14ac:dyDescent="0.3">
      <c r="A58" t="s">
        <v>163</v>
      </c>
    </row>
    <row r="59" spans="1:11" x14ac:dyDescent="0.3">
      <c r="A59" t="s">
        <v>237</v>
      </c>
      <c r="B59" t="s">
        <v>238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62B9-CE0F-47D5-8A9E-83FC0B51E35D}">
  <dimension ref="A1:K96"/>
  <sheetViews>
    <sheetView workbookViewId="0"/>
  </sheetViews>
  <sheetFormatPr defaultRowHeight="14.4" x14ac:dyDescent="0.3"/>
  <cols>
    <col min="1" max="1" width="42.6640625" bestFit="1" customWidth="1"/>
    <col min="2" max="2" width="56.33203125" bestFit="1" customWidth="1"/>
    <col min="3" max="11" width="10.5546875" bestFit="1" customWidth="1"/>
  </cols>
  <sheetData>
    <row r="1" spans="1:11" x14ac:dyDescent="0.3">
      <c r="A1" t="s">
        <v>523</v>
      </c>
    </row>
    <row r="3" spans="1:11" x14ac:dyDescent="0.3">
      <c r="A3" t="s">
        <v>106</v>
      </c>
      <c r="B3" t="s">
        <v>108</v>
      </c>
      <c r="C3" t="s">
        <v>109</v>
      </c>
      <c r="D3" t="s">
        <v>110</v>
      </c>
      <c r="E3" t="s">
        <v>111</v>
      </c>
      <c r="F3" t="s">
        <v>112</v>
      </c>
      <c r="G3" t="s">
        <v>113</v>
      </c>
      <c r="H3" t="s">
        <v>114</v>
      </c>
      <c r="I3" t="s">
        <v>115</v>
      </c>
      <c r="J3" t="s">
        <v>116</v>
      </c>
      <c r="K3" t="s">
        <v>524</v>
      </c>
    </row>
    <row r="4" spans="1:11" x14ac:dyDescent="0.3">
      <c r="A4" t="s">
        <v>117</v>
      </c>
      <c r="B4" t="s">
        <v>525</v>
      </c>
      <c r="C4" t="s">
        <v>526</v>
      </c>
      <c r="D4" t="s">
        <v>527</v>
      </c>
      <c r="E4" t="s">
        <v>528</v>
      </c>
      <c r="F4" t="s">
        <v>529</v>
      </c>
      <c r="G4" t="s">
        <v>530</v>
      </c>
      <c r="H4" t="s">
        <v>531</v>
      </c>
      <c r="I4" t="s">
        <v>532</v>
      </c>
      <c r="J4" t="s">
        <v>533</v>
      </c>
      <c r="K4" t="s">
        <v>534</v>
      </c>
    </row>
    <row r="5" spans="1:11" x14ac:dyDescent="0.3">
      <c r="A5" t="s">
        <v>128</v>
      </c>
    </row>
    <row r="6" spans="1:11" x14ac:dyDescent="0.3">
      <c r="A6" t="s">
        <v>129</v>
      </c>
    </row>
    <row r="7" spans="1:11" x14ac:dyDescent="0.3">
      <c r="A7" t="s">
        <v>130</v>
      </c>
      <c r="B7" s="1">
        <v>27799</v>
      </c>
      <c r="C7" s="1">
        <v>30601</v>
      </c>
      <c r="D7" s="1">
        <v>32376</v>
      </c>
      <c r="E7" s="1">
        <v>34350</v>
      </c>
      <c r="F7" s="1">
        <v>36397</v>
      </c>
      <c r="G7" s="1">
        <v>39117</v>
      </c>
      <c r="H7" s="1">
        <v>37403</v>
      </c>
      <c r="I7" s="1">
        <v>44538</v>
      </c>
      <c r="J7" s="1">
        <v>46710</v>
      </c>
      <c r="K7" s="1">
        <v>51217</v>
      </c>
    </row>
    <row r="8" spans="1:11" x14ac:dyDescent="0.3">
      <c r="A8" t="s">
        <v>131</v>
      </c>
      <c r="B8" s="1">
        <v>27799</v>
      </c>
      <c r="C8" s="1">
        <v>30601</v>
      </c>
      <c r="D8" s="1">
        <v>32376</v>
      </c>
      <c r="E8" s="1">
        <v>34350</v>
      </c>
      <c r="F8" s="1">
        <v>36397</v>
      </c>
      <c r="G8" s="1">
        <v>39117</v>
      </c>
      <c r="H8" s="1">
        <v>37403</v>
      </c>
      <c r="I8" s="1">
        <v>44538</v>
      </c>
      <c r="J8" s="1">
        <v>46710</v>
      </c>
      <c r="K8" s="1">
        <v>51217</v>
      </c>
    </row>
    <row r="9" spans="1:11" x14ac:dyDescent="0.3">
      <c r="A9" t="s">
        <v>133</v>
      </c>
    </row>
    <row r="10" spans="1:11" x14ac:dyDescent="0.3">
      <c r="A10" t="s">
        <v>134</v>
      </c>
      <c r="B10" s="1">
        <v>15353</v>
      </c>
      <c r="C10" s="1">
        <v>16534</v>
      </c>
      <c r="D10" s="1">
        <v>17405</v>
      </c>
      <c r="E10" s="1">
        <v>19038</v>
      </c>
      <c r="F10" s="1">
        <v>20441</v>
      </c>
      <c r="G10" s="1">
        <v>21643</v>
      </c>
      <c r="H10" s="1">
        <v>21162</v>
      </c>
      <c r="I10" s="1">
        <v>24576</v>
      </c>
      <c r="J10" s="1">
        <v>25231</v>
      </c>
      <c r="K10" s="1">
        <v>28925</v>
      </c>
    </row>
    <row r="11" spans="1:11" x14ac:dyDescent="0.3">
      <c r="A11" t="s">
        <v>136</v>
      </c>
      <c r="B11" s="1">
        <v>8766</v>
      </c>
      <c r="C11" s="1">
        <v>9892</v>
      </c>
      <c r="D11" s="1">
        <v>10469</v>
      </c>
      <c r="E11" s="1">
        <v>10563</v>
      </c>
      <c r="F11" s="1">
        <v>11511</v>
      </c>
      <c r="G11" s="1">
        <v>12702</v>
      </c>
      <c r="H11" s="1">
        <v>13126</v>
      </c>
      <c r="I11" s="1">
        <v>13025</v>
      </c>
      <c r="J11" s="1">
        <v>14804</v>
      </c>
      <c r="K11" s="1">
        <v>16377</v>
      </c>
    </row>
    <row r="12" spans="1:11" x14ac:dyDescent="0.3">
      <c r="A12" t="s">
        <v>139</v>
      </c>
      <c r="B12" s="1">
        <v>12446</v>
      </c>
      <c r="C12" s="1">
        <v>14067</v>
      </c>
      <c r="D12" s="1">
        <v>14971</v>
      </c>
      <c r="E12" s="1">
        <v>15312</v>
      </c>
      <c r="F12" s="1">
        <v>15956</v>
      </c>
      <c r="G12" s="1">
        <v>17474</v>
      </c>
      <c r="H12" s="1">
        <v>16241</v>
      </c>
      <c r="I12" s="1">
        <v>19962</v>
      </c>
      <c r="J12" s="1">
        <v>21479</v>
      </c>
      <c r="K12" s="1">
        <v>22292</v>
      </c>
    </row>
    <row r="13" spans="1:11" x14ac:dyDescent="0.3">
      <c r="A13" t="s">
        <v>535</v>
      </c>
      <c r="B13" t="s">
        <v>132</v>
      </c>
      <c r="C13" t="s">
        <v>132</v>
      </c>
      <c r="D13" t="s">
        <v>132</v>
      </c>
      <c r="E13" t="s">
        <v>132</v>
      </c>
      <c r="F13" t="s">
        <v>132</v>
      </c>
      <c r="G13" s="1">
        <v>21643</v>
      </c>
      <c r="H13" s="1">
        <v>21162</v>
      </c>
      <c r="I13" s="1">
        <v>24576</v>
      </c>
      <c r="J13" s="1">
        <v>25231</v>
      </c>
      <c r="K13" s="1">
        <v>28925</v>
      </c>
    </row>
    <row r="14" spans="1:11" x14ac:dyDescent="0.3">
      <c r="A14" t="s">
        <v>143</v>
      </c>
    </row>
    <row r="15" spans="1:11" x14ac:dyDescent="0.3">
      <c r="A15" t="s">
        <v>536</v>
      </c>
      <c r="B15" t="s">
        <v>132</v>
      </c>
      <c r="C15" t="s">
        <v>132</v>
      </c>
      <c r="D15" t="s">
        <v>132</v>
      </c>
      <c r="E15" t="s">
        <v>132</v>
      </c>
      <c r="F15" t="s">
        <v>132</v>
      </c>
      <c r="G15" t="s">
        <v>132</v>
      </c>
      <c r="H15" t="s">
        <v>132</v>
      </c>
      <c r="I15" t="s">
        <v>132</v>
      </c>
      <c r="J15" t="s">
        <v>132</v>
      </c>
      <c r="K15">
        <v>-6</v>
      </c>
    </row>
    <row r="16" spans="1:11" x14ac:dyDescent="0.3">
      <c r="A16" t="s">
        <v>474</v>
      </c>
      <c r="B16">
        <v>33</v>
      </c>
      <c r="C16">
        <v>28</v>
      </c>
      <c r="D16">
        <v>19</v>
      </c>
      <c r="E16">
        <v>59</v>
      </c>
      <c r="F16">
        <v>54</v>
      </c>
      <c r="G16">
        <v>49</v>
      </c>
      <c r="H16">
        <v>89</v>
      </c>
      <c r="I16">
        <v>262</v>
      </c>
      <c r="J16">
        <v>205</v>
      </c>
      <c r="K16" t="s">
        <v>132</v>
      </c>
    </row>
    <row r="17" spans="1:11" x14ac:dyDescent="0.3">
      <c r="A17" t="s">
        <v>147</v>
      </c>
      <c r="B17">
        <v>851</v>
      </c>
      <c r="C17">
        <v>932</v>
      </c>
      <c r="D17">
        <v>863</v>
      </c>
      <c r="E17">
        <v>646</v>
      </c>
      <c r="F17" s="1">
        <v>2392</v>
      </c>
      <c r="G17">
        <v>772</v>
      </c>
      <c r="H17">
        <v>348</v>
      </c>
      <c r="I17">
        <v>934</v>
      </c>
      <c r="J17">
        <v>605</v>
      </c>
      <c r="K17" s="1">
        <v>1131</v>
      </c>
    </row>
    <row r="18" spans="1:11" x14ac:dyDescent="0.3">
      <c r="A18" t="s">
        <v>148</v>
      </c>
      <c r="B18" s="1">
        <v>3544</v>
      </c>
      <c r="C18" s="1">
        <v>4205</v>
      </c>
      <c r="D18" s="1">
        <v>4623</v>
      </c>
      <c r="E18" s="1">
        <v>4886</v>
      </c>
      <c r="F18" s="1">
        <v>4325</v>
      </c>
      <c r="G18" s="1">
        <v>4801</v>
      </c>
      <c r="H18" s="1">
        <v>2887</v>
      </c>
      <c r="I18" s="1">
        <v>6661</v>
      </c>
      <c r="J18" s="1">
        <v>6651</v>
      </c>
      <c r="K18" s="1">
        <v>6201</v>
      </c>
    </row>
    <row r="19" spans="1:11" x14ac:dyDescent="0.3">
      <c r="A19" t="s">
        <v>537</v>
      </c>
      <c r="B19" s="1">
        <v>2693</v>
      </c>
      <c r="C19" t="s">
        <v>132</v>
      </c>
      <c r="D19" t="s">
        <v>132</v>
      </c>
      <c r="E19" t="s">
        <v>132</v>
      </c>
      <c r="F19" t="s">
        <v>132</v>
      </c>
      <c r="G19" s="1">
        <v>4029</v>
      </c>
      <c r="H19" s="1">
        <v>2539</v>
      </c>
      <c r="I19" s="1">
        <v>5727</v>
      </c>
      <c r="J19" s="1">
        <v>6046</v>
      </c>
      <c r="K19" s="1">
        <v>5070</v>
      </c>
    </row>
    <row r="20" spans="1:11" x14ac:dyDescent="0.3">
      <c r="A20" t="s">
        <v>149</v>
      </c>
      <c r="B20">
        <v>103</v>
      </c>
      <c r="C20">
        <v>-58</v>
      </c>
      <c r="D20">
        <v>-140</v>
      </c>
      <c r="E20">
        <v>-196</v>
      </c>
      <c r="F20">
        <v>66</v>
      </c>
      <c r="G20">
        <v>-78</v>
      </c>
      <c r="H20">
        <v>139</v>
      </c>
      <c r="I20">
        <v>14</v>
      </c>
      <c r="J20">
        <v>-181</v>
      </c>
      <c r="K20">
        <v>-280</v>
      </c>
    </row>
    <row r="21" spans="1:11" x14ac:dyDescent="0.3">
      <c r="A21" t="s">
        <v>538</v>
      </c>
    </row>
    <row r="22" spans="1:11" x14ac:dyDescent="0.3">
      <c r="A22" t="s">
        <v>539</v>
      </c>
      <c r="B22" t="s">
        <v>132</v>
      </c>
      <c r="C22" t="s">
        <v>132</v>
      </c>
      <c r="D22" t="s">
        <v>132</v>
      </c>
      <c r="E22" t="s">
        <v>132</v>
      </c>
      <c r="F22" t="s">
        <v>132</v>
      </c>
      <c r="G22" t="s">
        <v>132</v>
      </c>
      <c r="H22" t="s">
        <v>132</v>
      </c>
      <c r="I22" t="s">
        <v>132</v>
      </c>
      <c r="J22" t="s">
        <v>132</v>
      </c>
      <c r="K22" t="s">
        <v>132</v>
      </c>
    </row>
    <row r="23" spans="1:11" x14ac:dyDescent="0.3">
      <c r="A23" t="s">
        <v>150</v>
      </c>
    </row>
    <row r="24" spans="1:11" x14ac:dyDescent="0.3">
      <c r="A24" t="s">
        <v>540</v>
      </c>
      <c r="B24">
        <v>0.47</v>
      </c>
      <c r="C24">
        <v>0.54</v>
      </c>
      <c r="D24">
        <v>0.62</v>
      </c>
      <c r="E24">
        <v>0.7</v>
      </c>
      <c r="F24">
        <v>0.78</v>
      </c>
      <c r="G24">
        <v>0.86</v>
      </c>
      <c r="H24">
        <v>0.96</v>
      </c>
      <c r="I24">
        <v>1.07</v>
      </c>
      <c r="J24">
        <v>1.19</v>
      </c>
      <c r="K24">
        <v>1.33</v>
      </c>
    </row>
    <row r="25" spans="1:11" x14ac:dyDescent="0.3">
      <c r="A25" t="s">
        <v>152</v>
      </c>
      <c r="B25">
        <v>1.52</v>
      </c>
      <c r="C25" t="s">
        <v>132</v>
      </c>
      <c r="D25">
        <v>2.21</v>
      </c>
      <c r="E25" t="s">
        <v>132</v>
      </c>
      <c r="F25">
        <v>1.19</v>
      </c>
      <c r="G25">
        <v>2.5499999999999998</v>
      </c>
      <c r="H25">
        <v>1.63</v>
      </c>
      <c r="I25">
        <v>3.64</v>
      </c>
      <c r="J25">
        <v>3.83</v>
      </c>
      <c r="K25">
        <v>3.27</v>
      </c>
    </row>
    <row r="26" spans="1:11" x14ac:dyDescent="0.3">
      <c r="A26" t="s">
        <v>153</v>
      </c>
      <c r="B26" t="s">
        <v>132</v>
      </c>
      <c r="C26" t="s">
        <v>132</v>
      </c>
      <c r="D26" t="s">
        <v>132</v>
      </c>
      <c r="E26" t="s">
        <v>132</v>
      </c>
      <c r="F26" s="1">
        <v>1623.8</v>
      </c>
      <c r="G26" s="1">
        <v>1579.7</v>
      </c>
      <c r="H26" s="1">
        <v>1558.8</v>
      </c>
      <c r="I26" s="1">
        <v>1573</v>
      </c>
      <c r="J26" s="1">
        <v>1578.8</v>
      </c>
      <c r="K26" s="1">
        <v>1551.6</v>
      </c>
    </row>
    <row r="27" spans="1:11" x14ac:dyDescent="0.3">
      <c r="A27" t="s">
        <v>154</v>
      </c>
      <c r="B27">
        <v>1.49</v>
      </c>
      <c r="C27" t="s">
        <v>132</v>
      </c>
      <c r="D27">
        <v>2.16</v>
      </c>
      <c r="E27" t="s">
        <v>132</v>
      </c>
      <c r="F27">
        <v>1.17</v>
      </c>
      <c r="G27">
        <v>2.4900000000000002</v>
      </c>
      <c r="H27">
        <v>1.6</v>
      </c>
      <c r="I27">
        <v>3.56</v>
      </c>
      <c r="J27">
        <v>3.75</v>
      </c>
      <c r="K27">
        <v>3.23</v>
      </c>
    </row>
    <row r="28" spans="1:11" x14ac:dyDescent="0.3">
      <c r="A28" t="s">
        <v>155</v>
      </c>
      <c r="B28" t="s">
        <v>132</v>
      </c>
      <c r="C28" t="s">
        <v>132</v>
      </c>
      <c r="D28" t="s">
        <v>132</v>
      </c>
      <c r="E28" t="s">
        <v>132</v>
      </c>
      <c r="F28" s="1">
        <v>1659.1</v>
      </c>
      <c r="G28" s="1">
        <v>1618.4</v>
      </c>
      <c r="H28" s="1">
        <v>1591.6</v>
      </c>
      <c r="I28" s="1">
        <v>1609.4</v>
      </c>
      <c r="J28" s="1">
        <v>1610.8</v>
      </c>
      <c r="K28" s="1">
        <v>1569.8</v>
      </c>
    </row>
    <row r="29" spans="1:11" x14ac:dyDescent="0.3">
      <c r="A29" t="s">
        <v>156</v>
      </c>
      <c r="B29" t="s">
        <v>132</v>
      </c>
      <c r="C29" t="s">
        <v>132</v>
      </c>
      <c r="D29" t="s">
        <v>132</v>
      </c>
      <c r="E29" t="s">
        <v>132</v>
      </c>
      <c r="F29" t="s">
        <v>132</v>
      </c>
      <c r="G29" s="1">
        <v>4029</v>
      </c>
      <c r="H29" s="1">
        <v>2539</v>
      </c>
      <c r="I29" s="1">
        <v>5727</v>
      </c>
      <c r="J29" s="1">
        <v>6046</v>
      </c>
      <c r="K29" s="1">
        <v>5070</v>
      </c>
    </row>
    <row r="30" spans="1:11" x14ac:dyDescent="0.3">
      <c r="A30" t="s">
        <v>541</v>
      </c>
      <c r="B30" t="s">
        <v>132</v>
      </c>
      <c r="C30" t="s">
        <v>132</v>
      </c>
      <c r="D30" t="s">
        <v>132</v>
      </c>
      <c r="E30" t="s">
        <v>132</v>
      </c>
      <c r="F30" t="s">
        <v>132</v>
      </c>
      <c r="G30" t="s">
        <v>132</v>
      </c>
      <c r="H30" t="s">
        <v>132</v>
      </c>
      <c r="I30" t="s">
        <v>132</v>
      </c>
      <c r="J30" t="s">
        <v>132</v>
      </c>
      <c r="K30" t="s">
        <v>132</v>
      </c>
    </row>
    <row r="31" spans="1:11" x14ac:dyDescent="0.3">
      <c r="A31" t="s">
        <v>542</v>
      </c>
      <c r="B31" t="s">
        <v>132</v>
      </c>
      <c r="C31" t="s">
        <v>132</v>
      </c>
      <c r="D31" t="s">
        <v>132</v>
      </c>
      <c r="E31" t="s">
        <v>132</v>
      </c>
      <c r="F31" t="s">
        <v>132</v>
      </c>
      <c r="G31" t="s">
        <v>132</v>
      </c>
      <c r="H31" t="s">
        <v>132</v>
      </c>
      <c r="I31" t="s">
        <v>132</v>
      </c>
      <c r="J31" t="s">
        <v>132</v>
      </c>
      <c r="K31" t="s">
        <v>132</v>
      </c>
    </row>
    <row r="32" spans="1:11" x14ac:dyDescent="0.3">
      <c r="A32" t="s">
        <v>157</v>
      </c>
      <c r="B32" t="s">
        <v>132</v>
      </c>
      <c r="C32" t="s">
        <v>132</v>
      </c>
      <c r="D32" t="s">
        <v>132</v>
      </c>
      <c r="E32" t="s">
        <v>132</v>
      </c>
      <c r="F32" t="s">
        <v>132</v>
      </c>
      <c r="G32" s="1">
        <v>4029</v>
      </c>
      <c r="H32" s="1">
        <v>2539</v>
      </c>
      <c r="I32" s="1">
        <v>5727</v>
      </c>
      <c r="J32" s="1">
        <v>6046</v>
      </c>
      <c r="K32" s="1">
        <v>5070</v>
      </c>
    </row>
    <row r="33" spans="1:11" x14ac:dyDescent="0.3">
      <c r="A33" t="s">
        <v>158</v>
      </c>
      <c r="B33" s="1">
        <v>2693</v>
      </c>
      <c r="C33" s="1">
        <v>3273</v>
      </c>
      <c r="D33" s="1">
        <v>3760</v>
      </c>
      <c r="E33" s="1">
        <v>4240</v>
      </c>
      <c r="F33" s="1">
        <v>1933</v>
      </c>
      <c r="G33" s="1">
        <v>4029</v>
      </c>
      <c r="H33" s="1">
        <v>2539</v>
      </c>
      <c r="I33" s="1">
        <v>5727</v>
      </c>
      <c r="J33" s="1">
        <v>6046</v>
      </c>
      <c r="K33" s="1">
        <v>5070</v>
      </c>
    </row>
    <row r="34" spans="1:11" x14ac:dyDescent="0.3">
      <c r="A34" t="s">
        <v>159</v>
      </c>
      <c r="B34" s="1">
        <v>2693</v>
      </c>
      <c r="C34" s="1">
        <v>3273</v>
      </c>
      <c r="D34" s="1">
        <v>3760</v>
      </c>
      <c r="E34" s="1">
        <v>4240</v>
      </c>
      <c r="F34" s="1">
        <v>1933</v>
      </c>
      <c r="G34" s="1">
        <v>4029</v>
      </c>
      <c r="H34" s="1">
        <v>2539</v>
      </c>
      <c r="I34" s="1">
        <v>5727</v>
      </c>
      <c r="J34" s="1">
        <v>6046</v>
      </c>
      <c r="K34" s="1">
        <v>5070</v>
      </c>
    </row>
    <row r="35" spans="1:11" x14ac:dyDescent="0.3">
      <c r="A35" t="s">
        <v>160</v>
      </c>
    </row>
    <row r="36" spans="1:11" x14ac:dyDescent="0.3">
      <c r="A36" t="s">
        <v>161</v>
      </c>
      <c r="B36" t="s">
        <v>132</v>
      </c>
      <c r="C36" t="s">
        <v>132</v>
      </c>
      <c r="D36" s="1">
        <v>3760</v>
      </c>
      <c r="E36" s="1">
        <v>4240</v>
      </c>
      <c r="F36" s="1">
        <v>1933</v>
      </c>
      <c r="G36" s="1">
        <v>4029</v>
      </c>
      <c r="H36" s="1">
        <v>2539</v>
      </c>
      <c r="I36" s="1">
        <v>5727</v>
      </c>
      <c r="J36" s="1">
        <v>6046</v>
      </c>
      <c r="K36" s="1">
        <v>5070</v>
      </c>
    </row>
    <row r="37" spans="1:11" x14ac:dyDescent="0.3">
      <c r="A37" t="s">
        <v>162</v>
      </c>
    </row>
    <row r="38" spans="1:11" x14ac:dyDescent="0.3">
      <c r="A38" t="s">
        <v>163</v>
      </c>
    </row>
    <row r="39" spans="1:11" x14ac:dyDescent="0.3">
      <c r="A39" t="s">
        <v>130</v>
      </c>
      <c r="B39" s="1">
        <v>27799</v>
      </c>
      <c r="C39" s="1">
        <v>30601</v>
      </c>
      <c r="D39" s="1">
        <v>32376</v>
      </c>
      <c r="E39" s="1">
        <v>34350</v>
      </c>
      <c r="F39" t="s">
        <v>132</v>
      </c>
      <c r="G39" s="1">
        <v>39117</v>
      </c>
      <c r="H39" s="1">
        <v>37403</v>
      </c>
      <c r="I39" s="1">
        <v>44538</v>
      </c>
      <c r="J39" s="1">
        <v>46710</v>
      </c>
      <c r="K39" s="1">
        <v>51217</v>
      </c>
    </row>
    <row r="40" spans="1:11" x14ac:dyDescent="0.3">
      <c r="A40" t="s">
        <v>134</v>
      </c>
      <c r="B40" t="s">
        <v>132</v>
      </c>
      <c r="C40" t="s">
        <v>132</v>
      </c>
      <c r="D40" t="s">
        <v>132</v>
      </c>
      <c r="E40" t="s">
        <v>132</v>
      </c>
      <c r="F40" t="s">
        <v>132</v>
      </c>
      <c r="G40" s="1">
        <v>21643</v>
      </c>
      <c r="H40" s="1">
        <v>21162</v>
      </c>
      <c r="I40" s="1">
        <v>24576</v>
      </c>
      <c r="J40" s="1">
        <v>25231</v>
      </c>
      <c r="K40" s="1">
        <v>28925</v>
      </c>
    </row>
    <row r="41" spans="1:11" x14ac:dyDescent="0.3">
      <c r="A41" t="s">
        <v>166</v>
      </c>
      <c r="B41">
        <v>518</v>
      </c>
      <c r="C41">
        <v>606</v>
      </c>
      <c r="D41">
        <v>649</v>
      </c>
      <c r="E41">
        <v>706</v>
      </c>
      <c r="F41">
        <v>747</v>
      </c>
      <c r="G41">
        <v>705</v>
      </c>
      <c r="H41">
        <v>721</v>
      </c>
      <c r="I41">
        <v>744</v>
      </c>
      <c r="J41">
        <v>717</v>
      </c>
      <c r="K41">
        <v>703</v>
      </c>
    </row>
    <row r="42" spans="1:11" x14ac:dyDescent="0.3">
      <c r="A42" t="s">
        <v>167</v>
      </c>
      <c r="B42" s="1">
        <v>8766</v>
      </c>
      <c r="C42" s="1">
        <v>9892</v>
      </c>
      <c r="D42" s="1">
        <v>10469</v>
      </c>
      <c r="E42" t="s">
        <v>132</v>
      </c>
      <c r="F42" t="s">
        <v>132</v>
      </c>
      <c r="G42" t="s">
        <v>132</v>
      </c>
      <c r="H42" t="s">
        <v>132</v>
      </c>
      <c r="I42" t="s">
        <v>132</v>
      </c>
      <c r="J42" t="s">
        <v>132</v>
      </c>
      <c r="K42" s="1">
        <v>16377</v>
      </c>
    </row>
    <row r="43" spans="1:11" x14ac:dyDescent="0.3">
      <c r="A43" t="s">
        <v>138</v>
      </c>
      <c r="B43" t="s">
        <v>132</v>
      </c>
      <c r="C43" t="s">
        <v>132</v>
      </c>
      <c r="D43" t="s">
        <v>132</v>
      </c>
      <c r="E43" t="s">
        <v>132</v>
      </c>
      <c r="F43" t="s">
        <v>132</v>
      </c>
      <c r="G43" t="s">
        <v>132</v>
      </c>
      <c r="H43" t="s">
        <v>132</v>
      </c>
      <c r="I43">
        <v>260</v>
      </c>
      <c r="J43">
        <v>87</v>
      </c>
      <c r="K43" t="s">
        <v>132</v>
      </c>
    </row>
    <row r="44" spans="1:11" x14ac:dyDescent="0.3">
      <c r="A44" t="s">
        <v>170</v>
      </c>
      <c r="B44" t="s">
        <v>132</v>
      </c>
      <c r="C44" t="s">
        <v>132</v>
      </c>
      <c r="D44" t="s">
        <v>132</v>
      </c>
      <c r="E44" t="s">
        <v>132</v>
      </c>
      <c r="F44" t="s">
        <v>132</v>
      </c>
      <c r="G44" t="s">
        <v>132</v>
      </c>
      <c r="H44">
        <v>400</v>
      </c>
      <c r="I44" t="s">
        <v>132</v>
      </c>
      <c r="J44" t="s">
        <v>132</v>
      </c>
      <c r="K44" t="s">
        <v>132</v>
      </c>
    </row>
    <row r="45" spans="1:11" x14ac:dyDescent="0.3">
      <c r="A45" t="s">
        <v>146</v>
      </c>
      <c r="B45">
        <v>-5</v>
      </c>
      <c r="C45">
        <v>-6</v>
      </c>
      <c r="D45">
        <v>-12</v>
      </c>
      <c r="E45">
        <v>-27</v>
      </c>
      <c r="F45">
        <v>-70</v>
      </c>
      <c r="G45">
        <v>-82</v>
      </c>
      <c r="H45">
        <v>-62</v>
      </c>
      <c r="I45">
        <v>-34</v>
      </c>
      <c r="J45">
        <v>-94</v>
      </c>
      <c r="K45">
        <v>-297</v>
      </c>
    </row>
    <row r="46" spans="1:11" x14ac:dyDescent="0.3">
      <c r="A46" t="s">
        <v>536</v>
      </c>
      <c r="B46" t="s">
        <v>132</v>
      </c>
      <c r="C46" t="s">
        <v>132</v>
      </c>
      <c r="D46" t="s">
        <v>132</v>
      </c>
      <c r="E46" t="s">
        <v>132</v>
      </c>
      <c r="F46" t="s">
        <v>132</v>
      </c>
      <c r="G46" t="s">
        <v>132</v>
      </c>
      <c r="H46" t="s">
        <v>132</v>
      </c>
      <c r="I46" t="s">
        <v>132</v>
      </c>
      <c r="J46" t="s">
        <v>132</v>
      </c>
      <c r="K46">
        <v>-6</v>
      </c>
    </row>
    <row r="47" spans="1:11" x14ac:dyDescent="0.3">
      <c r="A47" t="s">
        <v>474</v>
      </c>
      <c r="B47">
        <v>33</v>
      </c>
      <c r="C47">
        <v>28</v>
      </c>
      <c r="D47">
        <v>19</v>
      </c>
      <c r="E47">
        <v>59</v>
      </c>
      <c r="F47">
        <v>54</v>
      </c>
      <c r="G47">
        <v>49</v>
      </c>
      <c r="H47">
        <v>89</v>
      </c>
      <c r="I47">
        <v>262</v>
      </c>
      <c r="J47">
        <v>205</v>
      </c>
      <c r="K47" t="s">
        <v>132</v>
      </c>
    </row>
    <row r="48" spans="1:11" x14ac:dyDescent="0.3">
      <c r="A48" t="s">
        <v>543</v>
      </c>
      <c r="B48" t="s">
        <v>132</v>
      </c>
      <c r="C48" t="s">
        <v>132</v>
      </c>
      <c r="D48" t="s">
        <v>132</v>
      </c>
      <c r="E48" t="s">
        <v>132</v>
      </c>
      <c r="F48" t="s">
        <v>132</v>
      </c>
      <c r="G48">
        <v>-78</v>
      </c>
      <c r="H48">
        <v>139</v>
      </c>
      <c r="I48">
        <v>14</v>
      </c>
      <c r="J48">
        <v>-181</v>
      </c>
      <c r="K48" t="s">
        <v>132</v>
      </c>
    </row>
    <row r="49" spans="1:11" x14ac:dyDescent="0.3">
      <c r="A49" t="s">
        <v>147</v>
      </c>
      <c r="B49">
        <v>851</v>
      </c>
      <c r="C49">
        <v>932</v>
      </c>
      <c r="D49">
        <v>863</v>
      </c>
      <c r="E49">
        <v>646</v>
      </c>
      <c r="F49" t="s">
        <v>132</v>
      </c>
      <c r="G49">
        <v>772</v>
      </c>
      <c r="H49">
        <v>348</v>
      </c>
      <c r="I49">
        <v>934</v>
      </c>
      <c r="J49">
        <v>605</v>
      </c>
      <c r="K49" s="1">
        <v>1131</v>
      </c>
    </row>
    <row r="50" spans="1:11" x14ac:dyDescent="0.3">
      <c r="A50" t="s">
        <v>171</v>
      </c>
      <c r="B50">
        <v>-32</v>
      </c>
      <c r="C50">
        <v>-20</v>
      </c>
      <c r="D50">
        <v>-176</v>
      </c>
      <c r="E50">
        <v>16</v>
      </c>
      <c r="F50">
        <v>-6</v>
      </c>
      <c r="G50">
        <v>-173</v>
      </c>
      <c r="H50">
        <v>-148</v>
      </c>
      <c r="I50">
        <v>496</v>
      </c>
      <c r="J50">
        <v>-522</v>
      </c>
      <c r="K50">
        <v>267</v>
      </c>
    </row>
    <row r="51" spans="1:11" x14ac:dyDescent="0.3">
      <c r="A51" t="s">
        <v>478</v>
      </c>
      <c r="B51">
        <v>-161</v>
      </c>
      <c r="C51" s="1">
        <v>1188</v>
      </c>
      <c r="D51">
        <v>-757</v>
      </c>
      <c r="E51">
        <v>-515</v>
      </c>
      <c r="F51">
        <v>76</v>
      </c>
      <c r="G51">
        <v>503</v>
      </c>
      <c r="H51">
        <v>-130</v>
      </c>
      <c r="I51">
        <v>-825</v>
      </c>
      <c r="J51" s="1">
        <v>1214</v>
      </c>
      <c r="K51">
        <v>-348</v>
      </c>
    </row>
    <row r="52" spans="1:11" x14ac:dyDescent="0.3">
      <c r="A52" t="s">
        <v>173</v>
      </c>
      <c r="B52">
        <v>4</v>
      </c>
      <c r="C52">
        <v>-7</v>
      </c>
      <c r="D52">
        <v>5</v>
      </c>
      <c r="E52">
        <v>-32</v>
      </c>
      <c r="F52">
        <v>34</v>
      </c>
      <c r="G52">
        <v>-7</v>
      </c>
      <c r="H52">
        <v>-9</v>
      </c>
      <c r="I52">
        <v>5</v>
      </c>
      <c r="J52">
        <v>6</v>
      </c>
      <c r="K52">
        <v>-6</v>
      </c>
    </row>
    <row r="53" spans="1:11" x14ac:dyDescent="0.3">
      <c r="A53" t="s">
        <v>540</v>
      </c>
      <c r="B53">
        <v>0.47</v>
      </c>
      <c r="C53">
        <v>0.54</v>
      </c>
      <c r="D53">
        <v>0.62</v>
      </c>
      <c r="E53">
        <v>0.7</v>
      </c>
      <c r="F53" t="s">
        <v>132</v>
      </c>
      <c r="G53">
        <v>0.86</v>
      </c>
      <c r="H53">
        <v>0.96</v>
      </c>
      <c r="I53">
        <v>1.07</v>
      </c>
      <c r="J53">
        <v>1.19</v>
      </c>
      <c r="K53">
        <v>1.33</v>
      </c>
    </row>
    <row r="54" spans="1:11" x14ac:dyDescent="0.3">
      <c r="A54" t="s">
        <v>152</v>
      </c>
      <c r="B54">
        <v>1.52</v>
      </c>
      <c r="C54" t="s">
        <v>132</v>
      </c>
      <c r="D54" t="s">
        <v>132</v>
      </c>
      <c r="E54" t="s">
        <v>132</v>
      </c>
      <c r="F54" t="s">
        <v>132</v>
      </c>
      <c r="G54">
        <v>2.5499999999999998</v>
      </c>
      <c r="H54">
        <v>1.63</v>
      </c>
      <c r="I54">
        <v>3.64</v>
      </c>
      <c r="J54">
        <v>3.83</v>
      </c>
      <c r="K54">
        <v>3.27</v>
      </c>
    </row>
    <row r="55" spans="1:11" x14ac:dyDescent="0.3">
      <c r="A55" t="s">
        <v>153</v>
      </c>
      <c r="B55" s="1">
        <v>1766.7</v>
      </c>
      <c r="C55" s="1">
        <v>1723.5</v>
      </c>
      <c r="D55" s="1">
        <v>1697.9</v>
      </c>
      <c r="E55" s="1">
        <v>1657.8</v>
      </c>
      <c r="F55" s="1">
        <v>1623.8</v>
      </c>
      <c r="G55" s="1">
        <v>1579.7</v>
      </c>
      <c r="H55" s="1">
        <v>1558.8</v>
      </c>
      <c r="I55" s="1">
        <v>1573</v>
      </c>
      <c r="J55" s="1">
        <v>1578.8</v>
      </c>
      <c r="K55" s="1">
        <v>1551.6</v>
      </c>
    </row>
    <row r="56" spans="1:11" x14ac:dyDescent="0.3">
      <c r="A56" t="s">
        <v>154</v>
      </c>
      <c r="B56">
        <v>1.49</v>
      </c>
      <c r="C56" t="s">
        <v>132</v>
      </c>
      <c r="D56" t="s">
        <v>132</v>
      </c>
      <c r="E56" t="s">
        <v>132</v>
      </c>
      <c r="F56">
        <v>1.17</v>
      </c>
      <c r="G56">
        <v>2.4900000000000002</v>
      </c>
      <c r="H56">
        <v>1.6</v>
      </c>
      <c r="I56">
        <v>3.56</v>
      </c>
      <c r="J56">
        <v>3.75</v>
      </c>
      <c r="K56">
        <v>3.23</v>
      </c>
    </row>
    <row r="57" spans="1:11" x14ac:dyDescent="0.3">
      <c r="A57" t="s">
        <v>155</v>
      </c>
      <c r="B57" s="1">
        <v>1811.6</v>
      </c>
      <c r="C57" s="1">
        <v>1768.8</v>
      </c>
      <c r="D57" s="1">
        <v>1742.5</v>
      </c>
      <c r="E57" s="1">
        <v>1692</v>
      </c>
      <c r="F57" s="1">
        <v>1659.1</v>
      </c>
      <c r="G57" s="1">
        <v>1618.4</v>
      </c>
      <c r="H57" s="1">
        <v>1591.6</v>
      </c>
      <c r="I57" s="1">
        <v>1609.4</v>
      </c>
      <c r="J57" s="1">
        <v>1610.8</v>
      </c>
      <c r="K57" s="1">
        <v>1569.8</v>
      </c>
    </row>
    <row r="58" spans="1:11" x14ac:dyDescent="0.3">
      <c r="A58" t="s">
        <v>176</v>
      </c>
      <c r="B58">
        <v>533</v>
      </c>
      <c r="C58">
        <v>594</v>
      </c>
      <c r="D58">
        <v>661</v>
      </c>
      <c r="E58">
        <v>731</v>
      </c>
      <c r="F58">
        <v>820</v>
      </c>
      <c r="G58">
        <v>829</v>
      </c>
      <c r="H58">
        <v>906</v>
      </c>
      <c r="I58">
        <v>936</v>
      </c>
      <c r="J58">
        <v>959</v>
      </c>
      <c r="K58">
        <v>988</v>
      </c>
    </row>
    <row r="59" spans="1:11" x14ac:dyDescent="0.3">
      <c r="A59" t="s">
        <v>177</v>
      </c>
      <c r="B59">
        <v>177</v>
      </c>
      <c r="C59">
        <v>191</v>
      </c>
      <c r="D59">
        <v>236</v>
      </c>
      <c r="E59">
        <v>215</v>
      </c>
      <c r="F59">
        <v>218</v>
      </c>
      <c r="G59">
        <v>325</v>
      </c>
      <c r="H59">
        <v>429</v>
      </c>
      <c r="I59">
        <v>611</v>
      </c>
      <c r="J59">
        <v>638</v>
      </c>
      <c r="K59">
        <v>755</v>
      </c>
    </row>
    <row r="60" spans="1:11" x14ac:dyDescent="0.3">
      <c r="A60" t="s">
        <v>178</v>
      </c>
      <c r="B60" s="1">
        <v>2504</v>
      </c>
      <c r="C60" s="1">
        <v>4434</v>
      </c>
      <c r="D60" s="1">
        <v>2832</v>
      </c>
      <c r="E60" s="1">
        <v>3709</v>
      </c>
      <c r="F60" s="1">
        <v>2037</v>
      </c>
      <c r="G60" s="1">
        <v>4352</v>
      </c>
      <c r="H60" s="1">
        <v>2252</v>
      </c>
      <c r="I60" s="1">
        <v>5403</v>
      </c>
      <c r="J60" s="1">
        <v>6744</v>
      </c>
      <c r="K60" s="1">
        <v>4983</v>
      </c>
    </row>
    <row r="61" spans="1:11" x14ac:dyDescent="0.3">
      <c r="A61" t="s">
        <v>131</v>
      </c>
      <c r="B61" t="s">
        <v>132</v>
      </c>
      <c r="C61" t="s">
        <v>132</v>
      </c>
      <c r="D61" t="s">
        <v>132</v>
      </c>
      <c r="E61" t="s">
        <v>132</v>
      </c>
      <c r="F61" t="s">
        <v>132</v>
      </c>
      <c r="G61" s="1">
        <v>39117</v>
      </c>
      <c r="H61" s="1">
        <v>37403</v>
      </c>
      <c r="I61" s="1">
        <v>44538</v>
      </c>
      <c r="J61" s="1">
        <v>46710</v>
      </c>
      <c r="K61" s="1">
        <v>51217</v>
      </c>
    </row>
    <row r="62" spans="1:11" x14ac:dyDescent="0.3">
      <c r="A62" t="s">
        <v>182</v>
      </c>
      <c r="B62">
        <v>862</v>
      </c>
      <c r="C62" s="1">
        <v>1045</v>
      </c>
      <c r="D62">
        <v>943</v>
      </c>
      <c r="E62">
        <v>919</v>
      </c>
      <c r="F62" s="1">
        <v>1745</v>
      </c>
      <c r="G62">
        <v>738</v>
      </c>
      <c r="H62">
        <v>728</v>
      </c>
      <c r="I62" s="1">
        <v>1319</v>
      </c>
      <c r="J62" s="1">
        <v>1255</v>
      </c>
      <c r="K62" s="1">
        <v>1248</v>
      </c>
    </row>
    <row r="63" spans="1:11" x14ac:dyDescent="0.3">
      <c r="A63" t="s">
        <v>183</v>
      </c>
      <c r="B63">
        <v>-11</v>
      </c>
      <c r="C63">
        <v>-113</v>
      </c>
      <c r="D63">
        <v>-80</v>
      </c>
      <c r="E63">
        <v>-273</v>
      </c>
      <c r="F63" t="s">
        <v>132</v>
      </c>
      <c r="G63">
        <v>34</v>
      </c>
      <c r="H63">
        <v>-380</v>
      </c>
      <c r="I63">
        <v>-385</v>
      </c>
      <c r="J63">
        <v>-650</v>
      </c>
      <c r="K63">
        <v>-117</v>
      </c>
    </row>
    <row r="64" spans="1:11" x14ac:dyDescent="0.3">
      <c r="A64" t="s">
        <v>184</v>
      </c>
      <c r="B64" t="s">
        <v>132</v>
      </c>
      <c r="C64" t="s">
        <v>132</v>
      </c>
      <c r="D64" t="s">
        <v>132</v>
      </c>
      <c r="E64" t="s">
        <v>132</v>
      </c>
      <c r="F64" t="s">
        <v>132</v>
      </c>
      <c r="G64" s="1">
        <v>4029</v>
      </c>
      <c r="H64" s="1">
        <v>2539</v>
      </c>
      <c r="I64" s="1">
        <v>5727</v>
      </c>
      <c r="J64" s="1">
        <v>6046</v>
      </c>
      <c r="K64" s="1">
        <v>5070</v>
      </c>
    </row>
    <row r="65" spans="1:11" x14ac:dyDescent="0.3">
      <c r="A65" t="s">
        <v>544</v>
      </c>
      <c r="B65">
        <v>2</v>
      </c>
      <c r="C65">
        <v>2</v>
      </c>
      <c r="D65" t="s">
        <v>132</v>
      </c>
      <c r="E65" t="s">
        <v>132</v>
      </c>
      <c r="F65" t="s">
        <v>132</v>
      </c>
      <c r="G65" t="s">
        <v>132</v>
      </c>
      <c r="H65" t="s">
        <v>132</v>
      </c>
      <c r="I65" t="s">
        <v>132</v>
      </c>
      <c r="J65" t="s">
        <v>132</v>
      </c>
      <c r="K65" t="s">
        <v>132</v>
      </c>
    </row>
    <row r="66" spans="1:11" x14ac:dyDescent="0.3">
      <c r="A66" t="s">
        <v>541</v>
      </c>
      <c r="B66" t="s">
        <v>132</v>
      </c>
      <c r="C66" t="s">
        <v>132</v>
      </c>
      <c r="D66" t="s">
        <v>132</v>
      </c>
      <c r="E66" t="s">
        <v>132</v>
      </c>
      <c r="F66" t="s">
        <v>132</v>
      </c>
      <c r="G66" t="s">
        <v>132</v>
      </c>
      <c r="H66" t="s">
        <v>132</v>
      </c>
      <c r="I66" t="s">
        <v>132</v>
      </c>
      <c r="J66" t="s">
        <v>132</v>
      </c>
      <c r="K66" t="s">
        <v>132</v>
      </c>
    </row>
    <row r="67" spans="1:11" x14ac:dyDescent="0.3">
      <c r="A67" t="s">
        <v>545</v>
      </c>
      <c r="B67" t="s">
        <v>132</v>
      </c>
      <c r="C67" t="s">
        <v>132</v>
      </c>
      <c r="D67" t="s">
        <v>132</v>
      </c>
      <c r="E67" t="s">
        <v>132</v>
      </c>
      <c r="F67" t="s">
        <v>132</v>
      </c>
      <c r="G67" t="s">
        <v>132</v>
      </c>
      <c r="H67" t="s">
        <v>132</v>
      </c>
      <c r="I67" t="s">
        <v>132</v>
      </c>
      <c r="J67" t="s">
        <v>132</v>
      </c>
      <c r="K67" t="s">
        <v>132</v>
      </c>
    </row>
    <row r="68" spans="1:11" x14ac:dyDescent="0.3">
      <c r="A68" t="s">
        <v>186</v>
      </c>
      <c r="B68">
        <v>24</v>
      </c>
      <c r="C68">
        <v>22.2</v>
      </c>
      <c r="D68">
        <v>18.7</v>
      </c>
      <c r="E68">
        <v>13.2</v>
      </c>
      <c r="F68">
        <v>55.3</v>
      </c>
      <c r="G68">
        <v>16.100000000000001</v>
      </c>
      <c r="H68">
        <v>12.1</v>
      </c>
      <c r="I68">
        <v>14</v>
      </c>
      <c r="J68">
        <v>9.1</v>
      </c>
      <c r="K68">
        <v>18.2</v>
      </c>
    </row>
    <row r="69" spans="1:11" x14ac:dyDescent="0.3">
      <c r="A69" t="s">
        <v>188</v>
      </c>
      <c r="B69" t="s">
        <v>132</v>
      </c>
      <c r="C69">
        <v>22.6</v>
      </c>
      <c r="D69">
        <v>23.1</v>
      </c>
      <c r="E69">
        <v>21.8</v>
      </c>
      <c r="F69">
        <v>21.7</v>
      </c>
      <c r="G69">
        <v>23.6</v>
      </c>
      <c r="H69">
        <v>22.4</v>
      </c>
      <c r="I69">
        <v>20</v>
      </c>
      <c r="J69">
        <v>19.3</v>
      </c>
      <c r="K69">
        <v>20</v>
      </c>
    </row>
    <row r="70" spans="1:11" x14ac:dyDescent="0.3">
      <c r="A70" t="s">
        <v>479</v>
      </c>
      <c r="B70" t="s">
        <v>132</v>
      </c>
      <c r="C70">
        <v>20.6</v>
      </c>
      <c r="D70">
        <v>21.5</v>
      </c>
      <c r="E70">
        <v>20.100000000000001</v>
      </c>
      <c r="F70">
        <v>20.3</v>
      </c>
      <c r="G70">
        <v>21.9</v>
      </c>
      <c r="H70">
        <v>21.1</v>
      </c>
      <c r="I70">
        <v>19.600000000000001</v>
      </c>
      <c r="J70">
        <v>18.399999999999999</v>
      </c>
      <c r="K70">
        <v>19</v>
      </c>
    </row>
    <row r="71" spans="1:11" x14ac:dyDescent="0.3">
      <c r="A71" t="s">
        <v>189</v>
      </c>
      <c r="B71" t="s">
        <v>132</v>
      </c>
      <c r="C71">
        <v>2</v>
      </c>
      <c r="D71">
        <v>1.6</v>
      </c>
      <c r="E71">
        <v>1.7</v>
      </c>
      <c r="F71">
        <v>1.4</v>
      </c>
      <c r="G71">
        <v>1.7</v>
      </c>
      <c r="H71">
        <v>1.3</v>
      </c>
      <c r="I71">
        <v>0.4</v>
      </c>
      <c r="J71">
        <v>0.9</v>
      </c>
      <c r="K71">
        <v>1</v>
      </c>
    </row>
    <row r="72" spans="1:11" x14ac:dyDescent="0.3">
      <c r="A72" t="s">
        <v>192</v>
      </c>
      <c r="B72" t="s">
        <v>132</v>
      </c>
      <c r="C72" t="s">
        <v>132</v>
      </c>
      <c r="D72" t="s">
        <v>132</v>
      </c>
      <c r="E72" t="s">
        <v>132</v>
      </c>
      <c r="F72" t="s">
        <v>132</v>
      </c>
      <c r="G72" s="1">
        <v>4029</v>
      </c>
      <c r="H72" s="1">
        <v>2539</v>
      </c>
      <c r="I72" s="1">
        <v>5727</v>
      </c>
      <c r="J72" s="1">
        <v>6046</v>
      </c>
      <c r="K72" s="1">
        <v>5070</v>
      </c>
    </row>
    <row r="73" spans="1:11" x14ac:dyDescent="0.3">
      <c r="A73" t="s">
        <v>193</v>
      </c>
      <c r="B73" s="1">
        <v>13300</v>
      </c>
      <c r="C73" s="1">
        <v>13800</v>
      </c>
      <c r="D73" s="1">
        <v>14900</v>
      </c>
      <c r="E73" s="1">
        <v>14700</v>
      </c>
      <c r="F73" t="s">
        <v>132</v>
      </c>
      <c r="G73" t="s">
        <v>132</v>
      </c>
      <c r="H73" t="s">
        <v>132</v>
      </c>
      <c r="I73" t="s">
        <v>132</v>
      </c>
      <c r="J73" t="s">
        <v>132</v>
      </c>
      <c r="K73" t="s">
        <v>132</v>
      </c>
    </row>
    <row r="74" spans="1:11" x14ac:dyDescent="0.3">
      <c r="A74" t="s">
        <v>546</v>
      </c>
      <c r="B74" t="s">
        <v>132</v>
      </c>
      <c r="C74">
        <v>27.8</v>
      </c>
      <c r="D74">
        <v>30.1</v>
      </c>
      <c r="E74">
        <v>34.4</v>
      </c>
      <c r="F74">
        <v>17.399999999999999</v>
      </c>
      <c r="G74">
        <v>42.7</v>
      </c>
      <c r="H74">
        <v>29.7</v>
      </c>
      <c r="I74" t="s">
        <v>132</v>
      </c>
      <c r="J74" t="s">
        <v>132</v>
      </c>
      <c r="K74" t="s">
        <v>132</v>
      </c>
    </row>
    <row r="75" spans="1:11" x14ac:dyDescent="0.3">
      <c r="A75" t="s">
        <v>547</v>
      </c>
      <c r="B75" t="s">
        <v>132</v>
      </c>
      <c r="C75">
        <v>16.3</v>
      </c>
      <c r="D75">
        <v>17.5</v>
      </c>
      <c r="E75">
        <v>19</v>
      </c>
      <c r="F75">
        <v>8.4</v>
      </c>
      <c r="G75">
        <v>17.399999999999999</v>
      </c>
      <c r="H75">
        <v>9.1999999999999993</v>
      </c>
      <c r="I75" t="s">
        <v>132</v>
      </c>
      <c r="J75" t="s">
        <v>132</v>
      </c>
      <c r="K75" t="s">
        <v>132</v>
      </c>
    </row>
    <row r="76" spans="1:11" x14ac:dyDescent="0.3">
      <c r="A76" t="s">
        <v>548</v>
      </c>
      <c r="B76" s="1">
        <v>5735</v>
      </c>
      <c r="C76" s="1">
        <v>6679</v>
      </c>
      <c r="D76" s="1">
        <v>7191</v>
      </c>
      <c r="E76" s="1">
        <v>7222</v>
      </c>
      <c r="F76" s="1">
        <v>7934</v>
      </c>
      <c r="G76" s="1">
        <v>8949</v>
      </c>
      <c r="H76" s="1">
        <v>9534</v>
      </c>
      <c r="I76" s="1">
        <v>9911</v>
      </c>
      <c r="J76" s="1">
        <v>10954</v>
      </c>
      <c r="K76" s="1">
        <v>12317</v>
      </c>
    </row>
    <row r="77" spans="1:11" x14ac:dyDescent="0.3">
      <c r="A77" t="s">
        <v>200</v>
      </c>
      <c r="B77" s="1">
        <v>3031</v>
      </c>
      <c r="C77" s="1">
        <v>3213</v>
      </c>
      <c r="D77" s="1">
        <v>3278</v>
      </c>
      <c r="E77" s="1">
        <v>3341</v>
      </c>
      <c r="F77" s="1">
        <v>3577</v>
      </c>
      <c r="G77" s="1">
        <v>3753</v>
      </c>
      <c r="H77" s="1">
        <v>3592</v>
      </c>
      <c r="I77" s="1">
        <v>3114</v>
      </c>
      <c r="J77" s="1">
        <v>3850</v>
      </c>
      <c r="K77" s="1">
        <v>4060</v>
      </c>
    </row>
    <row r="78" spans="1:11" x14ac:dyDescent="0.3">
      <c r="A78" t="s">
        <v>549</v>
      </c>
      <c r="B78">
        <v>125</v>
      </c>
      <c r="C78">
        <v>136</v>
      </c>
      <c r="D78">
        <v>171</v>
      </c>
      <c r="E78">
        <v>145</v>
      </c>
      <c r="F78">
        <v>149</v>
      </c>
      <c r="G78" t="s">
        <v>132</v>
      </c>
      <c r="H78" t="s">
        <v>132</v>
      </c>
      <c r="I78" t="s">
        <v>132</v>
      </c>
      <c r="J78" t="s">
        <v>132</v>
      </c>
      <c r="K78">
        <v>311</v>
      </c>
    </row>
    <row r="79" spans="1:11" x14ac:dyDescent="0.3">
      <c r="A79" t="s">
        <v>203</v>
      </c>
      <c r="B79" t="s">
        <v>132</v>
      </c>
      <c r="C79" t="s">
        <v>132</v>
      </c>
      <c r="D79">
        <v>236</v>
      </c>
      <c r="E79">
        <v>215</v>
      </c>
      <c r="F79">
        <v>218</v>
      </c>
      <c r="G79" t="s">
        <v>132</v>
      </c>
      <c r="H79" t="s">
        <v>132</v>
      </c>
      <c r="I79" t="s">
        <v>132</v>
      </c>
      <c r="J79" t="s">
        <v>132</v>
      </c>
      <c r="K79" t="s">
        <v>132</v>
      </c>
    </row>
    <row r="80" spans="1:11" x14ac:dyDescent="0.3">
      <c r="A80" t="s">
        <v>205</v>
      </c>
      <c r="B80">
        <v>499</v>
      </c>
      <c r="C80">
        <v>369</v>
      </c>
      <c r="D80">
        <v>568</v>
      </c>
      <c r="E80">
        <v>439</v>
      </c>
      <c r="F80">
        <v>533</v>
      </c>
      <c r="G80">
        <v>608</v>
      </c>
      <c r="H80">
        <v>756</v>
      </c>
      <c r="I80">
        <v>857</v>
      </c>
      <c r="J80">
        <v>926</v>
      </c>
      <c r="K80">
        <v>634</v>
      </c>
    </row>
    <row r="81" spans="1:11" x14ac:dyDescent="0.3">
      <c r="A81" t="s">
        <v>206</v>
      </c>
      <c r="B81">
        <v>259</v>
      </c>
      <c r="C81">
        <v>596</v>
      </c>
      <c r="D81">
        <v>304</v>
      </c>
      <c r="E81">
        <v>398</v>
      </c>
      <c r="F81" s="1">
        <v>1167</v>
      </c>
      <c r="G81">
        <v>74</v>
      </c>
      <c r="H81">
        <v>-109</v>
      </c>
      <c r="I81">
        <v>328</v>
      </c>
      <c r="J81">
        <v>231</v>
      </c>
      <c r="K81">
        <v>430</v>
      </c>
    </row>
    <row r="82" spans="1:11" x14ac:dyDescent="0.3">
      <c r="A82" t="s">
        <v>207</v>
      </c>
      <c r="B82">
        <v>104</v>
      </c>
      <c r="C82">
        <v>80</v>
      </c>
      <c r="D82">
        <v>71</v>
      </c>
      <c r="E82">
        <v>82</v>
      </c>
      <c r="F82">
        <v>45</v>
      </c>
      <c r="G82">
        <v>56</v>
      </c>
      <c r="H82">
        <v>81</v>
      </c>
      <c r="I82">
        <v>134</v>
      </c>
      <c r="J82">
        <v>98</v>
      </c>
      <c r="K82">
        <v>184</v>
      </c>
    </row>
    <row r="83" spans="1:11" x14ac:dyDescent="0.3">
      <c r="A83" t="s">
        <v>208</v>
      </c>
      <c r="B83">
        <v>-27</v>
      </c>
      <c r="C83">
        <v>-36</v>
      </c>
      <c r="D83">
        <v>-7</v>
      </c>
      <c r="E83">
        <v>15</v>
      </c>
      <c r="F83">
        <v>27</v>
      </c>
      <c r="G83">
        <v>76</v>
      </c>
      <c r="H83">
        <v>-102</v>
      </c>
      <c r="I83">
        <v>20</v>
      </c>
      <c r="J83">
        <v>-112</v>
      </c>
      <c r="K83">
        <v>70</v>
      </c>
    </row>
    <row r="84" spans="1:11" x14ac:dyDescent="0.3">
      <c r="A84" t="s">
        <v>209</v>
      </c>
      <c r="B84">
        <v>19</v>
      </c>
      <c r="C84">
        <v>-66</v>
      </c>
      <c r="D84">
        <v>-57</v>
      </c>
      <c r="E84">
        <v>-279</v>
      </c>
      <c r="F84">
        <v>595</v>
      </c>
      <c r="G84">
        <v>-33</v>
      </c>
      <c r="H84">
        <v>-231</v>
      </c>
      <c r="I84">
        <v>-371</v>
      </c>
      <c r="J84">
        <v>-522</v>
      </c>
      <c r="K84">
        <v>-162</v>
      </c>
    </row>
    <row r="85" spans="1:11" x14ac:dyDescent="0.3">
      <c r="A85" t="s">
        <v>210</v>
      </c>
      <c r="B85">
        <v>-3</v>
      </c>
      <c r="C85">
        <v>-11</v>
      </c>
      <c r="D85">
        <v>-16</v>
      </c>
      <c r="E85">
        <v>-9</v>
      </c>
      <c r="F85">
        <v>25</v>
      </c>
      <c r="G85">
        <v>-9</v>
      </c>
      <c r="H85">
        <v>-47</v>
      </c>
      <c r="I85">
        <v>-34</v>
      </c>
      <c r="J85">
        <v>-16</v>
      </c>
      <c r="K85">
        <v>-25</v>
      </c>
    </row>
    <row r="86" spans="1:11" x14ac:dyDescent="0.3">
      <c r="A86" t="s">
        <v>220</v>
      </c>
      <c r="B86" t="s">
        <v>132</v>
      </c>
      <c r="C86" t="s">
        <v>132</v>
      </c>
      <c r="D86" t="s">
        <v>132</v>
      </c>
      <c r="E86" t="s">
        <v>132</v>
      </c>
      <c r="F86" t="s">
        <v>132</v>
      </c>
      <c r="G86" t="s">
        <v>132</v>
      </c>
      <c r="H86" t="s">
        <v>132</v>
      </c>
      <c r="I86">
        <v>260</v>
      </c>
      <c r="J86">
        <v>87</v>
      </c>
      <c r="K86" t="s">
        <v>132</v>
      </c>
    </row>
    <row r="87" spans="1:11" x14ac:dyDescent="0.3">
      <c r="A87" t="s">
        <v>550</v>
      </c>
      <c r="B87" t="s">
        <v>132</v>
      </c>
      <c r="C87" t="s">
        <v>132</v>
      </c>
      <c r="D87" t="s">
        <v>132</v>
      </c>
      <c r="E87">
        <v>30</v>
      </c>
      <c r="F87">
        <v>30</v>
      </c>
      <c r="G87">
        <v>36</v>
      </c>
      <c r="H87">
        <v>49</v>
      </c>
      <c r="I87">
        <v>64</v>
      </c>
      <c r="J87">
        <v>18</v>
      </c>
      <c r="K87">
        <v>24</v>
      </c>
    </row>
    <row r="88" spans="1:11" x14ac:dyDescent="0.3">
      <c r="A88" t="s">
        <v>486</v>
      </c>
      <c r="B88" t="s">
        <v>132</v>
      </c>
      <c r="C88" t="s">
        <v>132</v>
      </c>
      <c r="D88" t="s">
        <v>132</v>
      </c>
      <c r="E88" s="1">
        <v>4945</v>
      </c>
      <c r="F88" s="1">
        <v>4379</v>
      </c>
      <c r="G88" s="1">
        <v>4850</v>
      </c>
      <c r="H88" s="1">
        <v>2976</v>
      </c>
      <c r="I88" s="1">
        <v>6923</v>
      </c>
      <c r="J88" s="1">
        <v>6856</v>
      </c>
      <c r="K88" s="1">
        <v>6195</v>
      </c>
    </row>
    <row r="89" spans="1:11" x14ac:dyDescent="0.3">
      <c r="A89" t="s">
        <v>230</v>
      </c>
      <c r="B89">
        <v>44.8</v>
      </c>
      <c r="C89">
        <v>46</v>
      </c>
      <c r="D89">
        <v>46.2</v>
      </c>
      <c r="E89">
        <v>44.6</v>
      </c>
      <c r="F89">
        <v>43.8</v>
      </c>
      <c r="G89">
        <v>44.7</v>
      </c>
      <c r="H89">
        <v>43.4</v>
      </c>
      <c r="I89">
        <v>44.8</v>
      </c>
      <c r="J89">
        <v>46</v>
      </c>
      <c r="K89">
        <v>43.5</v>
      </c>
    </row>
    <row r="90" spans="1:11" x14ac:dyDescent="0.3">
      <c r="A90" t="s">
        <v>231</v>
      </c>
      <c r="B90">
        <v>10</v>
      </c>
      <c r="C90">
        <v>10</v>
      </c>
      <c r="D90">
        <v>6</v>
      </c>
      <c r="E90">
        <v>6</v>
      </c>
      <c r="F90">
        <v>6</v>
      </c>
      <c r="G90">
        <v>7</v>
      </c>
      <c r="H90">
        <v>-4</v>
      </c>
      <c r="I90">
        <v>19</v>
      </c>
      <c r="J90">
        <v>5</v>
      </c>
      <c r="K90">
        <v>10</v>
      </c>
    </row>
    <row r="91" spans="1:11" x14ac:dyDescent="0.3">
      <c r="A91" t="s">
        <v>232</v>
      </c>
      <c r="B91" t="s">
        <v>132</v>
      </c>
      <c r="C91" t="s">
        <v>132</v>
      </c>
      <c r="D91" t="s">
        <v>132</v>
      </c>
      <c r="E91" t="s">
        <v>132</v>
      </c>
      <c r="F91" t="s">
        <v>132</v>
      </c>
      <c r="G91" t="s">
        <v>132</v>
      </c>
      <c r="H91" t="s">
        <v>132</v>
      </c>
      <c r="I91" t="s">
        <v>132</v>
      </c>
      <c r="J91" t="s">
        <v>132</v>
      </c>
      <c r="K91">
        <v>12.1</v>
      </c>
    </row>
    <row r="92" spans="1:11" x14ac:dyDescent="0.3">
      <c r="A92" t="s">
        <v>233</v>
      </c>
      <c r="B92" t="s">
        <v>132</v>
      </c>
      <c r="C92" t="s">
        <v>132</v>
      </c>
      <c r="D92" t="s">
        <v>132</v>
      </c>
      <c r="E92" t="s">
        <v>132</v>
      </c>
      <c r="F92" t="s">
        <v>132</v>
      </c>
      <c r="G92" s="1">
        <v>1119</v>
      </c>
      <c r="H92" s="1">
        <v>1086</v>
      </c>
      <c r="I92">
        <v>695</v>
      </c>
      <c r="J92">
        <v>758</v>
      </c>
      <c r="K92">
        <v>969</v>
      </c>
    </row>
    <row r="93" spans="1:11" x14ac:dyDescent="0.3">
      <c r="A93" t="s">
        <v>489</v>
      </c>
      <c r="B93" t="s">
        <v>132</v>
      </c>
      <c r="C93" t="s">
        <v>132</v>
      </c>
      <c r="D93" t="s">
        <v>132</v>
      </c>
      <c r="E93" t="s">
        <v>132</v>
      </c>
      <c r="F93" t="s">
        <v>132</v>
      </c>
      <c r="G93">
        <v>175</v>
      </c>
      <c r="H93">
        <v>207</v>
      </c>
      <c r="I93">
        <v>297</v>
      </c>
      <c r="J93">
        <v>327</v>
      </c>
      <c r="K93">
        <v>71</v>
      </c>
    </row>
    <row r="94" spans="1:11" x14ac:dyDescent="0.3">
      <c r="A94" t="s">
        <v>234</v>
      </c>
      <c r="B94">
        <v>177</v>
      </c>
      <c r="C94">
        <v>191</v>
      </c>
      <c r="D94">
        <v>236</v>
      </c>
      <c r="E94">
        <v>215</v>
      </c>
      <c r="F94">
        <v>218</v>
      </c>
      <c r="G94">
        <v>325</v>
      </c>
      <c r="H94">
        <v>429</v>
      </c>
      <c r="I94">
        <v>611</v>
      </c>
      <c r="J94">
        <v>638</v>
      </c>
      <c r="K94">
        <v>755</v>
      </c>
    </row>
    <row r="95" spans="1:11" x14ac:dyDescent="0.3">
      <c r="A95" t="s">
        <v>236</v>
      </c>
      <c r="B95">
        <v>11</v>
      </c>
      <c r="C95">
        <v>14</v>
      </c>
      <c r="D95">
        <v>12</v>
      </c>
      <c r="E95">
        <v>8</v>
      </c>
      <c r="F95">
        <v>4</v>
      </c>
      <c r="G95">
        <v>11</v>
      </c>
      <c r="H95">
        <v>-2</v>
      </c>
      <c r="I95">
        <v>17</v>
      </c>
      <c r="J95">
        <v>5</v>
      </c>
      <c r="K95">
        <v>16</v>
      </c>
    </row>
    <row r="96" spans="1:11" x14ac:dyDescent="0.3">
      <c r="A96" t="s">
        <v>237</v>
      </c>
      <c r="B96" t="s">
        <v>238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8FB97-813D-4D95-AD7D-477D22A58116}">
  <dimension ref="A1:K208"/>
  <sheetViews>
    <sheetView workbookViewId="0"/>
  </sheetViews>
  <sheetFormatPr defaultRowHeight="14.4" x14ac:dyDescent="0.3"/>
  <cols>
    <col min="1" max="1" width="47.44140625" bestFit="1" customWidth="1"/>
    <col min="2" max="2" width="56.33203125" bestFit="1" customWidth="1"/>
    <col min="3" max="11" width="10.5546875" bestFit="1" customWidth="1"/>
  </cols>
  <sheetData>
    <row r="1" spans="1:11" x14ac:dyDescent="0.3">
      <c r="A1" t="s">
        <v>523</v>
      </c>
    </row>
    <row r="3" spans="1:11" x14ac:dyDescent="0.3">
      <c r="A3" t="s">
        <v>106</v>
      </c>
      <c r="B3" t="s">
        <v>108</v>
      </c>
      <c r="C3" t="s">
        <v>109</v>
      </c>
      <c r="D3" t="s">
        <v>110</v>
      </c>
      <c r="E3" t="s">
        <v>111</v>
      </c>
      <c r="F3" t="s">
        <v>112</v>
      </c>
      <c r="G3" t="s">
        <v>113</v>
      </c>
      <c r="H3" t="s">
        <v>114</v>
      </c>
      <c r="I3" t="s">
        <v>115</v>
      </c>
      <c r="J3" t="s">
        <v>116</v>
      </c>
      <c r="K3" t="s">
        <v>524</v>
      </c>
    </row>
    <row r="4" spans="1:11" x14ac:dyDescent="0.3">
      <c r="A4" t="s">
        <v>117</v>
      </c>
      <c r="B4" t="s">
        <v>525</v>
      </c>
      <c r="C4" t="s">
        <v>526</v>
      </c>
      <c r="D4" t="s">
        <v>527</v>
      </c>
      <c r="E4" t="s">
        <v>528</v>
      </c>
      <c r="F4" t="s">
        <v>529</v>
      </c>
      <c r="G4" t="s">
        <v>530</v>
      </c>
      <c r="H4" t="s">
        <v>531</v>
      </c>
      <c r="I4" t="s">
        <v>532</v>
      </c>
      <c r="J4" t="s">
        <v>533</v>
      </c>
      <c r="K4" t="s">
        <v>534</v>
      </c>
    </row>
    <row r="5" spans="1:11" x14ac:dyDescent="0.3">
      <c r="A5" t="s">
        <v>239</v>
      </c>
    </row>
    <row r="6" spans="1:11" x14ac:dyDescent="0.3">
      <c r="A6" t="s">
        <v>240</v>
      </c>
    </row>
    <row r="7" spans="1:11" x14ac:dyDescent="0.3">
      <c r="A7" t="s">
        <v>241</v>
      </c>
      <c r="B7" s="1">
        <v>2220</v>
      </c>
      <c r="C7" s="1">
        <v>3852</v>
      </c>
      <c r="D7" s="1">
        <v>3138</v>
      </c>
      <c r="E7" s="1">
        <v>3808</v>
      </c>
      <c r="F7" s="1">
        <v>4249</v>
      </c>
      <c r="G7" s="1">
        <v>4466</v>
      </c>
      <c r="H7" s="1">
        <v>8348</v>
      </c>
      <c r="I7" s="1">
        <v>9889</v>
      </c>
      <c r="J7" s="1">
        <v>8574</v>
      </c>
      <c r="K7" s="1">
        <v>7441</v>
      </c>
    </row>
    <row r="8" spans="1:11" x14ac:dyDescent="0.3">
      <c r="A8" t="s">
        <v>242</v>
      </c>
      <c r="B8" s="1">
        <v>3434</v>
      </c>
      <c r="C8" s="1">
        <v>3358</v>
      </c>
      <c r="D8" s="1">
        <v>3241</v>
      </c>
      <c r="E8" s="1">
        <v>3677</v>
      </c>
      <c r="F8" s="1">
        <v>3498</v>
      </c>
      <c r="G8" s="1">
        <v>4272</v>
      </c>
      <c r="H8" s="1">
        <v>2749</v>
      </c>
      <c r="I8" s="1">
        <v>4463</v>
      </c>
      <c r="J8" s="1">
        <v>4667</v>
      </c>
      <c r="K8" s="1">
        <v>4131</v>
      </c>
    </row>
    <row r="9" spans="1:11" x14ac:dyDescent="0.3">
      <c r="A9" t="s">
        <v>243</v>
      </c>
      <c r="B9" s="1">
        <v>3947</v>
      </c>
      <c r="C9" s="1">
        <v>4337</v>
      </c>
      <c r="D9" s="1">
        <v>4838</v>
      </c>
      <c r="E9" s="1">
        <v>5055</v>
      </c>
      <c r="F9" s="1">
        <v>5261</v>
      </c>
      <c r="G9" s="1">
        <v>5622</v>
      </c>
      <c r="H9" s="1">
        <v>7367</v>
      </c>
      <c r="I9" s="1">
        <v>6854</v>
      </c>
      <c r="J9" s="1">
        <v>8420</v>
      </c>
      <c r="K9" s="1">
        <v>8454</v>
      </c>
    </row>
    <row r="10" spans="1:11" x14ac:dyDescent="0.3">
      <c r="A10" t="s">
        <v>244</v>
      </c>
      <c r="B10">
        <v>818</v>
      </c>
      <c r="C10" s="1">
        <v>1968</v>
      </c>
      <c r="D10" s="1">
        <v>1489</v>
      </c>
      <c r="E10" s="1">
        <v>1150</v>
      </c>
      <c r="F10" s="1">
        <v>1130</v>
      </c>
      <c r="G10" s="1">
        <v>1968</v>
      </c>
      <c r="H10" s="1">
        <v>1653</v>
      </c>
      <c r="I10" s="1">
        <v>1498</v>
      </c>
      <c r="J10" s="1">
        <v>2129</v>
      </c>
      <c r="K10" s="1">
        <v>1942</v>
      </c>
    </row>
    <row r="11" spans="1:11" x14ac:dyDescent="0.3">
      <c r="A11" t="s">
        <v>246</v>
      </c>
      <c r="B11">
        <v>355</v>
      </c>
      <c r="C11" t="s">
        <v>132</v>
      </c>
      <c r="D11" t="s">
        <v>132</v>
      </c>
      <c r="E11" t="s">
        <v>132</v>
      </c>
      <c r="F11" t="s">
        <v>132</v>
      </c>
      <c r="G11" t="s">
        <v>132</v>
      </c>
      <c r="H11" t="s">
        <v>132</v>
      </c>
      <c r="I11" t="s">
        <v>132</v>
      </c>
      <c r="J11" t="s">
        <v>132</v>
      </c>
      <c r="K11" t="s">
        <v>132</v>
      </c>
    </row>
    <row r="12" spans="1:11" x14ac:dyDescent="0.3">
      <c r="A12" t="s">
        <v>490</v>
      </c>
      <c r="B12" s="1">
        <v>2922</v>
      </c>
      <c r="C12" s="1">
        <v>2072</v>
      </c>
      <c r="D12" s="1">
        <v>2319</v>
      </c>
      <c r="E12" s="1">
        <v>2371</v>
      </c>
      <c r="F12">
        <v>996</v>
      </c>
      <c r="G12">
        <v>197</v>
      </c>
      <c r="H12">
        <v>439</v>
      </c>
      <c r="I12" s="1">
        <v>3587</v>
      </c>
      <c r="J12" s="1">
        <v>4423</v>
      </c>
      <c r="K12" s="1">
        <v>3234</v>
      </c>
    </row>
    <row r="13" spans="1:11" x14ac:dyDescent="0.3">
      <c r="A13" t="s">
        <v>250</v>
      </c>
      <c r="B13" s="1">
        <v>13696</v>
      </c>
      <c r="C13" s="1">
        <v>15587</v>
      </c>
      <c r="D13" s="1">
        <v>15025</v>
      </c>
      <c r="E13" s="1">
        <v>16061</v>
      </c>
      <c r="F13" s="1">
        <v>15134</v>
      </c>
      <c r="G13" s="1">
        <v>16525</v>
      </c>
      <c r="H13" s="1">
        <v>20556</v>
      </c>
      <c r="I13" s="1">
        <v>26291</v>
      </c>
      <c r="J13" s="1">
        <v>28213</v>
      </c>
      <c r="K13" s="1">
        <v>25202</v>
      </c>
    </row>
    <row r="14" spans="1:11" x14ac:dyDescent="0.3">
      <c r="A14" t="s">
        <v>251</v>
      </c>
    </row>
    <row r="15" spans="1:11" x14ac:dyDescent="0.3">
      <c r="A15" t="s">
        <v>253</v>
      </c>
      <c r="B15" s="1">
        <v>2834</v>
      </c>
      <c r="C15" s="1">
        <v>3011</v>
      </c>
      <c r="D15" s="1">
        <v>3520</v>
      </c>
      <c r="E15" s="1">
        <v>3989</v>
      </c>
      <c r="F15" s="1">
        <v>4454</v>
      </c>
      <c r="G15" s="1">
        <v>4744</v>
      </c>
      <c r="H15" s="1">
        <v>4866</v>
      </c>
      <c r="I15" s="1">
        <v>4904</v>
      </c>
      <c r="J15" s="1">
        <v>4791</v>
      </c>
      <c r="K15" s="1">
        <v>5081</v>
      </c>
    </row>
    <row r="16" spans="1:11" x14ac:dyDescent="0.3">
      <c r="A16" t="s">
        <v>254</v>
      </c>
      <c r="B16" t="s">
        <v>132</v>
      </c>
      <c r="C16" t="s">
        <v>132</v>
      </c>
      <c r="D16" s="1">
        <v>2422</v>
      </c>
      <c r="E16" t="s">
        <v>132</v>
      </c>
      <c r="F16" t="s">
        <v>132</v>
      </c>
      <c r="G16" t="s">
        <v>132</v>
      </c>
      <c r="H16" t="s">
        <v>132</v>
      </c>
      <c r="I16" t="s">
        <v>132</v>
      </c>
      <c r="J16" t="s">
        <v>132</v>
      </c>
      <c r="K16" t="s">
        <v>132</v>
      </c>
    </row>
    <row r="17" spans="1:11" x14ac:dyDescent="0.3">
      <c r="A17" t="s">
        <v>255</v>
      </c>
      <c r="B17">
        <v>282</v>
      </c>
      <c r="C17">
        <v>281</v>
      </c>
      <c r="D17">
        <v>281</v>
      </c>
      <c r="E17">
        <v>283</v>
      </c>
      <c r="F17">
        <v>285</v>
      </c>
      <c r="G17">
        <v>283</v>
      </c>
      <c r="H17">
        <v>274</v>
      </c>
      <c r="I17">
        <v>269</v>
      </c>
      <c r="J17">
        <v>286</v>
      </c>
      <c r="K17">
        <v>274</v>
      </c>
    </row>
    <row r="18" spans="1:11" x14ac:dyDescent="0.3">
      <c r="A18" t="s">
        <v>256</v>
      </c>
      <c r="B18">
        <v>131</v>
      </c>
      <c r="C18">
        <v>131</v>
      </c>
      <c r="D18">
        <v>131</v>
      </c>
      <c r="E18">
        <v>139</v>
      </c>
      <c r="F18">
        <v>154</v>
      </c>
      <c r="G18">
        <v>154</v>
      </c>
      <c r="H18">
        <v>223</v>
      </c>
      <c r="I18">
        <v>242</v>
      </c>
      <c r="J18">
        <v>284</v>
      </c>
      <c r="K18">
        <v>281</v>
      </c>
    </row>
    <row r="19" spans="1:11" x14ac:dyDescent="0.3">
      <c r="A19" t="s">
        <v>258</v>
      </c>
      <c r="B19" s="1">
        <v>1651</v>
      </c>
      <c r="C19" s="1">
        <v>2587</v>
      </c>
      <c r="D19" t="s">
        <v>132</v>
      </c>
      <c r="E19" s="1">
        <v>2787</v>
      </c>
      <c r="F19" s="1">
        <v>2509</v>
      </c>
      <c r="G19" s="1">
        <v>2011</v>
      </c>
      <c r="H19" s="1">
        <v>2326</v>
      </c>
      <c r="I19" s="1">
        <v>2921</v>
      </c>
      <c r="J19" s="1">
        <v>3821</v>
      </c>
      <c r="K19" s="1">
        <v>3770</v>
      </c>
    </row>
    <row r="20" spans="1:11" x14ac:dyDescent="0.3">
      <c r="A20" t="s">
        <v>493</v>
      </c>
      <c r="B20" t="s">
        <v>132</v>
      </c>
      <c r="C20" t="s">
        <v>132</v>
      </c>
      <c r="D20" t="s">
        <v>132</v>
      </c>
      <c r="E20" t="s">
        <v>132</v>
      </c>
      <c r="F20" t="s">
        <v>132</v>
      </c>
      <c r="G20" t="s">
        <v>132</v>
      </c>
      <c r="H20" s="1">
        <v>10786</v>
      </c>
      <c r="I20" s="1">
        <v>11449</v>
      </c>
      <c r="J20" s="1">
        <v>12108</v>
      </c>
      <c r="K20" s="1">
        <v>12329</v>
      </c>
    </row>
    <row r="21" spans="1:11" x14ac:dyDescent="0.3">
      <c r="A21" t="s">
        <v>259</v>
      </c>
      <c r="B21" s="1">
        <v>18594</v>
      </c>
      <c r="C21" s="1">
        <v>21597</v>
      </c>
      <c r="D21" s="1">
        <v>21379</v>
      </c>
      <c r="E21" s="1">
        <v>23259</v>
      </c>
      <c r="F21" s="1">
        <v>22536</v>
      </c>
      <c r="G21" s="1">
        <v>23717</v>
      </c>
      <c r="H21" s="1">
        <v>31342</v>
      </c>
      <c r="I21" s="1">
        <v>37740</v>
      </c>
      <c r="J21" s="1">
        <v>40321</v>
      </c>
      <c r="K21" s="1">
        <v>37531</v>
      </c>
    </row>
    <row r="22" spans="1:11" x14ac:dyDescent="0.3">
      <c r="A22" t="s">
        <v>260</v>
      </c>
    </row>
    <row r="23" spans="1:11" x14ac:dyDescent="0.3">
      <c r="A23" t="s">
        <v>261</v>
      </c>
      <c r="B23" s="1">
        <v>1930</v>
      </c>
      <c r="C23" s="1">
        <v>2131</v>
      </c>
      <c r="D23" s="1">
        <v>2191</v>
      </c>
      <c r="E23" s="1">
        <v>2048</v>
      </c>
      <c r="F23" s="1">
        <v>2279</v>
      </c>
      <c r="G23" s="1">
        <v>2612</v>
      </c>
      <c r="H23" s="1">
        <v>2248</v>
      </c>
      <c r="I23" s="1">
        <v>2836</v>
      </c>
      <c r="J23" s="1">
        <v>3358</v>
      </c>
      <c r="K23" s="1">
        <v>2862</v>
      </c>
    </row>
    <row r="24" spans="1:11" x14ac:dyDescent="0.3">
      <c r="A24" t="s">
        <v>494</v>
      </c>
      <c r="B24">
        <v>7</v>
      </c>
      <c r="C24">
        <v>107</v>
      </c>
      <c r="D24">
        <v>44</v>
      </c>
      <c r="E24">
        <v>6</v>
      </c>
      <c r="F24">
        <v>6</v>
      </c>
      <c r="G24">
        <v>6</v>
      </c>
      <c r="H24">
        <v>3</v>
      </c>
      <c r="I24">
        <v>0</v>
      </c>
      <c r="J24">
        <v>500</v>
      </c>
      <c r="K24">
        <v>0</v>
      </c>
    </row>
    <row r="25" spans="1:11" x14ac:dyDescent="0.3">
      <c r="A25" t="s">
        <v>551</v>
      </c>
      <c r="B25">
        <v>167</v>
      </c>
      <c r="C25">
        <v>74</v>
      </c>
      <c r="D25">
        <v>1</v>
      </c>
      <c r="E25">
        <v>325</v>
      </c>
      <c r="F25">
        <v>336</v>
      </c>
      <c r="G25">
        <v>9</v>
      </c>
      <c r="H25">
        <v>248</v>
      </c>
      <c r="I25">
        <v>2</v>
      </c>
      <c r="J25">
        <v>10</v>
      </c>
      <c r="K25">
        <v>6</v>
      </c>
    </row>
    <row r="26" spans="1:11" x14ac:dyDescent="0.3">
      <c r="A26" t="s">
        <v>263</v>
      </c>
      <c r="B26" s="1">
        <v>2491</v>
      </c>
      <c r="C26" s="1">
        <v>3949</v>
      </c>
      <c r="D26" s="1">
        <v>3037</v>
      </c>
      <c r="E26" s="1">
        <v>3011</v>
      </c>
      <c r="F26" s="1">
        <v>3269</v>
      </c>
      <c r="G26" s="1">
        <v>5010</v>
      </c>
      <c r="H26" s="1">
        <v>5184</v>
      </c>
      <c r="I26" s="1">
        <v>6063</v>
      </c>
      <c r="J26" s="1">
        <v>6220</v>
      </c>
      <c r="K26" s="1">
        <v>5723</v>
      </c>
    </row>
    <row r="27" spans="1:11" x14ac:dyDescent="0.3">
      <c r="A27" t="s">
        <v>266</v>
      </c>
      <c r="B27">
        <v>432</v>
      </c>
      <c r="C27">
        <v>71</v>
      </c>
      <c r="D27">
        <v>85</v>
      </c>
      <c r="E27">
        <v>84</v>
      </c>
      <c r="F27">
        <v>150</v>
      </c>
      <c r="G27">
        <v>229</v>
      </c>
      <c r="H27">
        <v>156</v>
      </c>
      <c r="I27">
        <v>306</v>
      </c>
      <c r="J27">
        <v>222</v>
      </c>
      <c r="K27">
        <v>240</v>
      </c>
    </row>
    <row r="28" spans="1:11" x14ac:dyDescent="0.3">
      <c r="A28" t="s">
        <v>267</v>
      </c>
      <c r="B28" t="s">
        <v>132</v>
      </c>
      <c r="C28" t="s">
        <v>132</v>
      </c>
      <c r="D28" t="s">
        <v>132</v>
      </c>
      <c r="E28" t="s">
        <v>132</v>
      </c>
      <c r="F28" t="s">
        <v>132</v>
      </c>
      <c r="G28" t="s">
        <v>132</v>
      </c>
      <c r="H28">
        <v>445</v>
      </c>
      <c r="I28">
        <v>467</v>
      </c>
      <c r="J28">
        <v>420</v>
      </c>
      <c r="K28">
        <v>425</v>
      </c>
    </row>
    <row r="29" spans="1:11" x14ac:dyDescent="0.3">
      <c r="A29" t="s">
        <v>552</v>
      </c>
      <c r="B29" t="s">
        <v>132</v>
      </c>
      <c r="C29" t="s">
        <v>132</v>
      </c>
      <c r="D29" t="s">
        <v>132</v>
      </c>
      <c r="E29" t="s">
        <v>132</v>
      </c>
      <c r="F29" t="s">
        <v>132</v>
      </c>
      <c r="G29" t="s">
        <v>132</v>
      </c>
      <c r="H29" t="s">
        <v>132</v>
      </c>
      <c r="I29" t="s">
        <v>132</v>
      </c>
      <c r="J29" t="s">
        <v>132</v>
      </c>
      <c r="K29" t="s">
        <v>132</v>
      </c>
    </row>
    <row r="30" spans="1:11" x14ac:dyDescent="0.3">
      <c r="A30" t="s">
        <v>269</v>
      </c>
      <c r="B30" s="1">
        <v>5027</v>
      </c>
      <c r="C30" s="1">
        <v>6332</v>
      </c>
      <c r="D30" s="1">
        <v>5358</v>
      </c>
      <c r="E30" s="1">
        <v>5474</v>
      </c>
      <c r="F30" s="1">
        <v>6040</v>
      </c>
      <c r="G30" s="1">
        <v>7866</v>
      </c>
      <c r="H30" s="1">
        <v>8284</v>
      </c>
      <c r="I30" s="1">
        <v>9674</v>
      </c>
      <c r="J30" s="1">
        <v>10730</v>
      </c>
      <c r="K30" s="1">
        <v>9256</v>
      </c>
    </row>
    <row r="31" spans="1:11" x14ac:dyDescent="0.3">
      <c r="A31" t="s">
        <v>270</v>
      </c>
    </row>
    <row r="32" spans="1:11" x14ac:dyDescent="0.3">
      <c r="A32" t="s">
        <v>495</v>
      </c>
      <c r="B32" t="s">
        <v>132</v>
      </c>
      <c r="C32" t="s">
        <v>132</v>
      </c>
      <c r="D32" t="s">
        <v>132</v>
      </c>
      <c r="E32" t="s">
        <v>132</v>
      </c>
      <c r="F32" t="s">
        <v>132</v>
      </c>
      <c r="G32" t="s">
        <v>132</v>
      </c>
      <c r="H32" s="1">
        <v>15003</v>
      </c>
      <c r="I32" s="1">
        <v>15299</v>
      </c>
      <c r="J32" s="1">
        <v>14310</v>
      </c>
      <c r="K32" s="1">
        <v>14271</v>
      </c>
    </row>
    <row r="33" spans="1:11" x14ac:dyDescent="0.3">
      <c r="A33" t="s">
        <v>271</v>
      </c>
      <c r="B33" s="1">
        <v>1199</v>
      </c>
      <c r="C33" s="1">
        <v>1079</v>
      </c>
      <c r="D33" s="1">
        <v>1993</v>
      </c>
      <c r="E33" s="1">
        <v>3471</v>
      </c>
      <c r="F33" s="1">
        <v>3468</v>
      </c>
      <c r="G33" s="1">
        <v>3464</v>
      </c>
      <c r="H33" s="1">
        <v>9406</v>
      </c>
      <c r="I33" s="1">
        <v>9413</v>
      </c>
      <c r="J33" s="1">
        <v>8920</v>
      </c>
      <c r="K33" s="1">
        <v>8927</v>
      </c>
    </row>
    <row r="34" spans="1:11" x14ac:dyDescent="0.3">
      <c r="A34" t="s">
        <v>272</v>
      </c>
      <c r="B34" t="s">
        <v>132</v>
      </c>
      <c r="C34" t="s">
        <v>132</v>
      </c>
      <c r="D34" t="s">
        <v>132</v>
      </c>
      <c r="E34" s="1">
        <v>1907</v>
      </c>
      <c r="F34" s="1">
        <v>3216</v>
      </c>
      <c r="G34" s="1">
        <v>3347</v>
      </c>
      <c r="H34" s="1">
        <v>2684</v>
      </c>
      <c r="I34" t="s">
        <v>132</v>
      </c>
      <c r="J34" t="s">
        <v>132</v>
      </c>
      <c r="K34" t="s">
        <v>132</v>
      </c>
    </row>
    <row r="35" spans="1:11" x14ac:dyDescent="0.3">
      <c r="A35" t="s">
        <v>273</v>
      </c>
      <c r="B35" s="1">
        <v>1544</v>
      </c>
      <c r="C35" s="1">
        <v>1479</v>
      </c>
      <c r="D35" s="1">
        <v>1770</v>
      </c>
      <c r="E35" t="s">
        <v>132</v>
      </c>
      <c r="F35" t="s">
        <v>132</v>
      </c>
      <c r="G35" t="s">
        <v>132</v>
      </c>
      <c r="H35" s="1">
        <v>2684</v>
      </c>
      <c r="I35" s="1">
        <v>2955</v>
      </c>
      <c r="J35" s="1">
        <v>2613</v>
      </c>
      <c r="K35" s="1">
        <v>2558</v>
      </c>
    </row>
    <row r="36" spans="1:11" x14ac:dyDescent="0.3">
      <c r="A36" t="s">
        <v>274</v>
      </c>
      <c r="B36" t="s">
        <v>132</v>
      </c>
      <c r="C36" t="s">
        <v>132</v>
      </c>
      <c r="D36" t="s">
        <v>132</v>
      </c>
      <c r="E36" t="s">
        <v>132</v>
      </c>
      <c r="F36" t="s">
        <v>132</v>
      </c>
      <c r="G36" t="s">
        <v>132</v>
      </c>
      <c r="H36" s="1">
        <v>2913</v>
      </c>
      <c r="I36" s="1">
        <v>2931</v>
      </c>
      <c r="J36" s="1">
        <v>2777</v>
      </c>
      <c r="K36" s="1">
        <v>2786</v>
      </c>
    </row>
    <row r="37" spans="1:11" x14ac:dyDescent="0.3">
      <c r="A37" t="s">
        <v>276</v>
      </c>
      <c r="B37" t="s">
        <v>132</v>
      </c>
      <c r="C37" t="s">
        <v>132</v>
      </c>
      <c r="D37" t="s">
        <v>132</v>
      </c>
      <c r="E37" t="s">
        <v>132</v>
      </c>
      <c r="F37" t="s">
        <v>132</v>
      </c>
      <c r="G37" t="s">
        <v>132</v>
      </c>
      <c r="H37" s="1">
        <v>23287</v>
      </c>
      <c r="I37" s="1">
        <v>24973</v>
      </c>
      <c r="J37" s="1">
        <v>25040</v>
      </c>
      <c r="K37" s="1">
        <v>23527</v>
      </c>
    </row>
    <row r="38" spans="1:11" x14ac:dyDescent="0.3">
      <c r="A38" t="s">
        <v>277</v>
      </c>
    </row>
    <row r="39" spans="1:11" x14ac:dyDescent="0.3">
      <c r="A39" t="s">
        <v>278</v>
      </c>
      <c r="B39">
        <v>0</v>
      </c>
      <c r="C39">
        <v>0</v>
      </c>
      <c r="D39">
        <v>0</v>
      </c>
      <c r="E39">
        <v>0</v>
      </c>
      <c r="F39">
        <v>0</v>
      </c>
      <c r="G39">
        <v>0</v>
      </c>
      <c r="H39">
        <v>0</v>
      </c>
      <c r="I39">
        <v>0</v>
      </c>
      <c r="J39">
        <v>0</v>
      </c>
      <c r="K39">
        <v>0</v>
      </c>
    </row>
    <row r="40" spans="1:11" x14ac:dyDescent="0.3">
      <c r="A40" t="s">
        <v>279</v>
      </c>
      <c r="B40">
        <v>3</v>
      </c>
      <c r="C40">
        <v>3</v>
      </c>
      <c r="D40">
        <v>3</v>
      </c>
      <c r="E40">
        <v>3</v>
      </c>
      <c r="F40">
        <v>3</v>
      </c>
      <c r="G40">
        <v>3</v>
      </c>
      <c r="H40">
        <v>3</v>
      </c>
      <c r="I40">
        <v>3</v>
      </c>
      <c r="J40">
        <v>3</v>
      </c>
      <c r="K40">
        <v>3</v>
      </c>
    </row>
    <row r="41" spans="1:11" x14ac:dyDescent="0.3">
      <c r="A41" t="s">
        <v>280</v>
      </c>
      <c r="B41" s="1">
        <v>5865</v>
      </c>
      <c r="C41" s="1">
        <v>6773</v>
      </c>
      <c r="D41" s="1">
        <v>7786</v>
      </c>
      <c r="E41" s="1">
        <v>5710</v>
      </c>
      <c r="F41" s="1">
        <v>6384</v>
      </c>
      <c r="G41" s="1">
        <v>7163</v>
      </c>
      <c r="H41" s="1">
        <v>8299</v>
      </c>
      <c r="I41" s="1">
        <v>9965</v>
      </c>
      <c r="J41" s="1">
        <v>11484</v>
      </c>
      <c r="K41" s="1">
        <v>12412</v>
      </c>
    </row>
    <row r="42" spans="1:11" x14ac:dyDescent="0.3">
      <c r="A42" t="s">
        <v>282</v>
      </c>
      <c r="B42">
        <v>85</v>
      </c>
      <c r="C42" s="1">
        <v>1246</v>
      </c>
      <c r="D42">
        <v>318</v>
      </c>
      <c r="E42">
        <v>-213</v>
      </c>
      <c r="F42">
        <v>-92</v>
      </c>
      <c r="G42">
        <v>231</v>
      </c>
      <c r="H42">
        <v>-56</v>
      </c>
      <c r="I42">
        <v>-380</v>
      </c>
      <c r="J42">
        <v>318</v>
      </c>
      <c r="K42">
        <v>231</v>
      </c>
    </row>
    <row r="43" spans="1:11" x14ac:dyDescent="0.3">
      <c r="A43" t="s">
        <v>283</v>
      </c>
      <c r="B43" s="1">
        <v>4871</v>
      </c>
      <c r="C43" s="1">
        <v>4685</v>
      </c>
      <c r="D43" s="1">
        <v>4151</v>
      </c>
      <c r="E43" s="1">
        <v>6907</v>
      </c>
      <c r="F43" s="1">
        <v>3517</v>
      </c>
      <c r="G43" s="1">
        <v>1643</v>
      </c>
      <c r="H43">
        <v>-191</v>
      </c>
      <c r="I43" s="1">
        <v>3179</v>
      </c>
      <c r="J43" s="1">
        <v>3476</v>
      </c>
      <c r="K43" s="1">
        <v>1358</v>
      </c>
    </row>
    <row r="44" spans="1:11" x14ac:dyDescent="0.3">
      <c r="A44" t="s">
        <v>284</v>
      </c>
      <c r="B44">
        <v>870</v>
      </c>
      <c r="C44">
        <v>857</v>
      </c>
      <c r="D44" s="1">
        <v>1682</v>
      </c>
      <c r="E44" s="1">
        <v>1643</v>
      </c>
      <c r="F44" s="1">
        <v>1601</v>
      </c>
      <c r="G44" s="1">
        <v>1568</v>
      </c>
      <c r="H44" s="1">
        <v>1558</v>
      </c>
      <c r="I44" s="1">
        <v>1578</v>
      </c>
      <c r="J44" s="1">
        <v>1571</v>
      </c>
      <c r="K44" s="1">
        <v>1532</v>
      </c>
    </row>
    <row r="45" spans="1:11" x14ac:dyDescent="0.3">
      <c r="A45" t="s">
        <v>288</v>
      </c>
      <c r="B45" s="1">
        <v>10824</v>
      </c>
      <c r="C45" s="1">
        <v>12707</v>
      </c>
      <c r="D45" s="1">
        <v>12258</v>
      </c>
      <c r="E45" s="1">
        <v>12407</v>
      </c>
      <c r="F45" s="1">
        <v>9812</v>
      </c>
      <c r="G45" s="1">
        <v>9040</v>
      </c>
      <c r="H45" s="1">
        <v>8055</v>
      </c>
      <c r="I45" s="1">
        <v>12767</v>
      </c>
      <c r="J45" s="1">
        <v>15281</v>
      </c>
      <c r="K45" s="1">
        <v>14004</v>
      </c>
    </row>
    <row r="46" spans="1:11" x14ac:dyDescent="0.3">
      <c r="A46" t="s">
        <v>497</v>
      </c>
      <c r="B46" t="s">
        <v>132</v>
      </c>
      <c r="C46" t="s">
        <v>132</v>
      </c>
      <c r="D46" t="s">
        <v>132</v>
      </c>
      <c r="E46" t="s">
        <v>132</v>
      </c>
      <c r="F46" t="s">
        <v>132</v>
      </c>
      <c r="G46" t="s">
        <v>132</v>
      </c>
      <c r="H46" s="1">
        <v>8055</v>
      </c>
      <c r="I46" s="1">
        <v>12767</v>
      </c>
      <c r="J46" s="1">
        <v>15281</v>
      </c>
      <c r="K46" s="1">
        <v>14004</v>
      </c>
    </row>
    <row r="47" spans="1:11" x14ac:dyDescent="0.3">
      <c r="A47" t="s">
        <v>292</v>
      </c>
      <c r="B47" s="1">
        <v>18594</v>
      </c>
      <c r="C47" s="1">
        <v>21597</v>
      </c>
      <c r="D47" s="1">
        <v>21379</v>
      </c>
      <c r="E47" s="1">
        <v>23259</v>
      </c>
      <c r="F47" s="1">
        <v>22536</v>
      </c>
      <c r="G47" s="1">
        <v>23717</v>
      </c>
      <c r="H47" s="1">
        <v>31342</v>
      </c>
      <c r="I47" s="1">
        <v>37740</v>
      </c>
      <c r="J47" s="1">
        <v>40321</v>
      </c>
      <c r="K47" s="1">
        <v>37531</v>
      </c>
    </row>
    <row r="48" spans="1:11" x14ac:dyDescent="0.3">
      <c r="A48" t="s">
        <v>163</v>
      </c>
    </row>
    <row r="49" spans="1:11" x14ac:dyDescent="0.3">
      <c r="A49" t="s">
        <v>293</v>
      </c>
      <c r="B49" t="s">
        <v>132</v>
      </c>
      <c r="C49" t="s">
        <v>132</v>
      </c>
      <c r="D49" t="s">
        <v>132</v>
      </c>
      <c r="E49" t="s">
        <v>132</v>
      </c>
      <c r="F49" t="s">
        <v>132</v>
      </c>
      <c r="G49" t="s">
        <v>132</v>
      </c>
      <c r="H49">
        <v>4.4000000000000004</v>
      </c>
      <c r="I49">
        <v>6.8</v>
      </c>
      <c r="J49">
        <v>6.6</v>
      </c>
      <c r="K49">
        <v>6.7</v>
      </c>
    </row>
    <row r="50" spans="1:11" x14ac:dyDescent="0.3">
      <c r="A50" t="s">
        <v>294</v>
      </c>
      <c r="B50" t="s">
        <v>132</v>
      </c>
      <c r="C50" t="s">
        <v>132</v>
      </c>
      <c r="D50" t="s">
        <v>132</v>
      </c>
      <c r="E50" t="s">
        <v>132</v>
      </c>
      <c r="F50" t="s">
        <v>132</v>
      </c>
      <c r="G50" t="s">
        <v>132</v>
      </c>
      <c r="H50">
        <v>3.8</v>
      </c>
      <c r="I50">
        <v>3.6</v>
      </c>
      <c r="J50">
        <v>3.1</v>
      </c>
      <c r="K50">
        <v>4.5</v>
      </c>
    </row>
    <row r="51" spans="1:11" x14ac:dyDescent="0.3">
      <c r="A51" t="s">
        <v>295</v>
      </c>
      <c r="B51" t="s">
        <v>132</v>
      </c>
      <c r="C51" t="s">
        <v>132</v>
      </c>
      <c r="D51" t="s">
        <v>132</v>
      </c>
      <c r="E51" t="s">
        <v>132</v>
      </c>
      <c r="F51" t="s">
        <v>132</v>
      </c>
      <c r="G51" t="s">
        <v>132</v>
      </c>
      <c r="H51">
        <v>1.1000000000000001</v>
      </c>
      <c r="I51">
        <v>2.7</v>
      </c>
      <c r="J51">
        <v>2.2999999999999998</v>
      </c>
      <c r="K51">
        <v>2.2000000000000002</v>
      </c>
    </row>
    <row r="52" spans="1:11" x14ac:dyDescent="0.3">
      <c r="A52" t="s">
        <v>296</v>
      </c>
      <c r="B52" t="s">
        <v>132</v>
      </c>
      <c r="C52" t="s">
        <v>132</v>
      </c>
      <c r="D52" t="s">
        <v>132</v>
      </c>
      <c r="E52" t="s">
        <v>132</v>
      </c>
      <c r="F52" t="s">
        <v>132</v>
      </c>
      <c r="G52" t="s">
        <v>132</v>
      </c>
      <c r="H52">
        <v>0.3</v>
      </c>
      <c r="I52">
        <v>1.1000000000000001</v>
      </c>
      <c r="J52">
        <v>0.7</v>
      </c>
      <c r="K52">
        <v>0.7</v>
      </c>
    </row>
    <row r="53" spans="1:11" x14ac:dyDescent="0.3">
      <c r="A53" t="s">
        <v>243</v>
      </c>
      <c r="B53" s="1">
        <v>3947</v>
      </c>
      <c r="C53" s="1">
        <v>4337</v>
      </c>
      <c r="D53" s="1">
        <v>4838</v>
      </c>
      <c r="E53" s="1">
        <v>5055</v>
      </c>
      <c r="F53" s="1">
        <v>5261</v>
      </c>
      <c r="G53" s="1">
        <v>5622</v>
      </c>
      <c r="H53" s="1">
        <v>7367</v>
      </c>
      <c r="I53" s="1">
        <v>6854</v>
      </c>
      <c r="J53" s="1">
        <v>8420</v>
      </c>
      <c r="K53" s="1">
        <v>8454</v>
      </c>
    </row>
    <row r="54" spans="1:11" x14ac:dyDescent="0.3">
      <c r="A54" t="s">
        <v>498</v>
      </c>
      <c r="B54">
        <v>270</v>
      </c>
      <c r="C54">
        <v>273</v>
      </c>
      <c r="D54">
        <v>286</v>
      </c>
      <c r="E54">
        <v>285</v>
      </c>
      <c r="F54">
        <v>331</v>
      </c>
      <c r="G54">
        <v>329</v>
      </c>
      <c r="H54">
        <v>345</v>
      </c>
      <c r="I54">
        <v>363</v>
      </c>
      <c r="J54">
        <v>330</v>
      </c>
      <c r="K54">
        <v>326</v>
      </c>
    </row>
    <row r="55" spans="1:11" x14ac:dyDescent="0.3">
      <c r="A55" t="s">
        <v>499</v>
      </c>
      <c r="B55" s="1">
        <v>1261</v>
      </c>
      <c r="C55" s="1">
        <v>1250</v>
      </c>
      <c r="D55" s="1">
        <v>1467</v>
      </c>
      <c r="E55" s="1">
        <v>1564</v>
      </c>
      <c r="F55" s="1">
        <v>2195</v>
      </c>
      <c r="G55" s="1">
        <v>2445</v>
      </c>
      <c r="H55" s="1">
        <v>2442</v>
      </c>
      <c r="I55" s="1">
        <v>3365</v>
      </c>
      <c r="J55" s="1">
        <v>3170</v>
      </c>
      <c r="K55" s="1">
        <v>3293</v>
      </c>
    </row>
    <row r="56" spans="1:11" x14ac:dyDescent="0.3">
      <c r="A56" t="s">
        <v>298</v>
      </c>
      <c r="B56" s="1">
        <v>1066</v>
      </c>
      <c r="C56" s="1">
        <v>1150</v>
      </c>
      <c r="D56" s="1">
        <v>1338</v>
      </c>
      <c r="E56" s="1">
        <v>1484</v>
      </c>
      <c r="F56" s="1">
        <v>1494</v>
      </c>
      <c r="G56" s="1">
        <v>1563</v>
      </c>
      <c r="H56" s="1">
        <v>1554</v>
      </c>
      <c r="I56" s="1">
        <v>1608</v>
      </c>
      <c r="J56" s="1">
        <v>1712</v>
      </c>
      <c r="K56" s="1">
        <v>1876</v>
      </c>
    </row>
    <row r="57" spans="1:11" x14ac:dyDescent="0.3">
      <c r="A57" t="s">
        <v>299</v>
      </c>
      <c r="B57">
        <v>247</v>
      </c>
      <c r="C57">
        <v>350</v>
      </c>
      <c r="D57">
        <v>437</v>
      </c>
      <c r="E57">
        <v>758</v>
      </c>
      <c r="F57">
        <v>641</v>
      </c>
      <c r="G57">
        <v>797</v>
      </c>
      <c r="H57" s="1">
        <v>1086</v>
      </c>
      <c r="I57">
        <v>311</v>
      </c>
      <c r="J57">
        <v>399</v>
      </c>
      <c r="K57">
        <v>525</v>
      </c>
    </row>
    <row r="58" spans="1:11" x14ac:dyDescent="0.3">
      <c r="A58" t="s">
        <v>300</v>
      </c>
      <c r="B58" s="1">
        <v>3376</v>
      </c>
      <c r="C58" s="1">
        <v>3329</v>
      </c>
      <c r="D58" s="1">
        <v>3510</v>
      </c>
      <c r="E58" s="1">
        <v>3867</v>
      </c>
      <c r="F58" s="1">
        <v>4230</v>
      </c>
      <c r="G58" s="1">
        <v>4335</v>
      </c>
      <c r="H58" s="1">
        <v>4234</v>
      </c>
      <c r="I58" s="1">
        <v>4414</v>
      </c>
      <c r="J58" s="1">
        <v>4486</v>
      </c>
      <c r="K58" s="1">
        <v>4695</v>
      </c>
    </row>
    <row r="59" spans="1:11" x14ac:dyDescent="0.3">
      <c r="A59" t="s">
        <v>301</v>
      </c>
      <c r="B59" s="1">
        <v>6220</v>
      </c>
      <c r="C59" s="1">
        <v>6352</v>
      </c>
      <c r="D59" s="1">
        <v>7038</v>
      </c>
      <c r="E59" s="1">
        <v>7958</v>
      </c>
      <c r="F59" s="1">
        <v>8891</v>
      </c>
      <c r="G59" s="1">
        <v>9469</v>
      </c>
      <c r="H59" s="1">
        <v>9661</v>
      </c>
      <c r="I59" s="1">
        <v>10061</v>
      </c>
      <c r="J59" s="1">
        <v>10097</v>
      </c>
      <c r="K59" s="1">
        <v>10715</v>
      </c>
    </row>
    <row r="60" spans="1:11" x14ac:dyDescent="0.3">
      <c r="A60" t="s">
        <v>252</v>
      </c>
      <c r="B60" s="1">
        <v>3386</v>
      </c>
      <c r="C60" s="1">
        <v>3341</v>
      </c>
      <c r="D60" s="1">
        <v>3518</v>
      </c>
      <c r="E60" s="1">
        <v>3969</v>
      </c>
      <c r="F60" s="1">
        <v>4437</v>
      </c>
      <c r="G60" s="1">
        <v>4725</v>
      </c>
      <c r="H60" s="1">
        <v>4795</v>
      </c>
      <c r="I60" s="1">
        <v>5157</v>
      </c>
      <c r="J60" s="1">
        <v>5306</v>
      </c>
      <c r="K60" s="1">
        <v>5634</v>
      </c>
    </row>
    <row r="61" spans="1:11" x14ac:dyDescent="0.3">
      <c r="A61" t="s">
        <v>253</v>
      </c>
      <c r="B61" s="1">
        <v>2834</v>
      </c>
      <c r="C61" s="1">
        <v>3011</v>
      </c>
      <c r="D61" s="1">
        <v>3520</v>
      </c>
      <c r="E61" s="1">
        <v>3989</v>
      </c>
      <c r="F61" s="1">
        <v>4454</v>
      </c>
      <c r="G61" s="1">
        <v>4744</v>
      </c>
      <c r="H61" s="1">
        <v>4866</v>
      </c>
      <c r="I61" s="1">
        <v>4904</v>
      </c>
      <c r="J61" s="1">
        <v>4791</v>
      </c>
      <c r="K61" s="1">
        <v>5081</v>
      </c>
    </row>
    <row r="62" spans="1:11" x14ac:dyDescent="0.3">
      <c r="A62" t="s">
        <v>302</v>
      </c>
      <c r="B62">
        <v>893</v>
      </c>
      <c r="C62">
        <v>968</v>
      </c>
      <c r="D62" s="1">
        <v>1076</v>
      </c>
      <c r="E62" s="1">
        <v>1370</v>
      </c>
      <c r="F62">
        <v>763</v>
      </c>
      <c r="G62">
        <v>840</v>
      </c>
      <c r="H62" s="1">
        <v>1584</v>
      </c>
      <c r="I62" s="1">
        <v>2015</v>
      </c>
      <c r="J62" s="1">
        <v>2587</v>
      </c>
      <c r="K62" s="1">
        <v>2758</v>
      </c>
    </row>
    <row r="63" spans="1:11" x14ac:dyDescent="0.3">
      <c r="A63" t="s">
        <v>492</v>
      </c>
      <c r="B63" t="s">
        <v>132</v>
      </c>
      <c r="C63" t="s">
        <v>132</v>
      </c>
      <c r="D63" t="s">
        <v>132</v>
      </c>
      <c r="E63" t="s">
        <v>132</v>
      </c>
      <c r="F63" t="s">
        <v>132</v>
      </c>
      <c r="G63" t="s">
        <v>132</v>
      </c>
      <c r="H63">
        <v>497</v>
      </c>
      <c r="I63">
        <v>511</v>
      </c>
      <c r="J63">
        <v>557</v>
      </c>
      <c r="K63">
        <v>555</v>
      </c>
    </row>
    <row r="64" spans="1:11" x14ac:dyDescent="0.3">
      <c r="A64" t="s">
        <v>255</v>
      </c>
      <c r="B64" t="s">
        <v>132</v>
      </c>
      <c r="C64" t="s">
        <v>132</v>
      </c>
      <c r="D64" t="s">
        <v>132</v>
      </c>
      <c r="E64" t="s">
        <v>132</v>
      </c>
      <c r="F64" t="s">
        <v>132</v>
      </c>
      <c r="G64" t="s">
        <v>132</v>
      </c>
      <c r="H64" t="s">
        <v>132</v>
      </c>
      <c r="I64" t="s">
        <v>132</v>
      </c>
      <c r="J64" t="s">
        <v>132</v>
      </c>
      <c r="K64">
        <v>274</v>
      </c>
    </row>
    <row r="65" spans="1:11" x14ac:dyDescent="0.3">
      <c r="A65" t="s">
        <v>256</v>
      </c>
      <c r="B65">
        <v>131</v>
      </c>
      <c r="C65">
        <v>131</v>
      </c>
      <c r="D65">
        <v>131</v>
      </c>
      <c r="E65">
        <v>139</v>
      </c>
      <c r="F65">
        <v>154</v>
      </c>
      <c r="G65">
        <v>154</v>
      </c>
      <c r="H65">
        <v>223</v>
      </c>
      <c r="I65">
        <v>242</v>
      </c>
      <c r="J65">
        <v>284</v>
      </c>
      <c r="K65">
        <v>281</v>
      </c>
    </row>
    <row r="66" spans="1:11" x14ac:dyDescent="0.3">
      <c r="A66" t="s">
        <v>303</v>
      </c>
      <c r="B66">
        <v>282</v>
      </c>
      <c r="C66">
        <v>281</v>
      </c>
      <c r="D66">
        <v>281</v>
      </c>
      <c r="E66">
        <v>283</v>
      </c>
      <c r="F66">
        <v>285</v>
      </c>
      <c r="G66">
        <v>283</v>
      </c>
      <c r="H66">
        <v>274</v>
      </c>
      <c r="I66">
        <v>269</v>
      </c>
      <c r="J66">
        <v>286</v>
      </c>
      <c r="K66" t="s">
        <v>132</v>
      </c>
    </row>
    <row r="67" spans="1:11" x14ac:dyDescent="0.3">
      <c r="A67" t="s">
        <v>494</v>
      </c>
      <c r="B67">
        <v>7</v>
      </c>
      <c r="C67">
        <v>107</v>
      </c>
      <c r="D67">
        <v>44</v>
      </c>
      <c r="E67">
        <v>6</v>
      </c>
      <c r="F67">
        <v>6</v>
      </c>
      <c r="G67">
        <v>6</v>
      </c>
      <c r="H67">
        <v>3</v>
      </c>
      <c r="I67">
        <v>0</v>
      </c>
      <c r="J67" t="s">
        <v>132</v>
      </c>
      <c r="K67">
        <v>0</v>
      </c>
    </row>
    <row r="68" spans="1:11" x14ac:dyDescent="0.3">
      <c r="A68" t="s">
        <v>272</v>
      </c>
      <c r="B68" t="s">
        <v>132</v>
      </c>
      <c r="C68" t="s">
        <v>132</v>
      </c>
      <c r="D68" t="s">
        <v>132</v>
      </c>
      <c r="E68" t="s">
        <v>132</v>
      </c>
      <c r="F68" t="s">
        <v>132</v>
      </c>
      <c r="G68" t="s">
        <v>132</v>
      </c>
      <c r="H68" t="s">
        <v>132</v>
      </c>
      <c r="I68" t="s">
        <v>132</v>
      </c>
      <c r="J68" t="s">
        <v>132</v>
      </c>
      <c r="K68" t="s">
        <v>132</v>
      </c>
    </row>
    <row r="69" spans="1:11" x14ac:dyDescent="0.3">
      <c r="A69" t="s">
        <v>279</v>
      </c>
      <c r="B69">
        <v>3</v>
      </c>
      <c r="C69">
        <v>3</v>
      </c>
      <c r="D69">
        <v>3</v>
      </c>
      <c r="E69">
        <v>3</v>
      </c>
      <c r="F69">
        <v>3</v>
      </c>
      <c r="G69">
        <v>3</v>
      </c>
      <c r="H69">
        <v>3</v>
      </c>
      <c r="I69">
        <v>3</v>
      </c>
      <c r="J69">
        <v>3</v>
      </c>
      <c r="K69">
        <v>3</v>
      </c>
    </row>
    <row r="70" spans="1:11" x14ac:dyDescent="0.3">
      <c r="A70" t="s">
        <v>280</v>
      </c>
      <c r="B70" s="1">
        <v>5865</v>
      </c>
      <c r="C70" s="1">
        <v>6773</v>
      </c>
      <c r="D70" s="1">
        <v>7786</v>
      </c>
      <c r="E70" s="1">
        <v>5710</v>
      </c>
      <c r="F70" s="1">
        <v>6384</v>
      </c>
      <c r="G70" s="1">
        <v>7163</v>
      </c>
      <c r="H70" s="1">
        <v>8299</v>
      </c>
      <c r="I70" s="1">
        <v>9965</v>
      </c>
      <c r="J70" s="1">
        <v>11484</v>
      </c>
      <c r="K70" s="1">
        <v>12412</v>
      </c>
    </row>
    <row r="71" spans="1:11" x14ac:dyDescent="0.3">
      <c r="A71" t="s">
        <v>282</v>
      </c>
      <c r="B71">
        <v>85</v>
      </c>
      <c r="C71" s="1">
        <v>1246</v>
      </c>
      <c r="D71">
        <v>318</v>
      </c>
      <c r="E71">
        <v>-213</v>
      </c>
      <c r="F71">
        <v>-92</v>
      </c>
      <c r="G71">
        <v>231</v>
      </c>
      <c r="H71">
        <v>-56</v>
      </c>
      <c r="I71">
        <v>380</v>
      </c>
      <c r="J71">
        <v>318</v>
      </c>
      <c r="K71">
        <v>231</v>
      </c>
    </row>
    <row r="72" spans="1:11" x14ac:dyDescent="0.3">
      <c r="A72" t="s">
        <v>283</v>
      </c>
      <c r="B72" s="1">
        <v>4871</v>
      </c>
      <c r="C72" s="1">
        <v>4685</v>
      </c>
      <c r="D72" s="1">
        <v>4151</v>
      </c>
      <c r="E72" s="1">
        <v>6907</v>
      </c>
      <c r="F72" s="1">
        <v>3517</v>
      </c>
      <c r="G72" s="1">
        <v>1643</v>
      </c>
      <c r="H72">
        <v>-191</v>
      </c>
      <c r="I72" s="1">
        <v>3179</v>
      </c>
      <c r="J72" s="1">
        <v>3476</v>
      </c>
      <c r="K72" s="1">
        <v>1358</v>
      </c>
    </row>
    <row r="73" spans="1:11" x14ac:dyDescent="0.3">
      <c r="A73" t="s">
        <v>284</v>
      </c>
      <c r="B73" s="1">
        <v>1740</v>
      </c>
      <c r="C73">
        <v>857</v>
      </c>
      <c r="D73" s="1">
        <v>1682</v>
      </c>
      <c r="E73" s="1">
        <v>1643</v>
      </c>
      <c r="F73" s="1">
        <v>1601</v>
      </c>
      <c r="G73" t="s">
        <v>132</v>
      </c>
      <c r="H73" s="1">
        <v>1558</v>
      </c>
      <c r="I73" s="1">
        <v>1578</v>
      </c>
      <c r="J73" s="1">
        <v>1571</v>
      </c>
      <c r="K73" s="1">
        <v>1532</v>
      </c>
    </row>
    <row r="74" spans="1:11" x14ac:dyDescent="0.3">
      <c r="A74" t="s">
        <v>285</v>
      </c>
      <c r="B74" t="s">
        <v>132</v>
      </c>
      <c r="C74" t="s">
        <v>132</v>
      </c>
      <c r="D74" t="s">
        <v>132</v>
      </c>
      <c r="E74" t="s">
        <v>132</v>
      </c>
      <c r="F74" t="s">
        <v>132</v>
      </c>
      <c r="G74" t="s">
        <v>132</v>
      </c>
      <c r="H74" t="s">
        <v>132</v>
      </c>
      <c r="I74" t="s">
        <v>132</v>
      </c>
      <c r="J74">
        <v>0</v>
      </c>
      <c r="K74">
        <v>0</v>
      </c>
    </row>
    <row r="75" spans="1:11" x14ac:dyDescent="0.3">
      <c r="A75" t="s">
        <v>308</v>
      </c>
      <c r="B75" s="1">
        <v>3947</v>
      </c>
      <c r="C75" s="1">
        <v>4337</v>
      </c>
      <c r="D75" s="1">
        <v>4838</v>
      </c>
      <c r="E75" s="1">
        <v>5055</v>
      </c>
      <c r="F75" s="1">
        <v>5261</v>
      </c>
      <c r="G75" s="1">
        <v>5622</v>
      </c>
      <c r="H75" s="1">
        <v>7367</v>
      </c>
      <c r="I75" s="1">
        <v>6854</v>
      </c>
      <c r="J75" s="1">
        <v>8420</v>
      </c>
      <c r="K75" s="1">
        <v>8454</v>
      </c>
    </row>
    <row r="76" spans="1:11" x14ac:dyDescent="0.3">
      <c r="A76" t="s">
        <v>311</v>
      </c>
      <c r="B76" s="1">
        <v>1500</v>
      </c>
      <c r="C76" s="1">
        <v>1000</v>
      </c>
      <c r="D76" s="1">
        <v>2000</v>
      </c>
      <c r="E76" s="1">
        <v>2000</v>
      </c>
      <c r="F76" s="1">
        <v>2000</v>
      </c>
      <c r="G76" s="1">
        <v>2000</v>
      </c>
      <c r="H76" s="1">
        <v>2000</v>
      </c>
      <c r="I76" s="1">
        <v>3000</v>
      </c>
      <c r="J76" s="1">
        <v>3000</v>
      </c>
      <c r="K76" s="1">
        <v>3000</v>
      </c>
    </row>
    <row r="77" spans="1:11" x14ac:dyDescent="0.3">
      <c r="A77" t="s">
        <v>312</v>
      </c>
      <c r="B77" s="1">
        <v>1500</v>
      </c>
      <c r="C77" s="1">
        <v>1000</v>
      </c>
      <c r="D77" s="1">
        <v>2000</v>
      </c>
      <c r="E77" s="1">
        <v>2000</v>
      </c>
      <c r="F77" s="1">
        <v>2000</v>
      </c>
      <c r="G77" s="1">
        <v>2000</v>
      </c>
      <c r="H77" s="1">
        <v>2000</v>
      </c>
      <c r="I77" s="1">
        <v>3000</v>
      </c>
      <c r="J77" s="1">
        <v>3000</v>
      </c>
      <c r="K77" s="1">
        <v>3000</v>
      </c>
    </row>
    <row r="78" spans="1:11" x14ac:dyDescent="0.3">
      <c r="A78" t="s">
        <v>313</v>
      </c>
      <c r="B78" s="1">
        <v>2804</v>
      </c>
      <c r="C78" s="1">
        <v>2974</v>
      </c>
      <c r="D78" s="1">
        <v>3231</v>
      </c>
      <c r="E78" s="1">
        <v>3905</v>
      </c>
      <c r="F78" s="1">
        <v>3965</v>
      </c>
      <c r="G78" s="1">
        <v>3732</v>
      </c>
      <c r="H78" s="1">
        <v>3784</v>
      </c>
      <c r="I78" s="1">
        <v>3745</v>
      </c>
      <c r="J78" s="1">
        <v>3529</v>
      </c>
      <c r="K78" s="1">
        <v>3588</v>
      </c>
    </row>
    <row r="79" spans="1:11" x14ac:dyDescent="0.3">
      <c r="A79" t="s">
        <v>176</v>
      </c>
      <c r="B79">
        <v>533</v>
      </c>
      <c r="C79">
        <v>594</v>
      </c>
      <c r="D79">
        <v>661</v>
      </c>
      <c r="E79">
        <v>731</v>
      </c>
      <c r="F79">
        <v>820</v>
      </c>
      <c r="G79">
        <v>829</v>
      </c>
      <c r="H79">
        <v>906</v>
      </c>
      <c r="I79">
        <v>936</v>
      </c>
      <c r="J79">
        <v>959</v>
      </c>
      <c r="K79">
        <v>988</v>
      </c>
    </row>
    <row r="80" spans="1:11" x14ac:dyDescent="0.3">
      <c r="A80" t="s">
        <v>314</v>
      </c>
      <c r="B80">
        <v>427</v>
      </c>
      <c r="C80">
        <v>447</v>
      </c>
      <c r="D80">
        <v>491</v>
      </c>
      <c r="E80">
        <v>537</v>
      </c>
      <c r="F80">
        <v>589</v>
      </c>
      <c r="G80">
        <v>553</v>
      </c>
      <c r="H80">
        <v>550</v>
      </c>
      <c r="I80">
        <v>534</v>
      </c>
      <c r="J80">
        <v>491</v>
      </c>
      <c r="K80">
        <v>506</v>
      </c>
    </row>
    <row r="81" spans="1:11" x14ac:dyDescent="0.3">
      <c r="A81" t="s">
        <v>315</v>
      </c>
      <c r="B81">
        <v>399</v>
      </c>
      <c r="C81">
        <v>423</v>
      </c>
      <c r="D81">
        <v>453</v>
      </c>
      <c r="E81">
        <v>399</v>
      </c>
      <c r="F81">
        <v>523</v>
      </c>
      <c r="G81">
        <v>513</v>
      </c>
      <c r="H81">
        <v>514</v>
      </c>
      <c r="I81">
        <v>530</v>
      </c>
      <c r="J81">
        <v>543</v>
      </c>
      <c r="K81">
        <v>562</v>
      </c>
    </row>
    <row r="82" spans="1:11" x14ac:dyDescent="0.3">
      <c r="A82" t="s">
        <v>316</v>
      </c>
      <c r="B82">
        <v>366</v>
      </c>
      <c r="C82">
        <v>371</v>
      </c>
      <c r="D82">
        <v>395</v>
      </c>
      <c r="E82">
        <v>438</v>
      </c>
      <c r="F82">
        <v>472</v>
      </c>
      <c r="G82">
        <v>441</v>
      </c>
      <c r="H82">
        <v>456</v>
      </c>
      <c r="I82">
        <v>490</v>
      </c>
      <c r="J82">
        <v>490</v>
      </c>
      <c r="K82">
        <v>490</v>
      </c>
    </row>
    <row r="83" spans="1:11" x14ac:dyDescent="0.3">
      <c r="A83" t="s">
        <v>317</v>
      </c>
      <c r="B83">
        <v>311</v>
      </c>
      <c r="C83">
        <v>311</v>
      </c>
      <c r="D83">
        <v>347</v>
      </c>
      <c r="E83">
        <v>509</v>
      </c>
      <c r="F83">
        <v>412</v>
      </c>
      <c r="G83">
        <v>386</v>
      </c>
      <c r="H83">
        <v>416</v>
      </c>
      <c r="I83">
        <v>437</v>
      </c>
      <c r="J83">
        <v>405</v>
      </c>
      <c r="K83">
        <v>436</v>
      </c>
    </row>
    <row r="84" spans="1:11" x14ac:dyDescent="0.3">
      <c r="A84" t="s">
        <v>318</v>
      </c>
      <c r="B84">
        <v>251</v>
      </c>
      <c r="C84">
        <v>268</v>
      </c>
      <c r="D84">
        <v>301</v>
      </c>
      <c r="E84">
        <v>350</v>
      </c>
      <c r="F84">
        <v>361</v>
      </c>
      <c r="G84">
        <v>345</v>
      </c>
      <c r="H84">
        <v>374</v>
      </c>
      <c r="I84">
        <v>357</v>
      </c>
      <c r="J84">
        <v>350</v>
      </c>
      <c r="K84">
        <v>369</v>
      </c>
    </row>
    <row r="85" spans="1:11" x14ac:dyDescent="0.3">
      <c r="A85" t="s">
        <v>319</v>
      </c>
      <c r="B85" s="1">
        <v>1050</v>
      </c>
      <c r="C85" s="1">
        <v>1154</v>
      </c>
      <c r="D85" s="1">
        <v>1244</v>
      </c>
      <c r="E85" s="1">
        <v>1672</v>
      </c>
      <c r="F85" s="1">
        <v>1608</v>
      </c>
      <c r="G85" s="1">
        <v>1494</v>
      </c>
      <c r="H85" s="1">
        <v>1474</v>
      </c>
      <c r="I85" s="1">
        <v>1397</v>
      </c>
      <c r="J85" s="1">
        <v>1250</v>
      </c>
      <c r="K85" s="1">
        <v>1225</v>
      </c>
    </row>
    <row r="86" spans="1:11" x14ac:dyDescent="0.3">
      <c r="A86" t="s">
        <v>320</v>
      </c>
      <c r="B86">
        <v>333</v>
      </c>
      <c r="C86">
        <v>351</v>
      </c>
      <c r="D86">
        <v>364</v>
      </c>
      <c r="E86">
        <v>346</v>
      </c>
      <c r="F86">
        <v>425</v>
      </c>
      <c r="G86">
        <v>464</v>
      </c>
      <c r="H86">
        <v>852</v>
      </c>
      <c r="I86">
        <v>882</v>
      </c>
      <c r="J86">
        <v>922</v>
      </c>
      <c r="K86">
        <v>959</v>
      </c>
    </row>
    <row r="87" spans="1:11" x14ac:dyDescent="0.3">
      <c r="A87" t="s">
        <v>321</v>
      </c>
      <c r="B87" t="s">
        <v>132</v>
      </c>
      <c r="C87" t="s">
        <v>132</v>
      </c>
      <c r="D87" t="s">
        <v>132</v>
      </c>
      <c r="E87" t="s">
        <v>132</v>
      </c>
      <c r="F87" t="s">
        <v>132</v>
      </c>
      <c r="G87" t="s">
        <v>132</v>
      </c>
      <c r="H87" s="1">
        <v>1610</v>
      </c>
      <c r="I87" s="1">
        <v>2027</v>
      </c>
      <c r="J87" s="1">
        <v>2606</v>
      </c>
      <c r="K87" s="1">
        <v>2780</v>
      </c>
    </row>
    <row r="88" spans="1:11" x14ac:dyDescent="0.3">
      <c r="A88" t="s">
        <v>247</v>
      </c>
      <c r="B88">
        <v>78</v>
      </c>
      <c r="C88">
        <v>78</v>
      </c>
      <c r="D88">
        <v>43</v>
      </c>
      <c r="E88">
        <v>19</v>
      </c>
      <c r="F88">
        <v>30</v>
      </c>
      <c r="G88">
        <v>30</v>
      </c>
      <c r="H88">
        <v>214</v>
      </c>
      <c r="I88">
        <v>93</v>
      </c>
      <c r="J88">
        <v>34</v>
      </c>
      <c r="K88">
        <v>35</v>
      </c>
    </row>
    <row r="89" spans="1:11" x14ac:dyDescent="0.3">
      <c r="A89" t="s">
        <v>288</v>
      </c>
      <c r="B89" s="1">
        <v>10824</v>
      </c>
      <c r="C89" s="1">
        <v>12707</v>
      </c>
      <c r="D89" s="1">
        <v>12258</v>
      </c>
      <c r="E89" s="1">
        <v>12407</v>
      </c>
      <c r="F89" s="1">
        <v>9812</v>
      </c>
      <c r="G89" s="1">
        <v>9040</v>
      </c>
      <c r="H89" s="1">
        <v>8055</v>
      </c>
      <c r="I89" s="1">
        <v>12767</v>
      </c>
      <c r="J89" s="1">
        <v>15281</v>
      </c>
      <c r="K89" s="1">
        <v>14004</v>
      </c>
    </row>
    <row r="90" spans="1:11" x14ac:dyDescent="0.3">
      <c r="A90" t="s">
        <v>325</v>
      </c>
      <c r="B90">
        <v>101</v>
      </c>
      <c r="C90" s="1">
        <v>1114</v>
      </c>
      <c r="D90">
        <v>617</v>
      </c>
      <c r="E90">
        <v>217</v>
      </c>
      <c r="F90">
        <v>240</v>
      </c>
      <c r="G90">
        <v>616</v>
      </c>
      <c r="H90">
        <v>92</v>
      </c>
      <c r="I90">
        <v>76</v>
      </c>
      <c r="J90">
        <v>669</v>
      </c>
      <c r="K90">
        <v>493</v>
      </c>
    </row>
    <row r="91" spans="1:11" x14ac:dyDescent="0.3">
      <c r="A91" t="s">
        <v>553</v>
      </c>
      <c r="B91">
        <v>0</v>
      </c>
      <c r="C91">
        <v>0</v>
      </c>
      <c r="D91">
        <v>0</v>
      </c>
      <c r="E91">
        <v>325</v>
      </c>
      <c r="F91">
        <v>325</v>
      </c>
      <c r="G91">
        <v>325</v>
      </c>
      <c r="H91">
        <v>248</v>
      </c>
      <c r="I91">
        <v>0</v>
      </c>
      <c r="J91">
        <v>10</v>
      </c>
      <c r="K91">
        <v>6</v>
      </c>
    </row>
    <row r="92" spans="1:11" x14ac:dyDescent="0.3">
      <c r="A92" t="s">
        <v>554</v>
      </c>
      <c r="B92" t="s">
        <v>132</v>
      </c>
      <c r="C92" t="s">
        <v>132</v>
      </c>
      <c r="D92" t="s">
        <v>132</v>
      </c>
      <c r="E92" t="s">
        <v>132</v>
      </c>
      <c r="F92" t="s">
        <v>132</v>
      </c>
      <c r="G92" t="s">
        <v>132</v>
      </c>
      <c r="H92">
        <v>190</v>
      </c>
      <c r="I92">
        <v>426</v>
      </c>
      <c r="J92">
        <v>48</v>
      </c>
      <c r="K92">
        <v>145</v>
      </c>
    </row>
    <row r="93" spans="1:11" x14ac:dyDescent="0.3">
      <c r="A93" t="s">
        <v>490</v>
      </c>
      <c r="B93" s="1">
        <v>2922</v>
      </c>
      <c r="C93" s="1">
        <v>2072</v>
      </c>
      <c r="D93" s="1">
        <v>2319</v>
      </c>
      <c r="E93" s="1">
        <v>2371</v>
      </c>
      <c r="F93">
        <v>996</v>
      </c>
      <c r="G93">
        <v>197</v>
      </c>
      <c r="H93">
        <v>439</v>
      </c>
      <c r="I93" s="1">
        <v>3587</v>
      </c>
      <c r="J93" s="1">
        <v>4423</v>
      </c>
      <c r="K93" s="1">
        <v>3234</v>
      </c>
    </row>
    <row r="94" spans="1:11" x14ac:dyDescent="0.3">
      <c r="A94" t="s">
        <v>555</v>
      </c>
      <c r="B94">
        <v>32</v>
      </c>
      <c r="C94">
        <v>525</v>
      </c>
      <c r="D94" t="s">
        <v>132</v>
      </c>
      <c r="E94">
        <v>24</v>
      </c>
      <c r="F94">
        <v>160</v>
      </c>
      <c r="G94">
        <v>6</v>
      </c>
      <c r="H94">
        <v>3</v>
      </c>
      <c r="I94">
        <v>16</v>
      </c>
      <c r="J94">
        <v>206</v>
      </c>
      <c r="K94">
        <v>64</v>
      </c>
    </row>
    <row r="95" spans="1:11" x14ac:dyDescent="0.3">
      <c r="A95" t="s">
        <v>326</v>
      </c>
      <c r="B95" s="1">
        <v>56500</v>
      </c>
      <c r="C95" s="1">
        <v>62600</v>
      </c>
      <c r="D95" s="1">
        <v>70700</v>
      </c>
      <c r="E95" s="1">
        <v>74400</v>
      </c>
      <c r="F95" s="1">
        <v>73100</v>
      </c>
      <c r="G95" s="1">
        <v>76700</v>
      </c>
      <c r="H95" s="1">
        <v>75400</v>
      </c>
      <c r="I95" s="1">
        <v>73300</v>
      </c>
      <c r="J95" s="1">
        <v>79100</v>
      </c>
      <c r="K95" s="1">
        <v>83700</v>
      </c>
    </row>
    <row r="96" spans="1:11" x14ac:dyDescent="0.3">
      <c r="A96" t="s">
        <v>556</v>
      </c>
      <c r="B96" t="s">
        <v>132</v>
      </c>
      <c r="C96" t="s">
        <v>132</v>
      </c>
      <c r="D96" t="s">
        <v>132</v>
      </c>
      <c r="E96" s="1">
        <v>6200</v>
      </c>
      <c r="F96" s="1">
        <v>5200</v>
      </c>
      <c r="G96" s="1">
        <v>4700</v>
      </c>
      <c r="H96" s="1">
        <v>8800</v>
      </c>
      <c r="I96" s="1">
        <v>13500</v>
      </c>
      <c r="J96" s="1">
        <v>13000</v>
      </c>
      <c r="K96" s="1">
        <v>10700</v>
      </c>
    </row>
    <row r="97" spans="1:11" x14ac:dyDescent="0.3">
      <c r="A97" t="s">
        <v>327</v>
      </c>
      <c r="B97">
        <v>135</v>
      </c>
      <c r="C97">
        <v>165</v>
      </c>
      <c r="D97">
        <v>157</v>
      </c>
      <c r="E97">
        <v>152</v>
      </c>
      <c r="F97">
        <v>165</v>
      </c>
      <c r="G97">
        <v>215</v>
      </c>
      <c r="H97">
        <v>239</v>
      </c>
      <c r="I97">
        <v>275</v>
      </c>
      <c r="J97">
        <v>289</v>
      </c>
      <c r="K97">
        <v>588</v>
      </c>
    </row>
    <row r="98" spans="1:11" x14ac:dyDescent="0.3">
      <c r="A98" t="s">
        <v>557</v>
      </c>
      <c r="B98">
        <v>1</v>
      </c>
      <c r="C98">
        <v>13</v>
      </c>
      <c r="D98" t="s">
        <v>132</v>
      </c>
      <c r="E98" t="s">
        <v>132</v>
      </c>
      <c r="F98" t="s">
        <v>132</v>
      </c>
      <c r="G98" t="s">
        <v>132</v>
      </c>
      <c r="H98" t="s">
        <v>132</v>
      </c>
      <c r="I98">
        <v>41</v>
      </c>
      <c r="J98">
        <v>11</v>
      </c>
      <c r="K98">
        <v>52</v>
      </c>
    </row>
    <row r="99" spans="1:11" x14ac:dyDescent="0.3">
      <c r="A99" t="s">
        <v>328</v>
      </c>
      <c r="B99">
        <v>868.2</v>
      </c>
      <c r="C99">
        <v>855.4</v>
      </c>
      <c r="D99" s="1">
        <v>1677.6</v>
      </c>
      <c r="E99" s="1">
        <v>1643.2</v>
      </c>
      <c r="F99" s="1">
        <v>1600.6</v>
      </c>
      <c r="G99" s="1">
        <v>1566.9</v>
      </c>
      <c r="H99" s="1">
        <v>1559.9</v>
      </c>
      <c r="I99" s="1">
        <v>1581.8</v>
      </c>
      <c r="J99" s="1">
        <v>1568.6</v>
      </c>
      <c r="K99" s="1">
        <v>1530</v>
      </c>
    </row>
    <row r="100" spans="1:11" x14ac:dyDescent="0.3">
      <c r="A100" t="s">
        <v>330</v>
      </c>
      <c r="B100" t="s">
        <v>132</v>
      </c>
      <c r="C100" t="s">
        <v>132</v>
      </c>
      <c r="D100" t="s">
        <v>132</v>
      </c>
      <c r="E100" t="s">
        <v>132</v>
      </c>
      <c r="F100" t="s">
        <v>132</v>
      </c>
      <c r="G100" t="s">
        <v>132</v>
      </c>
      <c r="H100" t="s">
        <v>132</v>
      </c>
      <c r="I100" s="1">
        <v>73300</v>
      </c>
      <c r="J100" s="1">
        <v>79100</v>
      </c>
      <c r="K100" s="1">
        <v>83700</v>
      </c>
    </row>
    <row r="101" spans="1:11" x14ac:dyDescent="0.3">
      <c r="A101" t="s">
        <v>331</v>
      </c>
      <c r="B101">
        <v>39</v>
      </c>
      <c r="C101">
        <v>17</v>
      </c>
      <c r="D101">
        <v>16</v>
      </c>
      <c r="E101">
        <v>17</v>
      </c>
      <c r="F101">
        <v>18</v>
      </c>
      <c r="G101">
        <v>20</v>
      </c>
      <c r="H101">
        <v>19</v>
      </c>
      <c r="I101">
        <v>27</v>
      </c>
      <c r="J101">
        <v>39</v>
      </c>
      <c r="K101" t="s">
        <v>132</v>
      </c>
    </row>
    <row r="102" spans="1:11" x14ac:dyDescent="0.3">
      <c r="A102" t="s">
        <v>332</v>
      </c>
      <c r="B102">
        <v>135</v>
      </c>
      <c r="C102">
        <v>165</v>
      </c>
      <c r="D102">
        <v>157</v>
      </c>
      <c r="E102">
        <v>152</v>
      </c>
      <c r="F102">
        <v>165</v>
      </c>
      <c r="G102">
        <v>215</v>
      </c>
      <c r="H102">
        <v>239</v>
      </c>
      <c r="I102">
        <v>275</v>
      </c>
      <c r="J102">
        <v>289</v>
      </c>
      <c r="K102">
        <v>588</v>
      </c>
    </row>
    <row r="103" spans="1:11" x14ac:dyDescent="0.3">
      <c r="A103" t="s">
        <v>333</v>
      </c>
      <c r="B103">
        <v>16.3</v>
      </c>
      <c r="C103">
        <v>9.1999999999999993</v>
      </c>
      <c r="D103">
        <v>20.6</v>
      </c>
      <c r="E103">
        <v>12.2</v>
      </c>
      <c r="F103">
        <v>16.8</v>
      </c>
      <c r="G103">
        <v>18.100000000000001</v>
      </c>
      <c r="H103">
        <v>19.100000000000001</v>
      </c>
      <c r="I103">
        <v>14.7</v>
      </c>
      <c r="J103">
        <v>9.3000000000000007</v>
      </c>
      <c r="K103">
        <v>12</v>
      </c>
    </row>
    <row r="104" spans="1:11" x14ac:dyDescent="0.3">
      <c r="A104" t="s">
        <v>334</v>
      </c>
      <c r="B104">
        <v>127.1</v>
      </c>
      <c r="C104">
        <v>58.1</v>
      </c>
      <c r="D104">
        <v>112</v>
      </c>
      <c r="E104">
        <v>104.8</v>
      </c>
      <c r="F104">
        <v>93.2</v>
      </c>
      <c r="G104">
        <v>91.3</v>
      </c>
      <c r="H104">
        <v>88.1</v>
      </c>
      <c r="I104">
        <v>78.3</v>
      </c>
      <c r="J104">
        <v>68</v>
      </c>
      <c r="K104">
        <v>71</v>
      </c>
    </row>
    <row r="105" spans="1:11" x14ac:dyDescent="0.3">
      <c r="A105" t="s">
        <v>290</v>
      </c>
      <c r="B105" t="s">
        <v>132</v>
      </c>
      <c r="C105" t="s">
        <v>132</v>
      </c>
      <c r="D105" t="s">
        <v>132</v>
      </c>
      <c r="E105" t="s">
        <v>132</v>
      </c>
      <c r="F105" t="s">
        <v>132</v>
      </c>
      <c r="G105" t="s">
        <v>132</v>
      </c>
      <c r="H105" t="s">
        <v>132</v>
      </c>
      <c r="I105" s="1">
        <v>2800</v>
      </c>
      <c r="J105" s="1">
        <v>2800</v>
      </c>
      <c r="K105" s="1">
        <v>2800</v>
      </c>
    </row>
    <row r="106" spans="1:11" x14ac:dyDescent="0.3">
      <c r="A106" t="s">
        <v>502</v>
      </c>
      <c r="B106" t="s">
        <v>132</v>
      </c>
      <c r="C106" t="s">
        <v>132</v>
      </c>
      <c r="D106" t="s">
        <v>132</v>
      </c>
      <c r="E106" t="s">
        <v>132</v>
      </c>
      <c r="F106" t="s">
        <v>132</v>
      </c>
      <c r="G106" t="s">
        <v>132</v>
      </c>
      <c r="H106" s="1">
        <v>8055</v>
      </c>
      <c r="I106" s="1">
        <v>12767</v>
      </c>
      <c r="J106" s="1">
        <v>15281</v>
      </c>
      <c r="K106" s="1">
        <v>14004</v>
      </c>
    </row>
    <row r="107" spans="1:11" x14ac:dyDescent="0.3">
      <c r="A107" t="s">
        <v>335</v>
      </c>
      <c r="B107">
        <v>22</v>
      </c>
      <c r="C107">
        <v>13.6</v>
      </c>
      <c r="D107">
        <v>22.5</v>
      </c>
      <c r="E107">
        <v>17.100000000000001</v>
      </c>
      <c r="F107">
        <v>24.1</v>
      </c>
      <c r="G107">
        <v>18.2</v>
      </c>
      <c r="H107">
        <v>20.100000000000001</v>
      </c>
      <c r="I107">
        <v>20.7</v>
      </c>
      <c r="J107">
        <v>17.100000000000001</v>
      </c>
      <c r="K107">
        <v>7.5</v>
      </c>
    </row>
    <row r="108" spans="1:11" x14ac:dyDescent="0.3">
      <c r="A108" t="s">
        <v>336</v>
      </c>
      <c r="B108" t="s">
        <v>132</v>
      </c>
      <c r="C108">
        <v>617</v>
      </c>
      <c r="D108">
        <v>712</v>
      </c>
      <c r="E108" s="1">
        <v>1024</v>
      </c>
      <c r="F108">
        <v>338</v>
      </c>
      <c r="G108">
        <v>376</v>
      </c>
      <c r="H108">
        <v>732</v>
      </c>
      <c r="I108" s="1">
        <v>1133</v>
      </c>
      <c r="J108" s="1">
        <v>1665</v>
      </c>
      <c r="K108" s="1">
        <v>1799</v>
      </c>
    </row>
    <row r="109" spans="1:11" x14ac:dyDescent="0.3">
      <c r="A109" t="s">
        <v>337</v>
      </c>
      <c r="B109" t="s">
        <v>132</v>
      </c>
      <c r="C109" t="s">
        <v>132</v>
      </c>
      <c r="D109">
        <v>0</v>
      </c>
      <c r="E109">
        <v>0</v>
      </c>
      <c r="F109">
        <v>0</v>
      </c>
      <c r="G109">
        <v>0</v>
      </c>
      <c r="H109">
        <v>0</v>
      </c>
      <c r="I109">
        <v>0</v>
      </c>
      <c r="J109" t="s">
        <v>132</v>
      </c>
      <c r="K109" t="s">
        <v>132</v>
      </c>
    </row>
    <row r="110" spans="1:11" x14ac:dyDescent="0.3">
      <c r="A110" t="s">
        <v>338</v>
      </c>
      <c r="B110" s="1">
        <v>3688</v>
      </c>
      <c r="C110" s="1">
        <v>3735</v>
      </c>
      <c r="D110" s="1">
        <v>4149</v>
      </c>
      <c r="E110" s="1">
        <v>4521</v>
      </c>
      <c r="F110" s="1">
        <v>4566</v>
      </c>
      <c r="G110" s="1">
        <v>5203</v>
      </c>
      <c r="H110" s="1">
        <v>4234</v>
      </c>
      <c r="I110" s="1">
        <v>6448</v>
      </c>
      <c r="J110" t="s">
        <v>132</v>
      </c>
      <c r="K110" s="1">
        <v>8100</v>
      </c>
    </row>
    <row r="111" spans="1:11" x14ac:dyDescent="0.3">
      <c r="A111" t="s">
        <v>503</v>
      </c>
      <c r="B111" s="1">
        <v>2220</v>
      </c>
      <c r="C111" s="1">
        <v>3852</v>
      </c>
      <c r="D111" s="1">
        <v>3138</v>
      </c>
      <c r="E111" t="s">
        <v>132</v>
      </c>
      <c r="F111" t="s">
        <v>132</v>
      </c>
      <c r="G111" t="s">
        <v>132</v>
      </c>
      <c r="H111" t="s">
        <v>132</v>
      </c>
      <c r="I111" t="s">
        <v>132</v>
      </c>
      <c r="J111" t="s">
        <v>132</v>
      </c>
      <c r="K111" t="s">
        <v>132</v>
      </c>
    </row>
    <row r="112" spans="1:11" x14ac:dyDescent="0.3">
      <c r="A112" t="s">
        <v>339</v>
      </c>
      <c r="B112">
        <v>7</v>
      </c>
      <c r="C112">
        <v>106</v>
      </c>
      <c r="D112">
        <v>44</v>
      </c>
      <c r="E112">
        <v>6</v>
      </c>
      <c r="F112">
        <v>6</v>
      </c>
      <c r="G112">
        <v>6</v>
      </c>
      <c r="H112">
        <v>3</v>
      </c>
      <c r="I112">
        <v>286</v>
      </c>
      <c r="J112">
        <v>500</v>
      </c>
      <c r="K112">
        <v>0</v>
      </c>
    </row>
    <row r="113" spans="1:11" x14ac:dyDescent="0.3">
      <c r="A113" t="s">
        <v>340</v>
      </c>
      <c r="B113">
        <v>108</v>
      </c>
      <c r="C113">
        <v>44</v>
      </c>
      <c r="D113">
        <v>6</v>
      </c>
      <c r="E113">
        <v>6</v>
      </c>
      <c r="F113">
        <v>6</v>
      </c>
      <c r="G113">
        <v>3</v>
      </c>
      <c r="H113">
        <v>0</v>
      </c>
      <c r="I113">
        <v>786</v>
      </c>
      <c r="J113" s="1">
        <v>1000</v>
      </c>
      <c r="K113" s="1">
        <v>1000</v>
      </c>
    </row>
    <row r="114" spans="1:11" x14ac:dyDescent="0.3">
      <c r="A114" t="s">
        <v>341</v>
      </c>
      <c r="B114">
        <v>45</v>
      </c>
      <c r="C114">
        <v>24</v>
      </c>
      <c r="D114">
        <v>6</v>
      </c>
      <c r="E114">
        <v>6</v>
      </c>
      <c r="F114">
        <v>3</v>
      </c>
      <c r="G114">
        <v>0</v>
      </c>
      <c r="H114">
        <v>500</v>
      </c>
      <c r="I114">
        <v>275</v>
      </c>
      <c r="J114">
        <v>0</v>
      </c>
      <c r="K114">
        <v>0</v>
      </c>
    </row>
    <row r="115" spans="1:11" x14ac:dyDescent="0.3">
      <c r="A115" t="s">
        <v>342</v>
      </c>
      <c r="B115">
        <v>25</v>
      </c>
      <c r="C115">
        <v>6</v>
      </c>
      <c r="D115">
        <v>6</v>
      </c>
      <c r="E115">
        <v>3</v>
      </c>
      <c r="F115">
        <v>0</v>
      </c>
      <c r="G115">
        <v>500</v>
      </c>
      <c r="H115">
        <v>0</v>
      </c>
      <c r="I115" s="1">
        <v>1275</v>
      </c>
      <c r="J115" s="1">
        <v>2000</v>
      </c>
      <c r="K115" s="1">
        <v>2000</v>
      </c>
    </row>
    <row r="116" spans="1:11" x14ac:dyDescent="0.3">
      <c r="A116" t="s">
        <v>504</v>
      </c>
      <c r="B116">
        <v>7</v>
      </c>
      <c r="C116">
        <v>6</v>
      </c>
      <c r="D116">
        <v>3</v>
      </c>
      <c r="E116">
        <v>0</v>
      </c>
      <c r="F116">
        <v>500</v>
      </c>
      <c r="G116">
        <v>0</v>
      </c>
      <c r="H116" s="1">
        <v>1000</v>
      </c>
      <c r="I116">
        <v>251</v>
      </c>
      <c r="J116" t="s">
        <v>132</v>
      </c>
      <c r="K116">
        <v>0</v>
      </c>
    </row>
    <row r="117" spans="1:11" x14ac:dyDescent="0.3">
      <c r="A117" t="s">
        <v>343</v>
      </c>
      <c r="B117" t="s">
        <v>132</v>
      </c>
      <c r="C117" t="s">
        <v>132</v>
      </c>
      <c r="D117" t="s">
        <v>132</v>
      </c>
      <c r="E117" t="s">
        <v>132</v>
      </c>
      <c r="F117" t="s">
        <v>132</v>
      </c>
      <c r="G117" t="s">
        <v>132</v>
      </c>
      <c r="H117" t="s">
        <v>132</v>
      </c>
      <c r="I117" s="1">
        <v>11290</v>
      </c>
      <c r="J117" t="s">
        <v>132</v>
      </c>
      <c r="K117" t="s">
        <v>132</v>
      </c>
    </row>
    <row r="118" spans="1:11" x14ac:dyDescent="0.3">
      <c r="A118" t="s">
        <v>344</v>
      </c>
      <c r="B118" s="1">
        <v>1206</v>
      </c>
      <c r="C118" s="1">
        <v>1186</v>
      </c>
      <c r="D118" s="1">
        <v>2037</v>
      </c>
      <c r="E118" s="1">
        <v>3477</v>
      </c>
      <c r="F118" s="1">
        <v>3474</v>
      </c>
      <c r="G118" s="1">
        <v>3470</v>
      </c>
      <c r="H118" s="1">
        <v>9409</v>
      </c>
      <c r="I118" s="1">
        <v>9413</v>
      </c>
      <c r="J118" s="1">
        <v>8920</v>
      </c>
      <c r="K118" s="1">
        <v>8927</v>
      </c>
    </row>
    <row r="119" spans="1:11" x14ac:dyDescent="0.3">
      <c r="A119" t="s">
        <v>345</v>
      </c>
      <c r="B119" s="1">
        <v>1199</v>
      </c>
      <c r="C119" s="1">
        <v>1079</v>
      </c>
      <c r="D119" s="1">
        <v>1993</v>
      </c>
      <c r="E119" s="1">
        <v>3471</v>
      </c>
      <c r="F119" s="1">
        <v>3468</v>
      </c>
      <c r="G119" s="1">
        <v>3464</v>
      </c>
      <c r="H119" s="1">
        <v>9406</v>
      </c>
      <c r="I119" s="1">
        <v>9413</v>
      </c>
      <c r="J119" t="s">
        <v>132</v>
      </c>
      <c r="K119" s="1">
        <v>8927</v>
      </c>
    </row>
    <row r="120" spans="1:11" x14ac:dyDescent="0.3">
      <c r="A120" t="s">
        <v>346</v>
      </c>
      <c r="B120" t="s">
        <v>132</v>
      </c>
      <c r="C120">
        <v>29</v>
      </c>
      <c r="D120">
        <v>55.4</v>
      </c>
      <c r="E120">
        <v>59.7</v>
      </c>
      <c r="F120">
        <v>69.7</v>
      </c>
      <c r="G120">
        <v>54.3</v>
      </c>
      <c r="H120">
        <v>33.5</v>
      </c>
      <c r="I120">
        <v>4.9000000000000004</v>
      </c>
      <c r="J120">
        <v>27.3</v>
      </c>
      <c r="K120">
        <v>43.5</v>
      </c>
    </row>
    <row r="121" spans="1:11" x14ac:dyDescent="0.3">
      <c r="A121" t="s">
        <v>347</v>
      </c>
      <c r="B121" t="s">
        <v>132</v>
      </c>
      <c r="C121" s="1">
        <v>2534</v>
      </c>
      <c r="D121" s="1">
        <v>3200</v>
      </c>
      <c r="E121" t="s">
        <v>132</v>
      </c>
      <c r="F121" s="1">
        <v>4313</v>
      </c>
      <c r="G121" s="1">
        <v>4351</v>
      </c>
      <c r="H121" s="1">
        <v>3000</v>
      </c>
      <c r="I121">
        <v>650</v>
      </c>
      <c r="J121" s="1">
        <v>4010</v>
      </c>
      <c r="K121" s="1">
        <v>4800</v>
      </c>
    </row>
    <row r="122" spans="1:11" x14ac:dyDescent="0.3">
      <c r="A122" t="s">
        <v>348</v>
      </c>
      <c r="B122" s="1">
        <v>1137</v>
      </c>
      <c r="C122">
        <v>869</v>
      </c>
      <c r="D122" s="1">
        <v>1265</v>
      </c>
      <c r="E122" s="1">
        <v>2050</v>
      </c>
      <c r="F122" s="1">
        <v>1593</v>
      </c>
      <c r="G122" s="1">
        <v>1200</v>
      </c>
      <c r="H122" s="1">
        <v>1800</v>
      </c>
      <c r="I122" s="1">
        <v>3732</v>
      </c>
      <c r="J122" s="1">
        <v>4640</v>
      </c>
      <c r="K122" s="1">
        <v>4422</v>
      </c>
    </row>
    <row r="123" spans="1:11" x14ac:dyDescent="0.3">
      <c r="A123" t="s">
        <v>349</v>
      </c>
      <c r="B123" s="1">
        <v>3358</v>
      </c>
      <c r="C123" s="1">
        <v>6079</v>
      </c>
      <c r="D123" s="1">
        <v>4035</v>
      </c>
      <c r="E123" s="1">
        <v>4370</v>
      </c>
      <c r="F123" s="1">
        <v>4052</v>
      </c>
      <c r="G123" s="1">
        <v>4085</v>
      </c>
      <c r="H123" s="1">
        <v>7082</v>
      </c>
      <c r="I123" s="1">
        <v>9836</v>
      </c>
      <c r="J123" s="1">
        <v>9237</v>
      </c>
      <c r="K123" s="1">
        <v>6810</v>
      </c>
    </row>
    <row r="124" spans="1:11" x14ac:dyDescent="0.3">
      <c r="A124" t="s">
        <v>350</v>
      </c>
      <c r="B124">
        <v>7</v>
      </c>
      <c r="C124">
        <v>8</v>
      </c>
      <c r="D124">
        <v>10</v>
      </c>
      <c r="E124">
        <v>10</v>
      </c>
      <c r="F124">
        <v>11</v>
      </c>
      <c r="G124" t="s">
        <v>132</v>
      </c>
      <c r="H124" t="s">
        <v>132</v>
      </c>
      <c r="I124" t="s">
        <v>132</v>
      </c>
      <c r="J124" t="s">
        <v>132</v>
      </c>
      <c r="K124" t="s">
        <v>132</v>
      </c>
    </row>
    <row r="125" spans="1:11" x14ac:dyDescent="0.3">
      <c r="A125" t="s">
        <v>351</v>
      </c>
      <c r="B125" s="1">
        <v>4502</v>
      </c>
      <c r="C125" s="1">
        <v>6956</v>
      </c>
      <c r="D125" s="1">
        <v>5310</v>
      </c>
      <c r="E125" s="1">
        <v>6430</v>
      </c>
      <c r="F125" s="1">
        <v>5656</v>
      </c>
      <c r="G125" s="1">
        <v>5285</v>
      </c>
      <c r="H125" s="1">
        <v>8882</v>
      </c>
      <c r="I125" s="1">
        <v>13568</v>
      </c>
      <c r="J125" s="1">
        <v>13877</v>
      </c>
      <c r="K125" s="1">
        <v>11232</v>
      </c>
    </row>
    <row r="126" spans="1:11" x14ac:dyDescent="0.3">
      <c r="A126" t="s">
        <v>353</v>
      </c>
      <c r="B126">
        <v>84</v>
      </c>
      <c r="C126">
        <v>175</v>
      </c>
      <c r="D126">
        <v>199</v>
      </c>
      <c r="E126">
        <v>254</v>
      </c>
      <c r="F126">
        <v>190</v>
      </c>
      <c r="G126">
        <v>54</v>
      </c>
      <c r="H126">
        <v>207</v>
      </c>
      <c r="I126">
        <v>457</v>
      </c>
      <c r="J126">
        <v>77</v>
      </c>
      <c r="K126">
        <v>180</v>
      </c>
    </row>
    <row r="127" spans="1:11" x14ac:dyDescent="0.3">
      <c r="A127" t="s">
        <v>355</v>
      </c>
      <c r="B127">
        <v>84</v>
      </c>
      <c r="C127">
        <v>175</v>
      </c>
      <c r="D127">
        <v>199</v>
      </c>
      <c r="E127">
        <v>254</v>
      </c>
      <c r="F127">
        <v>190</v>
      </c>
      <c r="G127">
        <v>54</v>
      </c>
      <c r="H127">
        <v>207</v>
      </c>
      <c r="I127">
        <v>457</v>
      </c>
      <c r="J127">
        <v>77</v>
      </c>
      <c r="K127">
        <v>180</v>
      </c>
    </row>
    <row r="128" spans="1:11" x14ac:dyDescent="0.3">
      <c r="A128" t="s">
        <v>505</v>
      </c>
      <c r="B128">
        <v>2.5</v>
      </c>
      <c r="C128">
        <v>1</v>
      </c>
      <c r="D128">
        <v>2.2999999999999998</v>
      </c>
      <c r="E128">
        <v>2.2999999999999998</v>
      </c>
      <c r="F128">
        <v>4.3</v>
      </c>
      <c r="G128">
        <v>1.8</v>
      </c>
      <c r="H128">
        <v>2.2000000000000002</v>
      </c>
      <c r="I128">
        <v>3.8</v>
      </c>
      <c r="J128">
        <v>2.5</v>
      </c>
      <c r="K128">
        <v>1.5</v>
      </c>
    </row>
    <row r="129" spans="1:11" x14ac:dyDescent="0.3">
      <c r="A129" t="s">
        <v>356</v>
      </c>
      <c r="B129" t="s">
        <v>132</v>
      </c>
      <c r="C129" s="1">
        <v>5678</v>
      </c>
      <c r="D129" s="1">
        <v>6344</v>
      </c>
      <c r="E129" s="1">
        <v>7530</v>
      </c>
      <c r="F129" s="1">
        <v>8236</v>
      </c>
      <c r="G129" s="1">
        <v>8702</v>
      </c>
      <c r="H129" s="1">
        <v>7574</v>
      </c>
      <c r="I129" s="1">
        <v>10203</v>
      </c>
      <c r="J129" t="s">
        <v>132</v>
      </c>
      <c r="K129" t="s">
        <v>132</v>
      </c>
    </row>
    <row r="130" spans="1:11" x14ac:dyDescent="0.3">
      <c r="A130" t="s">
        <v>357</v>
      </c>
      <c r="B130" t="s">
        <v>132</v>
      </c>
      <c r="C130" s="1">
        <v>2957</v>
      </c>
      <c r="D130" s="1">
        <v>3395</v>
      </c>
      <c r="E130" s="1">
        <v>4060</v>
      </c>
      <c r="F130" s="1">
        <v>4744</v>
      </c>
      <c r="G130" s="1">
        <v>4691</v>
      </c>
      <c r="H130" s="1">
        <v>5397</v>
      </c>
      <c r="I130" s="1">
        <v>5535</v>
      </c>
      <c r="J130" t="s">
        <v>132</v>
      </c>
      <c r="K130" t="s">
        <v>132</v>
      </c>
    </row>
    <row r="131" spans="1:11" x14ac:dyDescent="0.3">
      <c r="A131" t="s">
        <v>358</v>
      </c>
      <c r="B131" t="s">
        <v>132</v>
      </c>
      <c r="C131" s="1">
        <v>1998</v>
      </c>
      <c r="D131" s="1">
        <v>2409</v>
      </c>
      <c r="E131" s="1">
        <v>3123</v>
      </c>
      <c r="F131" s="1">
        <v>4123</v>
      </c>
      <c r="G131" s="1">
        <v>4102</v>
      </c>
      <c r="H131" s="1">
        <v>5178</v>
      </c>
      <c r="I131" s="1">
        <v>4782</v>
      </c>
      <c r="J131" t="s">
        <v>132</v>
      </c>
      <c r="K131" t="s">
        <v>132</v>
      </c>
    </row>
    <row r="132" spans="1:11" x14ac:dyDescent="0.3">
      <c r="A132" t="s">
        <v>359</v>
      </c>
      <c r="B132" t="s">
        <v>132</v>
      </c>
      <c r="C132" s="1">
        <v>4840</v>
      </c>
      <c r="D132" s="1">
        <v>9213</v>
      </c>
      <c r="E132" s="1">
        <v>11736</v>
      </c>
      <c r="F132" s="1">
        <v>11944</v>
      </c>
      <c r="G132" s="1">
        <v>11431</v>
      </c>
      <c r="H132" s="1">
        <v>16792</v>
      </c>
      <c r="I132" s="1">
        <v>15780</v>
      </c>
      <c r="J132" t="s">
        <v>132</v>
      </c>
      <c r="K132" t="s">
        <v>132</v>
      </c>
    </row>
    <row r="133" spans="1:11" x14ac:dyDescent="0.3">
      <c r="A133" t="s">
        <v>360</v>
      </c>
      <c r="B133" t="s">
        <v>132</v>
      </c>
      <c r="C133" s="1">
        <v>15473</v>
      </c>
      <c r="D133" s="1">
        <v>21361</v>
      </c>
      <c r="E133" s="1">
        <v>26449</v>
      </c>
      <c r="F133" s="1">
        <v>29047</v>
      </c>
      <c r="G133" s="1">
        <v>28926</v>
      </c>
      <c r="H133" s="1">
        <v>34941</v>
      </c>
      <c r="I133" s="1">
        <v>36300</v>
      </c>
      <c r="J133" t="s">
        <v>132</v>
      </c>
      <c r="K133" t="s">
        <v>132</v>
      </c>
    </row>
    <row r="134" spans="1:11" x14ac:dyDescent="0.3">
      <c r="A134" t="s">
        <v>361</v>
      </c>
      <c r="B134" t="s">
        <v>132</v>
      </c>
      <c r="C134">
        <v>2</v>
      </c>
      <c r="D134">
        <v>7</v>
      </c>
      <c r="E134">
        <v>34</v>
      </c>
      <c r="F134">
        <v>44</v>
      </c>
      <c r="G134">
        <v>32</v>
      </c>
      <c r="H134" t="s">
        <v>132</v>
      </c>
      <c r="I134" t="s">
        <v>132</v>
      </c>
      <c r="J134" t="s">
        <v>132</v>
      </c>
      <c r="K134" t="s">
        <v>132</v>
      </c>
    </row>
    <row r="135" spans="1:11" x14ac:dyDescent="0.3">
      <c r="A135" t="s">
        <v>362</v>
      </c>
      <c r="B135" t="s">
        <v>132</v>
      </c>
      <c r="C135">
        <v>2</v>
      </c>
      <c r="D135">
        <v>5</v>
      </c>
      <c r="E135">
        <v>32</v>
      </c>
      <c r="F135">
        <v>37</v>
      </c>
      <c r="G135">
        <v>34</v>
      </c>
      <c r="H135" t="s">
        <v>132</v>
      </c>
      <c r="I135" t="s">
        <v>132</v>
      </c>
      <c r="J135" t="s">
        <v>132</v>
      </c>
      <c r="K135" t="s">
        <v>132</v>
      </c>
    </row>
    <row r="136" spans="1:11" x14ac:dyDescent="0.3">
      <c r="A136" t="s">
        <v>363</v>
      </c>
      <c r="B136" t="s">
        <v>132</v>
      </c>
      <c r="C136">
        <v>1</v>
      </c>
      <c r="D136">
        <v>2</v>
      </c>
      <c r="E136">
        <v>28</v>
      </c>
      <c r="F136">
        <v>40</v>
      </c>
      <c r="G136">
        <v>40</v>
      </c>
      <c r="H136" t="s">
        <v>132</v>
      </c>
      <c r="I136" t="s">
        <v>132</v>
      </c>
      <c r="J136" t="s">
        <v>132</v>
      </c>
      <c r="K136" t="s">
        <v>132</v>
      </c>
    </row>
    <row r="137" spans="1:11" x14ac:dyDescent="0.3">
      <c r="A137" t="s">
        <v>364</v>
      </c>
      <c r="B137" t="s">
        <v>132</v>
      </c>
      <c r="C137">
        <v>0</v>
      </c>
      <c r="D137">
        <v>1</v>
      </c>
      <c r="E137">
        <v>25</v>
      </c>
      <c r="F137">
        <v>38</v>
      </c>
      <c r="G137">
        <v>37</v>
      </c>
      <c r="H137" t="s">
        <v>132</v>
      </c>
      <c r="I137" t="s">
        <v>132</v>
      </c>
      <c r="J137" t="s">
        <v>132</v>
      </c>
      <c r="K137" t="s">
        <v>132</v>
      </c>
    </row>
    <row r="138" spans="1:11" x14ac:dyDescent="0.3">
      <c r="A138" t="s">
        <v>365</v>
      </c>
      <c r="B138" t="s">
        <v>132</v>
      </c>
      <c r="C138">
        <v>0</v>
      </c>
      <c r="D138">
        <v>0</v>
      </c>
      <c r="E138">
        <v>26</v>
      </c>
      <c r="F138">
        <v>36</v>
      </c>
      <c r="G138">
        <v>34</v>
      </c>
      <c r="H138" t="s">
        <v>132</v>
      </c>
      <c r="I138" t="s">
        <v>132</v>
      </c>
      <c r="J138" t="s">
        <v>132</v>
      </c>
      <c r="K138" t="s">
        <v>132</v>
      </c>
    </row>
    <row r="139" spans="1:11" x14ac:dyDescent="0.3">
      <c r="A139" t="s">
        <v>366</v>
      </c>
      <c r="B139" t="s">
        <v>132</v>
      </c>
      <c r="C139">
        <v>0</v>
      </c>
      <c r="D139">
        <v>0</v>
      </c>
      <c r="E139">
        <v>225</v>
      </c>
      <c r="F139">
        <v>229</v>
      </c>
      <c r="G139">
        <v>197</v>
      </c>
      <c r="H139" t="s">
        <v>132</v>
      </c>
      <c r="I139" t="s">
        <v>132</v>
      </c>
      <c r="J139" t="s">
        <v>132</v>
      </c>
      <c r="K139" t="s">
        <v>132</v>
      </c>
    </row>
    <row r="140" spans="1:11" x14ac:dyDescent="0.3">
      <c r="A140" t="s">
        <v>367</v>
      </c>
      <c r="B140" t="s">
        <v>132</v>
      </c>
      <c r="C140">
        <v>5</v>
      </c>
      <c r="D140">
        <v>15</v>
      </c>
      <c r="E140">
        <v>370</v>
      </c>
      <c r="F140">
        <v>424</v>
      </c>
      <c r="G140">
        <v>374</v>
      </c>
      <c r="H140" t="s">
        <v>132</v>
      </c>
      <c r="I140" t="s">
        <v>132</v>
      </c>
      <c r="J140" t="s">
        <v>132</v>
      </c>
      <c r="K140" t="s">
        <v>132</v>
      </c>
    </row>
    <row r="141" spans="1:11" x14ac:dyDescent="0.3">
      <c r="A141" t="s">
        <v>558</v>
      </c>
      <c r="B141">
        <v>32.9</v>
      </c>
      <c r="C141">
        <v>36.299999999999997</v>
      </c>
      <c r="D141">
        <v>34</v>
      </c>
      <c r="E141">
        <v>22.9</v>
      </c>
      <c r="F141">
        <v>16.7</v>
      </c>
      <c r="G141" t="s">
        <v>132</v>
      </c>
      <c r="H141" t="s">
        <v>132</v>
      </c>
      <c r="I141" t="s">
        <v>132</v>
      </c>
      <c r="J141" t="s">
        <v>132</v>
      </c>
      <c r="K141" t="s">
        <v>132</v>
      </c>
    </row>
    <row r="142" spans="1:11" x14ac:dyDescent="0.3">
      <c r="A142" t="s">
        <v>368</v>
      </c>
      <c r="B142" t="s">
        <v>132</v>
      </c>
      <c r="C142" t="s">
        <v>132</v>
      </c>
      <c r="D142" t="s">
        <v>132</v>
      </c>
      <c r="E142" t="s">
        <v>132</v>
      </c>
      <c r="F142" t="s">
        <v>132</v>
      </c>
      <c r="G142" t="s">
        <v>132</v>
      </c>
      <c r="H142" s="1">
        <v>3358</v>
      </c>
      <c r="I142" s="1">
        <v>3398</v>
      </c>
      <c r="J142" s="1">
        <v>3197</v>
      </c>
      <c r="K142" s="1">
        <v>3211</v>
      </c>
    </row>
    <row r="143" spans="1:11" x14ac:dyDescent="0.3">
      <c r="A143" t="s">
        <v>373</v>
      </c>
      <c r="B143">
        <v>7.45</v>
      </c>
      <c r="C143">
        <v>16.95</v>
      </c>
      <c r="D143">
        <v>12.66</v>
      </c>
      <c r="E143" t="s">
        <v>132</v>
      </c>
      <c r="F143" t="s">
        <v>132</v>
      </c>
      <c r="G143" t="s">
        <v>132</v>
      </c>
      <c r="H143" t="s">
        <v>132</v>
      </c>
      <c r="I143">
        <v>26.75</v>
      </c>
      <c r="J143" t="s">
        <v>132</v>
      </c>
      <c r="K143" t="s">
        <v>132</v>
      </c>
    </row>
    <row r="144" spans="1:11" x14ac:dyDescent="0.3">
      <c r="A144" t="s">
        <v>374</v>
      </c>
      <c r="B144">
        <v>1.3</v>
      </c>
      <c r="C144">
        <v>1.7</v>
      </c>
      <c r="D144">
        <v>1.7</v>
      </c>
      <c r="E144">
        <v>1.3</v>
      </c>
      <c r="F144">
        <v>2</v>
      </c>
      <c r="G144">
        <v>2.8</v>
      </c>
      <c r="H144">
        <v>1.5</v>
      </c>
      <c r="I144">
        <v>0.9</v>
      </c>
      <c r="J144">
        <v>0.9</v>
      </c>
      <c r="K144">
        <v>3.3</v>
      </c>
    </row>
    <row r="145" spans="1:11" x14ac:dyDescent="0.3">
      <c r="A145" t="s">
        <v>375</v>
      </c>
      <c r="B145">
        <v>5.3</v>
      </c>
      <c r="C145">
        <v>5.8</v>
      </c>
      <c r="D145">
        <v>5.8</v>
      </c>
      <c r="E145">
        <v>6</v>
      </c>
      <c r="F145">
        <v>6</v>
      </c>
      <c r="G145">
        <v>6</v>
      </c>
      <c r="H145">
        <v>6</v>
      </c>
      <c r="I145">
        <v>6</v>
      </c>
      <c r="J145">
        <v>5.8</v>
      </c>
      <c r="K145">
        <v>5.8</v>
      </c>
    </row>
    <row r="146" spans="1:11" x14ac:dyDescent="0.3">
      <c r="A146" t="s">
        <v>376</v>
      </c>
      <c r="B146">
        <v>27.9</v>
      </c>
      <c r="C146">
        <v>23.6</v>
      </c>
      <c r="D146">
        <v>23.6</v>
      </c>
      <c r="E146">
        <v>17.399999999999999</v>
      </c>
      <c r="F146">
        <v>16.399999999999999</v>
      </c>
      <c r="G146">
        <v>26.6</v>
      </c>
      <c r="H146">
        <v>23</v>
      </c>
      <c r="I146">
        <v>27.3</v>
      </c>
      <c r="J146">
        <v>24.9</v>
      </c>
      <c r="K146">
        <v>27.1</v>
      </c>
    </row>
    <row r="147" spans="1:11" x14ac:dyDescent="0.3">
      <c r="A147" t="s">
        <v>377</v>
      </c>
      <c r="B147">
        <v>1.3</v>
      </c>
      <c r="C147">
        <v>1.2</v>
      </c>
      <c r="D147">
        <v>1</v>
      </c>
      <c r="E147">
        <v>1.1000000000000001</v>
      </c>
      <c r="F147">
        <v>1.2</v>
      </c>
      <c r="G147">
        <v>1</v>
      </c>
      <c r="H147">
        <v>1</v>
      </c>
      <c r="I147">
        <v>0.9</v>
      </c>
      <c r="J147">
        <v>0.8</v>
      </c>
      <c r="K147">
        <v>0.9</v>
      </c>
    </row>
    <row r="148" spans="1:11" x14ac:dyDescent="0.3">
      <c r="A148" t="s">
        <v>378</v>
      </c>
      <c r="B148">
        <v>15.71</v>
      </c>
      <c r="C148">
        <v>36.53</v>
      </c>
      <c r="D148">
        <v>21.48</v>
      </c>
      <c r="E148">
        <v>26.03</v>
      </c>
      <c r="F148">
        <v>31.6</v>
      </c>
      <c r="G148">
        <v>37.82</v>
      </c>
      <c r="H148">
        <v>46.91</v>
      </c>
      <c r="I148">
        <v>57.43</v>
      </c>
      <c r="J148">
        <v>68.150000000000006</v>
      </c>
      <c r="K148">
        <v>79.95</v>
      </c>
    </row>
    <row r="149" spans="1:11" x14ac:dyDescent="0.3">
      <c r="A149" t="s">
        <v>379</v>
      </c>
      <c r="B149">
        <v>19.64</v>
      </c>
      <c r="C149">
        <v>47</v>
      </c>
      <c r="D149">
        <v>30.38</v>
      </c>
      <c r="E149">
        <v>34.79</v>
      </c>
      <c r="F149">
        <v>40.729999999999997</v>
      </c>
      <c r="G149">
        <v>50.59</v>
      </c>
      <c r="H149">
        <v>60.98</v>
      </c>
      <c r="I149">
        <v>72.88</v>
      </c>
      <c r="J149">
        <v>88.66</v>
      </c>
      <c r="K149">
        <v>94.4</v>
      </c>
    </row>
    <row r="150" spans="1:11" x14ac:dyDescent="0.3">
      <c r="A150" t="s">
        <v>380</v>
      </c>
      <c r="B150">
        <v>74</v>
      </c>
      <c r="C150">
        <v>34.299999999999997</v>
      </c>
      <c r="D150">
        <v>66.5</v>
      </c>
      <c r="E150">
        <v>67.900000000000006</v>
      </c>
      <c r="F150">
        <v>58.5</v>
      </c>
      <c r="G150">
        <v>54.4</v>
      </c>
      <c r="H150">
        <v>48.5</v>
      </c>
      <c r="I150">
        <v>44.2</v>
      </c>
      <c r="J150">
        <v>40.299999999999997</v>
      </c>
      <c r="K150">
        <v>44.7</v>
      </c>
    </row>
    <row r="151" spans="1:11" x14ac:dyDescent="0.3">
      <c r="A151" t="s">
        <v>382</v>
      </c>
      <c r="B151">
        <v>9</v>
      </c>
      <c r="C151">
        <v>9</v>
      </c>
      <c r="D151">
        <v>52</v>
      </c>
      <c r="E151">
        <v>82</v>
      </c>
      <c r="F151">
        <v>95</v>
      </c>
      <c r="G151">
        <v>88</v>
      </c>
      <c r="H151">
        <v>26</v>
      </c>
      <c r="I151">
        <v>12</v>
      </c>
      <c r="J151">
        <v>19</v>
      </c>
      <c r="K151">
        <v>22</v>
      </c>
    </row>
    <row r="152" spans="1:11" x14ac:dyDescent="0.3">
      <c r="A152" t="s">
        <v>383</v>
      </c>
      <c r="B152" t="s">
        <v>132</v>
      </c>
      <c r="C152" s="1">
        <v>8000</v>
      </c>
      <c r="D152" s="1">
        <v>12000</v>
      </c>
      <c r="E152" s="1">
        <v>12000</v>
      </c>
      <c r="F152" s="1">
        <v>27000</v>
      </c>
      <c r="G152" s="1">
        <v>27000</v>
      </c>
      <c r="H152" s="1">
        <v>15000</v>
      </c>
      <c r="I152" s="1">
        <v>15000</v>
      </c>
      <c r="J152" s="1">
        <v>15000</v>
      </c>
      <c r="K152" s="1">
        <v>18000</v>
      </c>
    </row>
    <row r="153" spans="1:11" x14ac:dyDescent="0.3">
      <c r="A153" t="s">
        <v>385</v>
      </c>
      <c r="B153" t="s">
        <v>132</v>
      </c>
      <c r="C153" s="1">
        <v>2050</v>
      </c>
      <c r="D153" s="1">
        <v>10811</v>
      </c>
      <c r="E153" s="1">
        <v>7563</v>
      </c>
      <c r="F153" s="1">
        <v>3296</v>
      </c>
      <c r="G153" s="1">
        <v>14014</v>
      </c>
      <c r="H153" s="1">
        <v>10981</v>
      </c>
      <c r="I153" s="1">
        <v>10331</v>
      </c>
      <c r="J153" s="1">
        <v>6337</v>
      </c>
      <c r="K153" s="1">
        <v>13200</v>
      </c>
    </row>
    <row r="154" spans="1:11" x14ac:dyDescent="0.3">
      <c r="A154" t="s">
        <v>386</v>
      </c>
      <c r="B154" t="s">
        <v>132</v>
      </c>
      <c r="C154" t="s">
        <v>132</v>
      </c>
      <c r="D154" t="s">
        <v>132</v>
      </c>
      <c r="E154">
        <v>505</v>
      </c>
      <c r="F154">
        <v>415</v>
      </c>
      <c r="G154">
        <v>853</v>
      </c>
      <c r="H154">
        <v>596</v>
      </c>
      <c r="I154">
        <v>840</v>
      </c>
      <c r="J154">
        <v>839</v>
      </c>
      <c r="K154" s="1">
        <v>1767</v>
      </c>
    </row>
    <row r="155" spans="1:11" x14ac:dyDescent="0.3">
      <c r="A155" t="s">
        <v>559</v>
      </c>
      <c r="B155" s="1">
        <v>1137</v>
      </c>
      <c r="C155">
        <v>869</v>
      </c>
      <c r="D155" s="1">
        <v>1265</v>
      </c>
      <c r="E155" s="1">
        <v>1545</v>
      </c>
      <c r="F155" s="1">
        <v>1178</v>
      </c>
      <c r="G155">
        <v>200</v>
      </c>
      <c r="H155" s="1">
        <v>1204</v>
      </c>
      <c r="I155" s="1">
        <v>2892</v>
      </c>
      <c r="J155" s="1">
        <v>3801</v>
      </c>
      <c r="K155" s="1">
        <v>2655</v>
      </c>
    </row>
    <row r="156" spans="1:11" x14ac:dyDescent="0.3">
      <c r="A156" t="s">
        <v>560</v>
      </c>
      <c r="B156" t="s">
        <v>132</v>
      </c>
      <c r="C156" t="s">
        <v>132</v>
      </c>
      <c r="D156" t="s">
        <v>132</v>
      </c>
      <c r="E156" t="s">
        <v>132</v>
      </c>
      <c r="F156" t="s">
        <v>132</v>
      </c>
      <c r="G156">
        <v>147</v>
      </c>
      <c r="H156" t="s">
        <v>132</v>
      </c>
      <c r="I156" t="s">
        <v>132</v>
      </c>
      <c r="J156" t="s">
        <v>132</v>
      </c>
      <c r="K156" t="s">
        <v>132</v>
      </c>
    </row>
    <row r="157" spans="1:11" x14ac:dyDescent="0.3">
      <c r="A157" t="s">
        <v>561</v>
      </c>
      <c r="B157" t="s">
        <v>132</v>
      </c>
      <c r="C157" t="s">
        <v>132</v>
      </c>
      <c r="D157">
        <v>0</v>
      </c>
      <c r="E157">
        <v>0</v>
      </c>
      <c r="F157">
        <v>0</v>
      </c>
      <c r="G157" t="s">
        <v>132</v>
      </c>
      <c r="H157" t="s">
        <v>132</v>
      </c>
      <c r="I157" t="s">
        <v>132</v>
      </c>
      <c r="J157" t="s">
        <v>132</v>
      </c>
      <c r="K157" t="s">
        <v>132</v>
      </c>
    </row>
    <row r="158" spans="1:11" x14ac:dyDescent="0.3">
      <c r="A158" t="s">
        <v>562</v>
      </c>
      <c r="B158" s="1">
        <v>2039</v>
      </c>
      <c r="C158" s="1">
        <v>2842</v>
      </c>
      <c r="D158" s="1">
        <v>1089</v>
      </c>
      <c r="E158" s="1">
        <v>4129</v>
      </c>
      <c r="F158" s="1">
        <v>3652</v>
      </c>
      <c r="G158" s="1">
        <v>3462</v>
      </c>
      <c r="H158" s="1">
        <v>6987</v>
      </c>
      <c r="I158" s="1">
        <v>9744</v>
      </c>
      <c r="J158" s="1">
        <v>8357</v>
      </c>
      <c r="K158" s="1">
        <v>5710</v>
      </c>
    </row>
    <row r="159" spans="1:11" x14ac:dyDescent="0.3">
      <c r="A159" t="s">
        <v>563</v>
      </c>
      <c r="B159" s="1">
        <v>1186</v>
      </c>
      <c r="C159" s="1">
        <v>1598</v>
      </c>
      <c r="D159" s="1">
        <v>2329</v>
      </c>
      <c r="E159">
        <v>0</v>
      </c>
      <c r="F159" t="s">
        <v>132</v>
      </c>
      <c r="G159">
        <v>1</v>
      </c>
      <c r="H159" t="s">
        <v>132</v>
      </c>
      <c r="I159" t="s">
        <v>132</v>
      </c>
      <c r="J159" t="s">
        <v>132</v>
      </c>
      <c r="K159">
        <v>543</v>
      </c>
    </row>
    <row r="160" spans="1:11" x14ac:dyDescent="0.3">
      <c r="A160" t="s">
        <v>389</v>
      </c>
      <c r="B160">
        <v>133</v>
      </c>
      <c r="C160" s="1">
        <v>1639</v>
      </c>
      <c r="D160">
        <v>617</v>
      </c>
      <c r="E160">
        <v>241</v>
      </c>
      <c r="F160">
        <v>400</v>
      </c>
      <c r="G160">
        <v>622</v>
      </c>
      <c r="H160">
        <v>95</v>
      </c>
      <c r="I160">
        <v>92</v>
      </c>
      <c r="J160">
        <v>880</v>
      </c>
      <c r="K160">
        <v>557</v>
      </c>
    </row>
    <row r="161" spans="1:11" x14ac:dyDescent="0.3">
      <c r="A161" t="s">
        <v>564</v>
      </c>
      <c r="B161" t="s">
        <v>132</v>
      </c>
      <c r="C161" t="s">
        <v>132</v>
      </c>
      <c r="D161" t="s">
        <v>132</v>
      </c>
      <c r="E161">
        <v>0</v>
      </c>
      <c r="F161">
        <v>0</v>
      </c>
      <c r="G161" t="s">
        <v>132</v>
      </c>
      <c r="H161" t="s">
        <v>132</v>
      </c>
      <c r="I161" t="s">
        <v>132</v>
      </c>
      <c r="J161" t="s">
        <v>132</v>
      </c>
      <c r="K161" t="s">
        <v>132</v>
      </c>
    </row>
    <row r="162" spans="1:11" x14ac:dyDescent="0.3">
      <c r="A162" t="s">
        <v>565</v>
      </c>
      <c r="B162" t="s">
        <v>132</v>
      </c>
      <c r="C162" t="s">
        <v>132</v>
      </c>
      <c r="D162" t="s">
        <v>132</v>
      </c>
      <c r="E162">
        <v>10</v>
      </c>
      <c r="F162">
        <v>11</v>
      </c>
      <c r="G162" t="s">
        <v>132</v>
      </c>
      <c r="H162" t="s">
        <v>132</v>
      </c>
      <c r="I162" t="s">
        <v>132</v>
      </c>
      <c r="J162" t="s">
        <v>132</v>
      </c>
      <c r="K162" t="s">
        <v>132</v>
      </c>
    </row>
    <row r="163" spans="1:11" x14ac:dyDescent="0.3">
      <c r="A163" t="s">
        <v>566</v>
      </c>
      <c r="B163">
        <v>7</v>
      </c>
      <c r="C163">
        <v>8</v>
      </c>
      <c r="D163">
        <v>10</v>
      </c>
      <c r="E163" t="s">
        <v>132</v>
      </c>
      <c r="F163" t="s">
        <v>132</v>
      </c>
      <c r="G163" t="s">
        <v>132</v>
      </c>
      <c r="H163" t="s">
        <v>132</v>
      </c>
      <c r="I163" t="s">
        <v>132</v>
      </c>
      <c r="J163" t="s">
        <v>132</v>
      </c>
      <c r="K163" t="s">
        <v>132</v>
      </c>
    </row>
    <row r="164" spans="1:11" x14ac:dyDescent="0.3">
      <c r="A164" t="s">
        <v>392</v>
      </c>
      <c r="B164" t="s">
        <v>132</v>
      </c>
      <c r="C164" t="s">
        <v>132</v>
      </c>
      <c r="D164" t="s">
        <v>132</v>
      </c>
      <c r="E164" t="s">
        <v>132</v>
      </c>
      <c r="F164" t="s">
        <v>132</v>
      </c>
      <c r="G164" t="s">
        <v>132</v>
      </c>
      <c r="H164">
        <v>596</v>
      </c>
      <c r="I164">
        <v>840</v>
      </c>
      <c r="J164">
        <v>839</v>
      </c>
      <c r="K164" s="1">
        <v>1767</v>
      </c>
    </row>
    <row r="165" spans="1:11" x14ac:dyDescent="0.3">
      <c r="A165" t="s">
        <v>567</v>
      </c>
      <c r="B165" s="1">
        <v>4502</v>
      </c>
      <c r="C165" s="1">
        <v>6956</v>
      </c>
      <c r="D165" s="1">
        <v>4683</v>
      </c>
      <c r="E165" s="1">
        <v>6189</v>
      </c>
      <c r="F165" s="1">
        <v>5256</v>
      </c>
      <c r="G165" s="1">
        <v>5274</v>
      </c>
      <c r="H165" s="1">
        <v>8191</v>
      </c>
      <c r="I165" s="1">
        <v>12636</v>
      </c>
      <c r="J165" s="1">
        <v>12158</v>
      </c>
      <c r="K165" s="1">
        <v>8365</v>
      </c>
    </row>
    <row r="166" spans="1:11" x14ac:dyDescent="0.3">
      <c r="A166" t="s">
        <v>568</v>
      </c>
      <c r="B166" t="s">
        <v>132</v>
      </c>
      <c r="C166" t="s">
        <v>132</v>
      </c>
      <c r="D166" t="s">
        <v>132</v>
      </c>
      <c r="E166" t="s">
        <v>132</v>
      </c>
      <c r="F166" t="s">
        <v>132</v>
      </c>
      <c r="G166">
        <v>11</v>
      </c>
      <c r="H166" t="s">
        <v>132</v>
      </c>
      <c r="I166" t="s">
        <v>132</v>
      </c>
      <c r="J166" t="s">
        <v>132</v>
      </c>
      <c r="K166">
        <v>543</v>
      </c>
    </row>
    <row r="167" spans="1:11" x14ac:dyDescent="0.3">
      <c r="A167" t="s">
        <v>393</v>
      </c>
      <c r="B167">
        <v>133</v>
      </c>
      <c r="C167" s="1">
        <v>1639</v>
      </c>
      <c r="D167">
        <v>617</v>
      </c>
      <c r="E167">
        <v>241</v>
      </c>
      <c r="F167">
        <v>400</v>
      </c>
      <c r="G167" t="s">
        <v>132</v>
      </c>
      <c r="H167">
        <v>95</v>
      </c>
      <c r="I167">
        <v>97</v>
      </c>
      <c r="J167">
        <v>880</v>
      </c>
      <c r="K167">
        <v>557</v>
      </c>
    </row>
    <row r="168" spans="1:11" x14ac:dyDescent="0.3">
      <c r="A168" t="s">
        <v>569</v>
      </c>
      <c r="B168">
        <v>7</v>
      </c>
      <c r="C168">
        <v>8</v>
      </c>
      <c r="D168">
        <v>10</v>
      </c>
      <c r="E168" t="s">
        <v>132</v>
      </c>
      <c r="F168" t="s">
        <v>132</v>
      </c>
      <c r="G168" t="s">
        <v>132</v>
      </c>
      <c r="H168" t="s">
        <v>132</v>
      </c>
      <c r="I168" t="s">
        <v>132</v>
      </c>
      <c r="J168" t="s">
        <v>132</v>
      </c>
      <c r="K168" t="s">
        <v>132</v>
      </c>
    </row>
    <row r="169" spans="1:11" x14ac:dyDescent="0.3">
      <c r="A169" t="s">
        <v>395</v>
      </c>
      <c r="B169">
        <v>84</v>
      </c>
      <c r="C169">
        <v>175</v>
      </c>
      <c r="D169">
        <v>199</v>
      </c>
      <c r="E169">
        <v>254</v>
      </c>
      <c r="F169">
        <v>190</v>
      </c>
      <c r="G169">
        <v>54</v>
      </c>
      <c r="H169">
        <v>207</v>
      </c>
      <c r="I169">
        <v>457</v>
      </c>
      <c r="J169">
        <v>77</v>
      </c>
      <c r="K169">
        <v>180</v>
      </c>
    </row>
    <row r="170" spans="1:11" x14ac:dyDescent="0.3">
      <c r="A170" t="s">
        <v>397</v>
      </c>
      <c r="B170">
        <v>84</v>
      </c>
      <c r="C170">
        <v>175</v>
      </c>
      <c r="D170">
        <v>199</v>
      </c>
      <c r="E170">
        <v>254</v>
      </c>
      <c r="F170">
        <v>190</v>
      </c>
      <c r="G170">
        <v>54</v>
      </c>
      <c r="H170">
        <v>207</v>
      </c>
      <c r="I170">
        <v>457</v>
      </c>
      <c r="J170">
        <v>77</v>
      </c>
      <c r="K170">
        <v>180</v>
      </c>
    </row>
    <row r="171" spans="1:11" x14ac:dyDescent="0.3">
      <c r="A171" t="s">
        <v>570</v>
      </c>
      <c r="B171" t="s">
        <v>132</v>
      </c>
      <c r="C171" t="s">
        <v>132</v>
      </c>
      <c r="D171">
        <v>447</v>
      </c>
      <c r="E171">
        <v>126</v>
      </c>
      <c r="F171">
        <v>270</v>
      </c>
      <c r="G171">
        <v>509</v>
      </c>
      <c r="H171">
        <v>44</v>
      </c>
      <c r="I171">
        <v>58</v>
      </c>
      <c r="J171">
        <v>845</v>
      </c>
      <c r="K171">
        <v>544</v>
      </c>
    </row>
    <row r="172" spans="1:11" x14ac:dyDescent="0.3">
      <c r="A172" t="s">
        <v>571</v>
      </c>
      <c r="B172" t="s">
        <v>132</v>
      </c>
      <c r="C172" t="s">
        <v>132</v>
      </c>
      <c r="D172">
        <v>66</v>
      </c>
      <c r="E172">
        <v>105</v>
      </c>
      <c r="F172">
        <v>119</v>
      </c>
      <c r="G172">
        <v>102</v>
      </c>
      <c r="H172">
        <v>48</v>
      </c>
      <c r="I172">
        <v>34</v>
      </c>
      <c r="J172">
        <v>35</v>
      </c>
      <c r="K172">
        <v>13</v>
      </c>
    </row>
    <row r="173" spans="1:11" x14ac:dyDescent="0.3">
      <c r="A173" t="s">
        <v>572</v>
      </c>
      <c r="B173" t="s">
        <v>132</v>
      </c>
      <c r="C173" t="s">
        <v>132</v>
      </c>
      <c r="D173">
        <v>95</v>
      </c>
      <c r="E173">
        <v>114</v>
      </c>
      <c r="F173">
        <v>26</v>
      </c>
      <c r="G173">
        <v>46</v>
      </c>
      <c r="H173">
        <v>15</v>
      </c>
      <c r="I173">
        <v>30</v>
      </c>
      <c r="J173">
        <v>28</v>
      </c>
      <c r="K173">
        <v>35</v>
      </c>
    </row>
    <row r="174" spans="1:11" x14ac:dyDescent="0.3">
      <c r="A174" t="s">
        <v>573</v>
      </c>
      <c r="B174" t="s">
        <v>132</v>
      </c>
      <c r="C174" t="s">
        <v>132</v>
      </c>
      <c r="D174">
        <v>7</v>
      </c>
      <c r="E174">
        <v>10</v>
      </c>
      <c r="F174">
        <v>11</v>
      </c>
      <c r="G174">
        <v>11</v>
      </c>
      <c r="H174">
        <v>3</v>
      </c>
      <c r="I174" t="s">
        <v>132</v>
      </c>
      <c r="J174" t="s">
        <v>132</v>
      </c>
      <c r="K174" t="s">
        <v>132</v>
      </c>
    </row>
    <row r="175" spans="1:11" x14ac:dyDescent="0.3">
      <c r="A175" t="s">
        <v>574</v>
      </c>
      <c r="B175" t="s">
        <v>132</v>
      </c>
      <c r="C175" t="s">
        <v>132</v>
      </c>
      <c r="D175">
        <v>9</v>
      </c>
      <c r="E175">
        <v>8</v>
      </c>
      <c r="F175">
        <v>8</v>
      </c>
      <c r="G175">
        <v>3</v>
      </c>
      <c r="H175">
        <v>2</v>
      </c>
      <c r="I175">
        <v>1</v>
      </c>
      <c r="J175">
        <v>1</v>
      </c>
      <c r="K175" t="s">
        <v>132</v>
      </c>
    </row>
    <row r="176" spans="1:11" x14ac:dyDescent="0.3">
      <c r="A176" t="s">
        <v>575</v>
      </c>
      <c r="B176" t="s">
        <v>132</v>
      </c>
      <c r="C176" t="s">
        <v>132</v>
      </c>
      <c r="D176">
        <v>38</v>
      </c>
      <c r="E176">
        <v>132</v>
      </c>
      <c r="F176">
        <v>156</v>
      </c>
      <c r="G176">
        <v>5</v>
      </c>
      <c r="H176">
        <v>190</v>
      </c>
      <c r="I176">
        <v>426</v>
      </c>
      <c r="J176">
        <v>48</v>
      </c>
      <c r="K176">
        <v>145</v>
      </c>
    </row>
    <row r="177" spans="1:11" x14ac:dyDescent="0.3">
      <c r="A177" t="s">
        <v>399</v>
      </c>
      <c r="B177">
        <v>16</v>
      </c>
      <c r="C177">
        <v>10</v>
      </c>
      <c r="D177">
        <v>44</v>
      </c>
      <c r="E177">
        <v>84</v>
      </c>
      <c r="F177">
        <v>88</v>
      </c>
      <c r="G177">
        <v>81</v>
      </c>
      <c r="H177">
        <v>21</v>
      </c>
      <c r="I177">
        <v>15</v>
      </c>
      <c r="J177">
        <v>283</v>
      </c>
      <c r="K177">
        <v>15</v>
      </c>
    </row>
    <row r="178" spans="1:11" x14ac:dyDescent="0.3">
      <c r="A178" t="s">
        <v>400</v>
      </c>
      <c r="B178" t="s">
        <v>132</v>
      </c>
      <c r="C178" t="s">
        <v>132</v>
      </c>
      <c r="D178">
        <v>0</v>
      </c>
      <c r="E178">
        <v>208</v>
      </c>
      <c r="F178">
        <v>0</v>
      </c>
      <c r="G178" t="s">
        <v>132</v>
      </c>
      <c r="H178" t="s">
        <v>132</v>
      </c>
      <c r="I178" t="s">
        <v>132</v>
      </c>
      <c r="J178" t="s">
        <v>132</v>
      </c>
      <c r="K178" t="s">
        <v>132</v>
      </c>
    </row>
    <row r="179" spans="1:11" x14ac:dyDescent="0.3">
      <c r="A179" t="s">
        <v>576</v>
      </c>
      <c r="B179" t="s">
        <v>132</v>
      </c>
      <c r="C179" t="s">
        <v>132</v>
      </c>
      <c r="D179">
        <v>7</v>
      </c>
      <c r="E179" t="s">
        <v>132</v>
      </c>
      <c r="F179" t="s">
        <v>132</v>
      </c>
      <c r="G179" t="s">
        <v>132</v>
      </c>
      <c r="H179" t="s">
        <v>132</v>
      </c>
      <c r="I179" t="s">
        <v>132</v>
      </c>
      <c r="J179" t="s">
        <v>132</v>
      </c>
      <c r="K179" t="s">
        <v>132</v>
      </c>
    </row>
    <row r="180" spans="1:11" x14ac:dyDescent="0.3">
      <c r="A180" t="s">
        <v>577</v>
      </c>
      <c r="B180" t="s">
        <v>132</v>
      </c>
      <c r="C180" t="s">
        <v>132</v>
      </c>
      <c r="D180">
        <v>45</v>
      </c>
      <c r="E180" t="s">
        <v>132</v>
      </c>
      <c r="F180" t="s">
        <v>132</v>
      </c>
      <c r="G180" t="s">
        <v>132</v>
      </c>
      <c r="H180" t="s">
        <v>132</v>
      </c>
      <c r="I180" t="s">
        <v>132</v>
      </c>
      <c r="J180" t="s">
        <v>132</v>
      </c>
      <c r="K180" t="s">
        <v>132</v>
      </c>
    </row>
    <row r="181" spans="1:11" x14ac:dyDescent="0.3">
      <c r="A181" t="s">
        <v>578</v>
      </c>
      <c r="B181" t="s">
        <v>132</v>
      </c>
      <c r="C181" t="s">
        <v>132</v>
      </c>
      <c r="D181">
        <v>90</v>
      </c>
      <c r="E181" t="s">
        <v>132</v>
      </c>
      <c r="F181" t="s">
        <v>132</v>
      </c>
      <c r="G181" t="s">
        <v>132</v>
      </c>
      <c r="H181" t="s">
        <v>132</v>
      </c>
      <c r="I181" t="s">
        <v>132</v>
      </c>
      <c r="J181" t="s">
        <v>132</v>
      </c>
      <c r="K181" t="s">
        <v>132</v>
      </c>
    </row>
    <row r="182" spans="1:11" x14ac:dyDescent="0.3">
      <c r="A182" t="s">
        <v>579</v>
      </c>
      <c r="B182" t="s">
        <v>132</v>
      </c>
      <c r="C182" t="s">
        <v>132</v>
      </c>
      <c r="D182">
        <v>12</v>
      </c>
      <c r="E182" t="s">
        <v>132</v>
      </c>
      <c r="F182" t="s">
        <v>132</v>
      </c>
      <c r="G182" t="s">
        <v>132</v>
      </c>
      <c r="H182" t="s">
        <v>132</v>
      </c>
      <c r="I182" t="s">
        <v>132</v>
      </c>
      <c r="J182" t="s">
        <v>132</v>
      </c>
      <c r="K182" t="s">
        <v>132</v>
      </c>
    </row>
    <row r="183" spans="1:11" x14ac:dyDescent="0.3">
      <c r="A183" t="s">
        <v>580</v>
      </c>
      <c r="B183" t="s">
        <v>132</v>
      </c>
      <c r="C183" t="s">
        <v>132</v>
      </c>
      <c r="D183">
        <v>544</v>
      </c>
      <c r="E183">
        <v>126</v>
      </c>
      <c r="F183">
        <v>270</v>
      </c>
      <c r="G183">
        <v>509</v>
      </c>
      <c r="H183">
        <v>44</v>
      </c>
      <c r="I183">
        <v>58</v>
      </c>
      <c r="J183">
        <v>845</v>
      </c>
      <c r="K183">
        <v>544</v>
      </c>
    </row>
    <row r="184" spans="1:11" x14ac:dyDescent="0.3">
      <c r="A184" t="s">
        <v>581</v>
      </c>
      <c r="B184" t="s">
        <v>132</v>
      </c>
      <c r="C184" t="s">
        <v>132</v>
      </c>
      <c r="D184">
        <v>95</v>
      </c>
      <c r="E184">
        <v>132</v>
      </c>
      <c r="F184">
        <v>156</v>
      </c>
      <c r="G184">
        <v>5</v>
      </c>
      <c r="H184">
        <v>190</v>
      </c>
      <c r="I184">
        <v>426</v>
      </c>
      <c r="J184">
        <v>48</v>
      </c>
      <c r="K184">
        <v>145</v>
      </c>
    </row>
    <row r="185" spans="1:11" x14ac:dyDescent="0.3">
      <c r="A185" t="s">
        <v>582</v>
      </c>
      <c r="B185" t="s">
        <v>132</v>
      </c>
      <c r="C185" t="s">
        <v>132</v>
      </c>
      <c r="D185">
        <v>73</v>
      </c>
      <c r="E185">
        <v>115</v>
      </c>
      <c r="F185">
        <v>130</v>
      </c>
      <c r="G185">
        <v>113</v>
      </c>
      <c r="H185">
        <v>51</v>
      </c>
      <c r="I185">
        <v>34</v>
      </c>
      <c r="J185">
        <v>35</v>
      </c>
      <c r="K185">
        <v>13</v>
      </c>
    </row>
    <row r="186" spans="1:11" x14ac:dyDescent="0.3">
      <c r="A186" t="s">
        <v>583</v>
      </c>
      <c r="B186" t="s">
        <v>132</v>
      </c>
      <c r="C186" t="s">
        <v>132</v>
      </c>
      <c r="D186">
        <v>104</v>
      </c>
      <c r="E186">
        <v>122</v>
      </c>
      <c r="F186">
        <v>34</v>
      </c>
      <c r="G186">
        <v>49</v>
      </c>
      <c r="H186">
        <v>17</v>
      </c>
      <c r="I186">
        <v>31</v>
      </c>
      <c r="J186">
        <v>29</v>
      </c>
      <c r="K186">
        <v>35</v>
      </c>
    </row>
    <row r="187" spans="1:11" x14ac:dyDescent="0.3">
      <c r="A187" t="s">
        <v>401</v>
      </c>
      <c r="B187">
        <v>270.60000000000002</v>
      </c>
      <c r="C187">
        <v>127</v>
      </c>
      <c r="D187">
        <v>116.2</v>
      </c>
      <c r="E187">
        <v>112</v>
      </c>
      <c r="F187">
        <v>104.8</v>
      </c>
      <c r="G187">
        <v>93.2</v>
      </c>
      <c r="H187">
        <v>91.3</v>
      </c>
      <c r="I187">
        <v>88.1</v>
      </c>
      <c r="J187">
        <v>78.3</v>
      </c>
      <c r="K187">
        <v>68</v>
      </c>
    </row>
    <row r="188" spans="1:11" x14ac:dyDescent="0.3">
      <c r="A188" t="s">
        <v>403</v>
      </c>
      <c r="B188">
        <v>65.83</v>
      </c>
      <c r="C188">
        <v>87.37</v>
      </c>
      <c r="D188">
        <v>57.74</v>
      </c>
      <c r="E188">
        <v>54.43</v>
      </c>
      <c r="F188" t="s">
        <v>132</v>
      </c>
      <c r="G188" t="s">
        <v>132</v>
      </c>
      <c r="H188" t="s">
        <v>132</v>
      </c>
      <c r="I188" t="s">
        <v>132</v>
      </c>
      <c r="J188" t="s">
        <v>132</v>
      </c>
      <c r="K188">
        <v>110.38</v>
      </c>
    </row>
    <row r="189" spans="1:11" x14ac:dyDescent="0.3">
      <c r="A189" t="s">
        <v>584</v>
      </c>
      <c r="B189" t="s">
        <v>132</v>
      </c>
      <c r="C189" t="s">
        <v>132</v>
      </c>
      <c r="D189" t="s">
        <v>132</v>
      </c>
      <c r="E189" t="s">
        <v>132</v>
      </c>
      <c r="F189" t="s">
        <v>132</v>
      </c>
      <c r="G189" t="s">
        <v>132</v>
      </c>
      <c r="H189" t="s">
        <v>132</v>
      </c>
      <c r="I189">
        <v>187</v>
      </c>
      <c r="J189">
        <v>275</v>
      </c>
      <c r="K189">
        <v>255</v>
      </c>
    </row>
    <row r="190" spans="1:11" x14ac:dyDescent="0.3">
      <c r="A190" t="s">
        <v>404</v>
      </c>
      <c r="B190" t="s">
        <v>132</v>
      </c>
      <c r="C190">
        <v>506</v>
      </c>
      <c r="D190">
        <v>438</v>
      </c>
      <c r="E190">
        <v>506</v>
      </c>
      <c r="F190">
        <v>461</v>
      </c>
      <c r="G190">
        <v>698</v>
      </c>
      <c r="H190">
        <v>808</v>
      </c>
      <c r="I190">
        <v>771</v>
      </c>
      <c r="J190">
        <v>896</v>
      </c>
      <c r="K190">
        <v>848</v>
      </c>
    </row>
    <row r="191" spans="1:11" x14ac:dyDescent="0.3">
      <c r="A191" t="s">
        <v>405</v>
      </c>
      <c r="B191" t="s">
        <v>132</v>
      </c>
      <c r="C191">
        <v>438</v>
      </c>
      <c r="D191">
        <v>506</v>
      </c>
      <c r="E191">
        <v>461</v>
      </c>
      <c r="F191">
        <v>698</v>
      </c>
      <c r="G191">
        <v>808</v>
      </c>
      <c r="H191">
        <v>771</v>
      </c>
      <c r="I191">
        <v>896</v>
      </c>
      <c r="J191">
        <v>848</v>
      </c>
      <c r="K191">
        <v>936</v>
      </c>
    </row>
    <row r="192" spans="1:11" x14ac:dyDescent="0.3">
      <c r="A192" t="s">
        <v>406</v>
      </c>
      <c r="B192" t="s">
        <v>132</v>
      </c>
      <c r="C192">
        <v>82</v>
      </c>
      <c r="D192">
        <v>81</v>
      </c>
      <c r="E192">
        <v>115</v>
      </c>
      <c r="F192">
        <v>249</v>
      </c>
      <c r="G192">
        <v>81</v>
      </c>
      <c r="H192">
        <v>50</v>
      </c>
      <c r="I192">
        <v>59</v>
      </c>
      <c r="J192">
        <v>62</v>
      </c>
      <c r="K192">
        <v>50</v>
      </c>
    </row>
    <row r="193" spans="1:11" x14ac:dyDescent="0.3">
      <c r="A193" t="s">
        <v>407</v>
      </c>
      <c r="B193" t="s">
        <v>132</v>
      </c>
      <c r="C193">
        <v>32</v>
      </c>
      <c r="D193">
        <v>49</v>
      </c>
      <c r="E193">
        <v>31</v>
      </c>
      <c r="F193">
        <v>19</v>
      </c>
      <c r="G193">
        <v>85</v>
      </c>
      <c r="H193">
        <v>181</v>
      </c>
      <c r="I193">
        <v>77</v>
      </c>
      <c r="J193">
        <v>71</v>
      </c>
      <c r="K193">
        <v>95</v>
      </c>
    </row>
    <row r="194" spans="1:11" x14ac:dyDescent="0.3">
      <c r="A194" t="s">
        <v>408</v>
      </c>
      <c r="B194" t="s">
        <v>132</v>
      </c>
      <c r="C194">
        <v>-123</v>
      </c>
      <c r="D194">
        <v>-20</v>
      </c>
      <c r="E194">
        <v>-163</v>
      </c>
      <c r="F194">
        <v>-12</v>
      </c>
      <c r="G194">
        <v>-32</v>
      </c>
      <c r="H194">
        <v>-171</v>
      </c>
      <c r="I194">
        <v>22</v>
      </c>
      <c r="J194">
        <v>-9</v>
      </c>
      <c r="K194">
        <v>-15</v>
      </c>
    </row>
    <row r="195" spans="1:11" x14ac:dyDescent="0.3">
      <c r="A195" t="s">
        <v>409</v>
      </c>
      <c r="B195" t="s">
        <v>132</v>
      </c>
      <c r="C195">
        <v>-27</v>
      </c>
      <c r="D195">
        <v>-13</v>
      </c>
      <c r="E195">
        <v>-12</v>
      </c>
      <c r="F195">
        <v>0</v>
      </c>
      <c r="G195">
        <v>0</v>
      </c>
      <c r="H195">
        <v>-58</v>
      </c>
      <c r="I195">
        <v>-5</v>
      </c>
      <c r="J195">
        <v>-17</v>
      </c>
      <c r="K195">
        <v>-18</v>
      </c>
    </row>
    <row r="196" spans="1:11" x14ac:dyDescent="0.3">
      <c r="A196" t="s">
        <v>506</v>
      </c>
      <c r="B196" t="s">
        <v>132</v>
      </c>
      <c r="C196">
        <v>-10</v>
      </c>
      <c r="D196">
        <v>-17</v>
      </c>
      <c r="E196">
        <v>-21</v>
      </c>
      <c r="F196">
        <v>-20</v>
      </c>
      <c r="G196">
        <v>-35</v>
      </c>
      <c r="H196">
        <v>-28</v>
      </c>
      <c r="I196">
        <v>-6</v>
      </c>
      <c r="J196">
        <v>-10</v>
      </c>
      <c r="K196">
        <v>-7</v>
      </c>
    </row>
    <row r="197" spans="1:11" x14ac:dyDescent="0.3">
      <c r="A197" t="s">
        <v>411</v>
      </c>
      <c r="B197" t="s">
        <v>132</v>
      </c>
      <c r="C197">
        <v>-13</v>
      </c>
      <c r="D197">
        <v>-12</v>
      </c>
      <c r="E197">
        <v>5</v>
      </c>
      <c r="F197">
        <v>1</v>
      </c>
      <c r="G197">
        <v>11</v>
      </c>
      <c r="H197">
        <v>-11</v>
      </c>
      <c r="I197">
        <v>22</v>
      </c>
      <c r="J197">
        <v>-9</v>
      </c>
      <c r="K197">
        <v>-15</v>
      </c>
    </row>
    <row r="198" spans="1:11" x14ac:dyDescent="0.3">
      <c r="A198" t="s">
        <v>585</v>
      </c>
      <c r="B198" s="1">
        <v>6600</v>
      </c>
      <c r="C198" s="1">
        <v>8300</v>
      </c>
      <c r="D198" s="1">
        <v>10700</v>
      </c>
      <c r="E198" s="1">
        <v>12200</v>
      </c>
      <c r="F198" s="1">
        <v>1875</v>
      </c>
      <c r="G198" s="1">
        <v>1875</v>
      </c>
      <c r="H198" t="s">
        <v>132</v>
      </c>
      <c r="I198" t="s">
        <v>132</v>
      </c>
      <c r="J198" t="s">
        <v>132</v>
      </c>
      <c r="K198" t="s">
        <v>132</v>
      </c>
    </row>
    <row r="199" spans="1:11" x14ac:dyDescent="0.3">
      <c r="A199" t="s">
        <v>586</v>
      </c>
      <c r="B199" t="s">
        <v>132</v>
      </c>
      <c r="C199" t="s">
        <v>132</v>
      </c>
      <c r="D199" t="s">
        <v>132</v>
      </c>
      <c r="E199" t="s">
        <v>132</v>
      </c>
      <c r="F199" t="s">
        <v>132</v>
      </c>
      <c r="G199" t="s">
        <v>132</v>
      </c>
      <c r="H199">
        <v>95</v>
      </c>
      <c r="I199">
        <v>92</v>
      </c>
      <c r="J199">
        <v>875</v>
      </c>
      <c r="K199">
        <v>557</v>
      </c>
    </row>
    <row r="200" spans="1:11" x14ac:dyDescent="0.3">
      <c r="A200" t="s">
        <v>412</v>
      </c>
      <c r="B200">
        <v>0.6</v>
      </c>
      <c r="C200">
        <v>0.3</v>
      </c>
      <c r="D200">
        <v>1</v>
      </c>
      <c r="E200">
        <v>0.4</v>
      </c>
      <c r="F200">
        <v>1.8</v>
      </c>
      <c r="G200">
        <v>4.4000000000000004</v>
      </c>
      <c r="H200">
        <v>6.8</v>
      </c>
      <c r="I200">
        <v>6.6</v>
      </c>
      <c r="J200">
        <v>6.7</v>
      </c>
      <c r="K200">
        <v>8.3000000000000007</v>
      </c>
    </row>
    <row r="201" spans="1:11" x14ac:dyDescent="0.3">
      <c r="A201" t="s">
        <v>413</v>
      </c>
      <c r="B201">
        <v>31.94</v>
      </c>
      <c r="C201">
        <v>79.38</v>
      </c>
      <c r="D201">
        <v>54.87</v>
      </c>
      <c r="E201">
        <v>57.59</v>
      </c>
      <c r="F201">
        <v>62.51</v>
      </c>
      <c r="G201">
        <v>70.930000000000007</v>
      </c>
      <c r="H201">
        <v>79.84</v>
      </c>
      <c r="I201">
        <v>99.7</v>
      </c>
      <c r="J201">
        <v>130.88</v>
      </c>
      <c r="K201">
        <v>126.97</v>
      </c>
    </row>
    <row r="202" spans="1:11" x14ac:dyDescent="0.3">
      <c r="A202" t="s">
        <v>587</v>
      </c>
      <c r="B202" s="1">
        <v>1000</v>
      </c>
      <c r="C202" s="1">
        <v>1000</v>
      </c>
      <c r="D202" t="s">
        <v>132</v>
      </c>
      <c r="E202" t="s">
        <v>132</v>
      </c>
      <c r="F202" t="s">
        <v>132</v>
      </c>
      <c r="G202" t="s">
        <v>132</v>
      </c>
      <c r="H202" t="s">
        <v>132</v>
      </c>
      <c r="I202" t="s">
        <v>132</v>
      </c>
      <c r="J202" t="s">
        <v>132</v>
      </c>
      <c r="K202" t="s">
        <v>132</v>
      </c>
    </row>
    <row r="203" spans="1:11" x14ac:dyDescent="0.3">
      <c r="A203" t="s">
        <v>415</v>
      </c>
      <c r="B203" s="1">
        <v>2500</v>
      </c>
      <c r="C203" s="1">
        <v>4200</v>
      </c>
      <c r="D203" s="1">
        <v>4600</v>
      </c>
      <c r="E203" s="1">
        <v>5800</v>
      </c>
      <c r="F203" s="1">
        <v>5200</v>
      </c>
      <c r="G203" s="1">
        <v>4466</v>
      </c>
      <c r="H203" s="1">
        <v>8348</v>
      </c>
      <c r="I203" s="1">
        <v>9889</v>
      </c>
      <c r="J203" s="1">
        <v>8574</v>
      </c>
      <c r="K203" s="1">
        <v>7441</v>
      </c>
    </row>
    <row r="204" spans="1:11" x14ac:dyDescent="0.3">
      <c r="A204" t="s">
        <v>588</v>
      </c>
      <c r="B204" t="s">
        <v>132</v>
      </c>
      <c r="C204" t="s">
        <v>132</v>
      </c>
      <c r="D204" s="1">
        <v>2000</v>
      </c>
      <c r="E204" s="1">
        <v>2000</v>
      </c>
      <c r="F204" s="1">
        <v>2000</v>
      </c>
      <c r="G204" s="1">
        <v>2000</v>
      </c>
      <c r="H204" s="1">
        <v>2000</v>
      </c>
      <c r="I204" s="1">
        <v>3000</v>
      </c>
      <c r="J204" s="1">
        <v>3000</v>
      </c>
      <c r="K204" s="1">
        <v>3000</v>
      </c>
    </row>
    <row r="205" spans="1:11" x14ac:dyDescent="0.3">
      <c r="A205" t="s">
        <v>589</v>
      </c>
      <c r="B205" t="s">
        <v>132</v>
      </c>
      <c r="C205" t="s">
        <v>132</v>
      </c>
      <c r="D205" s="1">
        <v>3200</v>
      </c>
      <c r="E205" t="s">
        <v>132</v>
      </c>
      <c r="F205" s="1">
        <v>4313</v>
      </c>
      <c r="G205" s="1">
        <v>4351</v>
      </c>
      <c r="H205" s="1">
        <v>5874</v>
      </c>
      <c r="I205" t="s">
        <v>132</v>
      </c>
      <c r="J205" s="1">
        <v>4010</v>
      </c>
      <c r="K205" s="1">
        <v>4800</v>
      </c>
    </row>
    <row r="206" spans="1:11" x14ac:dyDescent="0.3">
      <c r="A206" t="s">
        <v>420</v>
      </c>
      <c r="B206">
        <v>36.6</v>
      </c>
      <c r="C206">
        <v>29</v>
      </c>
      <c r="D206">
        <v>55.4</v>
      </c>
      <c r="E206">
        <v>59.7</v>
      </c>
      <c r="F206">
        <v>69.7</v>
      </c>
      <c r="G206">
        <v>54.3</v>
      </c>
      <c r="H206">
        <v>33.5</v>
      </c>
      <c r="I206">
        <v>4.9000000000000004</v>
      </c>
      <c r="J206">
        <v>27.3</v>
      </c>
      <c r="K206">
        <v>43.5</v>
      </c>
    </row>
    <row r="207" spans="1:11" x14ac:dyDescent="0.3">
      <c r="A207" t="s">
        <v>590</v>
      </c>
      <c r="B207" t="s">
        <v>132</v>
      </c>
      <c r="C207" t="s">
        <v>132</v>
      </c>
      <c r="D207" t="s">
        <v>132</v>
      </c>
      <c r="E207" t="s">
        <v>132</v>
      </c>
      <c r="F207" t="s">
        <v>132</v>
      </c>
      <c r="G207" t="s">
        <v>132</v>
      </c>
      <c r="H207">
        <v>17</v>
      </c>
      <c r="I207">
        <v>31</v>
      </c>
      <c r="J207">
        <v>29</v>
      </c>
      <c r="K207">
        <v>35</v>
      </c>
    </row>
    <row r="208" spans="1:11" x14ac:dyDescent="0.3">
      <c r="A208" t="s">
        <v>237</v>
      </c>
      <c r="B208"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D53D-2DE6-4B4D-8535-380C097989B8}">
  <dimension ref="A1:K48"/>
  <sheetViews>
    <sheetView workbookViewId="0">
      <selection sqref="A1:K1048576"/>
    </sheetView>
  </sheetViews>
  <sheetFormatPr defaultRowHeight="14.4" x14ac:dyDescent="0.3"/>
  <cols>
    <col min="1" max="1" width="41.33203125" bestFit="1" customWidth="1"/>
    <col min="2" max="2" width="56.33203125" bestFit="1" customWidth="1"/>
    <col min="3" max="11" width="10.5546875" bestFit="1" customWidth="1"/>
  </cols>
  <sheetData>
    <row r="1" spans="1:11" x14ac:dyDescent="0.3">
      <c r="A1" t="s">
        <v>523</v>
      </c>
    </row>
    <row r="3" spans="1:11" x14ac:dyDescent="0.3">
      <c r="A3" t="s">
        <v>106</v>
      </c>
      <c r="B3" t="s">
        <v>108</v>
      </c>
      <c r="C3" t="s">
        <v>109</v>
      </c>
      <c r="D3" t="s">
        <v>110</v>
      </c>
      <c r="E3" t="s">
        <v>111</v>
      </c>
      <c r="F3" t="s">
        <v>112</v>
      </c>
      <c r="G3" t="s">
        <v>113</v>
      </c>
      <c r="H3" t="s">
        <v>114</v>
      </c>
      <c r="I3" t="s">
        <v>115</v>
      </c>
      <c r="J3" t="s">
        <v>116</v>
      </c>
      <c r="K3" t="s">
        <v>524</v>
      </c>
    </row>
    <row r="4" spans="1:11" x14ac:dyDescent="0.3">
      <c r="A4" t="s">
        <v>117</v>
      </c>
      <c r="B4" t="s">
        <v>525</v>
      </c>
      <c r="C4" t="s">
        <v>526</v>
      </c>
      <c r="D4" t="s">
        <v>527</v>
      </c>
      <c r="E4" t="s">
        <v>528</v>
      </c>
      <c r="F4" t="s">
        <v>529</v>
      </c>
      <c r="G4" t="s">
        <v>530</v>
      </c>
      <c r="H4" t="s">
        <v>531</v>
      </c>
      <c r="I4" t="s">
        <v>532</v>
      </c>
      <c r="J4" t="s">
        <v>533</v>
      </c>
      <c r="K4" t="s">
        <v>534</v>
      </c>
    </row>
    <row r="5" spans="1:11" x14ac:dyDescent="0.3">
      <c r="A5" t="s">
        <v>422</v>
      </c>
    </row>
    <row r="6" spans="1:11" x14ac:dyDescent="0.3">
      <c r="A6" t="s">
        <v>423</v>
      </c>
    </row>
    <row r="7" spans="1:11" x14ac:dyDescent="0.3">
      <c r="A7" t="s">
        <v>424</v>
      </c>
      <c r="B7" s="1">
        <v>2693</v>
      </c>
      <c r="C7" s="1">
        <v>3273</v>
      </c>
      <c r="D7" s="1">
        <v>3760</v>
      </c>
      <c r="E7" s="1">
        <v>4240</v>
      </c>
      <c r="F7" s="1">
        <v>1933</v>
      </c>
      <c r="G7" s="1">
        <v>4029</v>
      </c>
      <c r="H7" s="1">
        <v>2539</v>
      </c>
      <c r="I7" s="1">
        <v>5727</v>
      </c>
      <c r="J7" s="1">
        <v>6046</v>
      </c>
      <c r="K7" s="1">
        <v>5070</v>
      </c>
    </row>
    <row r="8" spans="1:11" x14ac:dyDescent="0.3">
      <c r="A8" t="s">
        <v>509</v>
      </c>
      <c r="B8">
        <v>518</v>
      </c>
      <c r="C8">
        <v>606</v>
      </c>
      <c r="D8">
        <v>649</v>
      </c>
      <c r="E8">
        <v>706</v>
      </c>
      <c r="F8">
        <v>747</v>
      </c>
      <c r="G8">
        <v>705</v>
      </c>
      <c r="H8">
        <v>721</v>
      </c>
      <c r="I8">
        <v>744</v>
      </c>
      <c r="J8">
        <v>717</v>
      </c>
      <c r="K8">
        <v>703</v>
      </c>
    </row>
    <row r="9" spans="1:11" x14ac:dyDescent="0.3">
      <c r="A9" t="s">
        <v>426</v>
      </c>
      <c r="B9">
        <v>-11</v>
      </c>
      <c r="C9">
        <v>-113</v>
      </c>
      <c r="D9">
        <v>-80</v>
      </c>
      <c r="E9">
        <v>-273</v>
      </c>
      <c r="F9">
        <v>647</v>
      </c>
      <c r="G9">
        <v>34</v>
      </c>
      <c r="H9">
        <v>-380</v>
      </c>
      <c r="I9">
        <v>-385</v>
      </c>
      <c r="J9">
        <v>-650</v>
      </c>
      <c r="K9">
        <v>-117</v>
      </c>
    </row>
    <row r="10" spans="1:11" x14ac:dyDescent="0.3">
      <c r="A10" t="s">
        <v>431</v>
      </c>
      <c r="B10">
        <v>177</v>
      </c>
      <c r="C10">
        <v>191</v>
      </c>
      <c r="D10">
        <v>236</v>
      </c>
      <c r="E10">
        <v>215</v>
      </c>
      <c r="F10">
        <v>218</v>
      </c>
      <c r="G10">
        <v>325</v>
      </c>
      <c r="H10">
        <v>429</v>
      </c>
      <c r="I10">
        <v>611</v>
      </c>
      <c r="J10">
        <v>638</v>
      </c>
      <c r="K10">
        <v>755</v>
      </c>
    </row>
    <row r="11" spans="1:11" x14ac:dyDescent="0.3">
      <c r="A11" t="s">
        <v>433</v>
      </c>
      <c r="B11">
        <v>-505</v>
      </c>
      <c r="C11">
        <v>-621</v>
      </c>
      <c r="D11">
        <v>-590</v>
      </c>
      <c r="E11">
        <v>-231</v>
      </c>
      <c r="F11">
        <v>-255</v>
      </c>
      <c r="G11">
        <v>-490</v>
      </c>
      <c r="H11" s="1">
        <v>-1854</v>
      </c>
      <c r="I11">
        <v>507</v>
      </c>
      <c r="J11" s="1">
        <v>-1676</v>
      </c>
      <c r="K11">
        <v>-133</v>
      </c>
    </row>
    <row r="12" spans="1:11" x14ac:dyDescent="0.3">
      <c r="A12" t="s">
        <v>435</v>
      </c>
      <c r="B12">
        <v>-298</v>
      </c>
      <c r="C12">
        <v>-216</v>
      </c>
      <c r="D12">
        <v>60</v>
      </c>
      <c r="E12">
        <v>-426</v>
      </c>
      <c r="F12">
        <v>187</v>
      </c>
      <c r="G12">
        <v>-270</v>
      </c>
      <c r="H12" s="1">
        <v>1239</v>
      </c>
      <c r="I12" s="1">
        <v>-1606</v>
      </c>
      <c r="J12">
        <v>-504</v>
      </c>
      <c r="K12">
        <v>489</v>
      </c>
    </row>
    <row r="13" spans="1:11" x14ac:dyDescent="0.3">
      <c r="A13" t="s">
        <v>436</v>
      </c>
      <c r="B13">
        <v>-210</v>
      </c>
      <c r="C13">
        <v>-144</v>
      </c>
      <c r="D13">
        <v>-161</v>
      </c>
      <c r="E13">
        <v>-120</v>
      </c>
      <c r="F13">
        <v>35</v>
      </c>
      <c r="G13">
        <v>-203</v>
      </c>
      <c r="H13">
        <v>-654</v>
      </c>
      <c r="I13">
        <v>-182</v>
      </c>
      <c r="J13">
        <v>-845</v>
      </c>
      <c r="K13">
        <v>-644</v>
      </c>
    </row>
    <row r="14" spans="1:11" x14ac:dyDescent="0.3">
      <c r="A14" t="s">
        <v>591</v>
      </c>
      <c r="B14">
        <v>525</v>
      </c>
      <c r="C14" s="1">
        <v>1237</v>
      </c>
      <c r="D14">
        <v>-586</v>
      </c>
      <c r="E14">
        <v>-158</v>
      </c>
      <c r="F14" s="1">
        <v>1515</v>
      </c>
      <c r="G14" s="1">
        <v>1525</v>
      </c>
      <c r="H14">
        <v>24</v>
      </c>
      <c r="I14" s="1">
        <v>1326</v>
      </c>
      <c r="J14" s="1">
        <v>1365</v>
      </c>
      <c r="K14">
        <v>-225</v>
      </c>
    </row>
    <row r="15" spans="1:11" x14ac:dyDescent="0.3">
      <c r="A15" t="s">
        <v>513</v>
      </c>
      <c r="B15">
        <v>68</v>
      </c>
      <c r="C15">
        <v>43</v>
      </c>
      <c r="D15">
        <v>13</v>
      </c>
      <c r="E15">
        <v>10</v>
      </c>
      <c r="F15">
        <v>27</v>
      </c>
      <c r="G15">
        <v>15</v>
      </c>
      <c r="H15">
        <v>398</v>
      </c>
      <c r="I15">
        <v>53</v>
      </c>
      <c r="J15">
        <v>123</v>
      </c>
      <c r="K15">
        <v>156</v>
      </c>
    </row>
    <row r="16" spans="1:11" x14ac:dyDescent="0.3">
      <c r="A16" t="s">
        <v>440</v>
      </c>
      <c r="B16" s="1">
        <v>3013</v>
      </c>
      <c r="C16" s="1">
        <v>4680</v>
      </c>
      <c r="D16" s="1">
        <v>3399</v>
      </c>
      <c r="E16" s="1">
        <v>3846</v>
      </c>
      <c r="F16" s="1">
        <v>4955</v>
      </c>
      <c r="G16" s="1">
        <v>5903</v>
      </c>
      <c r="H16" s="1">
        <v>2485</v>
      </c>
      <c r="I16" s="1">
        <v>6657</v>
      </c>
      <c r="J16" s="1">
        <v>5188</v>
      </c>
      <c r="K16" s="1">
        <v>5841</v>
      </c>
    </row>
    <row r="17" spans="1:11" x14ac:dyDescent="0.3">
      <c r="A17" t="s">
        <v>592</v>
      </c>
      <c r="B17" t="s">
        <v>132</v>
      </c>
      <c r="C17" t="s">
        <v>132</v>
      </c>
      <c r="D17" t="s">
        <v>132</v>
      </c>
      <c r="E17" t="s">
        <v>132</v>
      </c>
      <c r="F17" t="s">
        <v>132</v>
      </c>
      <c r="G17" t="s">
        <v>132</v>
      </c>
      <c r="H17" t="s">
        <v>132</v>
      </c>
      <c r="I17" t="s">
        <v>132</v>
      </c>
      <c r="J17" t="s">
        <v>132</v>
      </c>
      <c r="K17" t="s">
        <v>132</v>
      </c>
    </row>
    <row r="18" spans="1:11" x14ac:dyDescent="0.3">
      <c r="A18" t="s">
        <v>441</v>
      </c>
      <c r="B18">
        <v>56</v>
      </c>
      <c r="C18">
        <v>424</v>
      </c>
      <c r="D18">
        <v>98</v>
      </c>
      <c r="E18">
        <v>-117</v>
      </c>
      <c r="F18">
        <v>-99</v>
      </c>
      <c r="G18">
        <v>233</v>
      </c>
      <c r="H18">
        <v>23</v>
      </c>
      <c r="I18">
        <v>-138</v>
      </c>
      <c r="J18">
        <v>-26</v>
      </c>
      <c r="K18">
        <v>-213</v>
      </c>
    </row>
    <row r="19" spans="1:11" x14ac:dyDescent="0.3">
      <c r="A19" t="s">
        <v>442</v>
      </c>
    </row>
    <row r="20" spans="1:11" x14ac:dyDescent="0.3">
      <c r="A20" t="s">
        <v>443</v>
      </c>
      <c r="B20">
        <v>3</v>
      </c>
      <c r="C20">
        <v>3</v>
      </c>
      <c r="D20">
        <v>10</v>
      </c>
      <c r="E20">
        <v>13</v>
      </c>
      <c r="F20">
        <v>3</v>
      </c>
      <c r="G20" t="s">
        <v>132</v>
      </c>
      <c r="H20" t="s">
        <v>132</v>
      </c>
      <c r="I20" t="s">
        <v>132</v>
      </c>
      <c r="J20" t="s">
        <v>132</v>
      </c>
      <c r="K20" t="s">
        <v>132</v>
      </c>
    </row>
    <row r="21" spans="1:11" x14ac:dyDescent="0.3">
      <c r="A21" t="s">
        <v>444</v>
      </c>
      <c r="B21">
        <v>-880</v>
      </c>
      <c r="C21">
        <v>-963</v>
      </c>
      <c r="D21" s="1">
        <v>-1143</v>
      </c>
      <c r="E21" s="1">
        <v>-1105</v>
      </c>
      <c r="F21" s="1">
        <v>-1028</v>
      </c>
      <c r="G21" s="1">
        <v>-1119</v>
      </c>
      <c r="H21" s="1">
        <v>-1086</v>
      </c>
      <c r="I21">
        <v>-695</v>
      </c>
      <c r="J21">
        <v>-758</v>
      </c>
      <c r="K21">
        <v>-969</v>
      </c>
    </row>
    <row r="22" spans="1:11" x14ac:dyDescent="0.3">
      <c r="A22" t="s">
        <v>593</v>
      </c>
      <c r="B22" s="1">
        <v>5058</v>
      </c>
      <c r="C22" s="1">
        <v>5721</v>
      </c>
      <c r="D22" s="1">
        <v>5310</v>
      </c>
      <c r="E22" s="1">
        <v>3623</v>
      </c>
      <c r="F22" s="1">
        <v>3613</v>
      </c>
      <c r="G22" s="1">
        <v>1715</v>
      </c>
      <c r="H22">
        <v>74</v>
      </c>
      <c r="I22" s="1">
        <v>4236</v>
      </c>
      <c r="J22" s="1">
        <v>8199</v>
      </c>
      <c r="K22" s="1">
        <v>3356</v>
      </c>
    </row>
    <row r="23" spans="1:11" x14ac:dyDescent="0.3">
      <c r="A23" t="s">
        <v>594</v>
      </c>
      <c r="B23" s="1">
        <v>-5386</v>
      </c>
      <c r="C23" s="1">
        <v>-4936</v>
      </c>
      <c r="D23" s="1">
        <v>-5367</v>
      </c>
      <c r="E23" s="1">
        <v>-5928</v>
      </c>
      <c r="F23" s="1">
        <v>-4783</v>
      </c>
      <c r="G23" s="1">
        <v>-2937</v>
      </c>
      <c r="H23" s="1">
        <v>-2426</v>
      </c>
      <c r="I23" s="1">
        <v>-9961</v>
      </c>
      <c r="J23" s="1">
        <v>-12913</v>
      </c>
      <c r="K23" s="1">
        <v>-6059</v>
      </c>
    </row>
    <row r="24" spans="1:11" x14ac:dyDescent="0.3">
      <c r="A24" t="s">
        <v>595</v>
      </c>
      <c r="B24" t="s">
        <v>132</v>
      </c>
      <c r="C24" t="s">
        <v>132</v>
      </c>
      <c r="D24" t="s">
        <v>132</v>
      </c>
      <c r="E24" s="1">
        <v>2423</v>
      </c>
      <c r="F24" s="1">
        <v>2496</v>
      </c>
      <c r="G24" s="1">
        <v>2072</v>
      </c>
      <c r="H24" s="1">
        <v>2379</v>
      </c>
      <c r="I24" s="1">
        <v>2449</v>
      </c>
      <c r="J24" s="1">
        <v>3967</v>
      </c>
      <c r="K24" s="1">
        <v>4184</v>
      </c>
    </row>
    <row r="25" spans="1:11" x14ac:dyDescent="0.3">
      <c r="A25" t="s">
        <v>517</v>
      </c>
      <c r="B25" t="s">
        <v>132</v>
      </c>
      <c r="C25" t="s">
        <v>132</v>
      </c>
      <c r="D25" t="s">
        <v>132</v>
      </c>
      <c r="E25" t="s">
        <v>132</v>
      </c>
      <c r="F25" t="s">
        <v>132</v>
      </c>
      <c r="G25" t="s">
        <v>132</v>
      </c>
      <c r="H25" t="s">
        <v>132</v>
      </c>
      <c r="I25" t="s">
        <v>132</v>
      </c>
      <c r="J25" t="s">
        <v>132</v>
      </c>
      <c r="K25" t="s">
        <v>132</v>
      </c>
    </row>
    <row r="26" spans="1:11" x14ac:dyDescent="0.3">
      <c r="A26" t="s">
        <v>446</v>
      </c>
      <c r="B26">
        <v>-2</v>
      </c>
      <c r="C26">
        <v>0</v>
      </c>
      <c r="D26">
        <v>156</v>
      </c>
      <c r="E26">
        <v>-34</v>
      </c>
      <c r="F26">
        <v>-25</v>
      </c>
      <c r="G26">
        <v>5</v>
      </c>
      <c r="H26">
        <v>31</v>
      </c>
      <c r="I26">
        <v>171</v>
      </c>
      <c r="J26">
        <v>-19</v>
      </c>
      <c r="K26">
        <v>52</v>
      </c>
    </row>
    <row r="27" spans="1:11" x14ac:dyDescent="0.3">
      <c r="A27" t="s">
        <v>596</v>
      </c>
      <c r="B27" t="s">
        <v>132</v>
      </c>
      <c r="C27" t="s">
        <v>132</v>
      </c>
      <c r="D27" t="s">
        <v>132</v>
      </c>
      <c r="E27" t="s">
        <v>132</v>
      </c>
      <c r="F27" t="s">
        <v>132</v>
      </c>
      <c r="G27" t="s">
        <v>132</v>
      </c>
      <c r="H27" t="s">
        <v>132</v>
      </c>
      <c r="I27" t="s">
        <v>132</v>
      </c>
      <c r="J27" t="s">
        <v>132</v>
      </c>
      <c r="K27" t="s">
        <v>132</v>
      </c>
    </row>
    <row r="28" spans="1:11" x14ac:dyDescent="0.3">
      <c r="A28" t="s">
        <v>448</v>
      </c>
      <c r="B28" s="1">
        <v>-1207</v>
      </c>
      <c r="C28">
        <v>-175</v>
      </c>
      <c r="D28" s="1">
        <v>-1034</v>
      </c>
      <c r="E28" s="1">
        <v>-1008</v>
      </c>
      <c r="F28">
        <v>276</v>
      </c>
      <c r="G28">
        <v>-264</v>
      </c>
      <c r="H28" s="1">
        <v>-1028</v>
      </c>
      <c r="I28" s="1">
        <v>-3800</v>
      </c>
      <c r="J28" s="1">
        <v>-1524</v>
      </c>
      <c r="K28">
        <v>564</v>
      </c>
    </row>
    <row r="29" spans="1:11" x14ac:dyDescent="0.3">
      <c r="A29" t="s">
        <v>449</v>
      </c>
    </row>
    <row r="30" spans="1:11" x14ac:dyDescent="0.3">
      <c r="A30" t="s">
        <v>450</v>
      </c>
      <c r="B30">
        <v>-799</v>
      </c>
      <c r="C30">
        <v>-899</v>
      </c>
      <c r="D30" s="1">
        <v>-1022</v>
      </c>
      <c r="E30" s="1">
        <v>-1133</v>
      </c>
      <c r="F30" s="1">
        <v>-1243</v>
      </c>
      <c r="G30" s="1">
        <v>-1332</v>
      </c>
      <c r="H30" s="1">
        <v>-1452</v>
      </c>
      <c r="I30" s="1">
        <v>-1638</v>
      </c>
      <c r="J30" s="1">
        <v>-1837</v>
      </c>
      <c r="K30" s="1">
        <v>-2012</v>
      </c>
    </row>
    <row r="31" spans="1:11" x14ac:dyDescent="0.3">
      <c r="A31" t="s">
        <v>518</v>
      </c>
      <c r="B31" t="s">
        <v>132</v>
      </c>
      <c r="C31">
        <v>-63</v>
      </c>
      <c r="D31" t="s">
        <v>132</v>
      </c>
      <c r="E31" t="s">
        <v>132</v>
      </c>
      <c r="F31" t="s">
        <v>132</v>
      </c>
      <c r="G31" t="s">
        <v>132</v>
      </c>
      <c r="H31" t="s">
        <v>132</v>
      </c>
      <c r="I31" t="s">
        <v>132</v>
      </c>
      <c r="J31" t="s">
        <v>132</v>
      </c>
      <c r="K31" t="s">
        <v>132</v>
      </c>
    </row>
    <row r="32" spans="1:11" x14ac:dyDescent="0.3">
      <c r="A32" t="s">
        <v>519</v>
      </c>
      <c r="B32">
        <v>75</v>
      </c>
      <c r="C32" t="s">
        <v>132</v>
      </c>
      <c r="D32" t="s">
        <v>132</v>
      </c>
      <c r="E32" t="s">
        <v>132</v>
      </c>
      <c r="F32" t="s">
        <v>132</v>
      </c>
      <c r="G32" t="s">
        <v>132</v>
      </c>
      <c r="H32" t="s">
        <v>132</v>
      </c>
      <c r="I32" t="s">
        <v>132</v>
      </c>
      <c r="J32" t="s">
        <v>132</v>
      </c>
      <c r="K32" t="s">
        <v>132</v>
      </c>
    </row>
    <row r="33" spans="1:11" x14ac:dyDescent="0.3">
      <c r="A33" t="s">
        <v>520</v>
      </c>
      <c r="B33" t="s">
        <v>132</v>
      </c>
      <c r="C33" t="s">
        <v>132</v>
      </c>
      <c r="D33" t="s">
        <v>132</v>
      </c>
      <c r="E33" t="s">
        <v>132</v>
      </c>
      <c r="F33" t="s">
        <v>132</v>
      </c>
      <c r="G33">
        <v>-325</v>
      </c>
      <c r="H33">
        <v>49</v>
      </c>
      <c r="I33">
        <v>-52</v>
      </c>
      <c r="J33">
        <v>15</v>
      </c>
      <c r="K33">
        <v>-4</v>
      </c>
    </row>
    <row r="34" spans="1:11" x14ac:dyDescent="0.3">
      <c r="A34" t="s">
        <v>451</v>
      </c>
      <c r="B34">
        <v>0</v>
      </c>
      <c r="C34">
        <v>0</v>
      </c>
      <c r="D34">
        <v>981</v>
      </c>
      <c r="E34" s="1">
        <v>1809</v>
      </c>
      <c r="F34">
        <v>13</v>
      </c>
      <c r="G34">
        <v>0</v>
      </c>
      <c r="H34" s="1">
        <v>6134</v>
      </c>
      <c r="I34">
        <v>0</v>
      </c>
      <c r="J34">
        <v>0</v>
      </c>
      <c r="K34" t="s">
        <v>132</v>
      </c>
    </row>
    <row r="35" spans="1:11" x14ac:dyDescent="0.3">
      <c r="A35" t="s">
        <v>452</v>
      </c>
      <c r="B35">
        <v>-77</v>
      </c>
      <c r="C35">
        <v>-26</v>
      </c>
      <c r="D35">
        <v>-180</v>
      </c>
      <c r="E35">
        <v>-44</v>
      </c>
      <c r="F35">
        <v>-6</v>
      </c>
      <c r="G35">
        <v>-6</v>
      </c>
      <c r="H35">
        <v>-6</v>
      </c>
      <c r="I35">
        <v>-197</v>
      </c>
      <c r="J35">
        <v>0</v>
      </c>
      <c r="K35">
        <v>-500</v>
      </c>
    </row>
    <row r="36" spans="1:11" x14ac:dyDescent="0.3">
      <c r="A36" t="s">
        <v>454</v>
      </c>
      <c r="B36" s="1">
        <v>-2628</v>
      </c>
      <c r="C36" s="1">
        <v>-2534</v>
      </c>
      <c r="D36" s="1">
        <v>-3238</v>
      </c>
      <c r="E36" s="1">
        <v>-3223</v>
      </c>
      <c r="F36" s="1">
        <v>-4254</v>
      </c>
      <c r="G36" s="1">
        <v>-4286</v>
      </c>
      <c r="H36" s="1">
        <v>-3067</v>
      </c>
      <c r="I36">
        <v>-608</v>
      </c>
      <c r="J36" s="1">
        <v>-4014</v>
      </c>
      <c r="K36" s="1">
        <v>-5480</v>
      </c>
    </row>
    <row r="37" spans="1:11" x14ac:dyDescent="0.3">
      <c r="A37" t="s">
        <v>455</v>
      </c>
      <c r="B37">
        <v>-9</v>
      </c>
      <c r="C37">
        <v>-83</v>
      </c>
      <c r="D37">
        <v>-105</v>
      </c>
      <c r="E37">
        <v>-20</v>
      </c>
      <c r="F37">
        <v>45</v>
      </c>
      <c r="G37">
        <v>-129</v>
      </c>
      <c r="H37">
        <v>-66</v>
      </c>
      <c r="I37">
        <v>143</v>
      </c>
      <c r="J37">
        <v>-143</v>
      </c>
      <c r="K37">
        <v>-91</v>
      </c>
    </row>
    <row r="38" spans="1:11" x14ac:dyDescent="0.3">
      <c r="A38" t="s">
        <v>457</v>
      </c>
      <c r="B38" t="s">
        <v>132</v>
      </c>
      <c r="C38" t="s">
        <v>132</v>
      </c>
      <c r="D38">
        <v>-22</v>
      </c>
      <c r="E38" t="s">
        <v>132</v>
      </c>
      <c r="F38" t="s">
        <v>132</v>
      </c>
      <c r="G38">
        <v>-44</v>
      </c>
      <c r="H38">
        <v>-52</v>
      </c>
      <c r="I38">
        <v>-136</v>
      </c>
      <c r="J38">
        <v>-151</v>
      </c>
      <c r="K38">
        <v>-102</v>
      </c>
    </row>
    <row r="39" spans="1:11" x14ac:dyDescent="0.3">
      <c r="A39" t="s">
        <v>458</v>
      </c>
      <c r="B39">
        <v>856</v>
      </c>
      <c r="C39" s="1">
        <v>1262</v>
      </c>
      <c r="D39">
        <v>748</v>
      </c>
      <c r="E39">
        <v>703</v>
      </c>
      <c r="F39">
        <v>529</v>
      </c>
      <c r="G39">
        <v>757</v>
      </c>
      <c r="H39" s="1">
        <v>1028</v>
      </c>
      <c r="I39" s="1">
        <v>1177</v>
      </c>
      <c r="J39" s="1">
        <v>1231</v>
      </c>
      <c r="K39" s="1">
        <v>1517</v>
      </c>
    </row>
    <row r="40" spans="1:11" x14ac:dyDescent="0.3">
      <c r="A40" t="s">
        <v>459</v>
      </c>
      <c r="B40">
        <v>53</v>
      </c>
      <c r="C40">
        <v>53</v>
      </c>
      <c r="D40">
        <v>70</v>
      </c>
      <c r="E40">
        <v>98</v>
      </c>
      <c r="F40">
        <v>125</v>
      </c>
      <c r="G40">
        <v>153</v>
      </c>
      <c r="H40">
        <v>140</v>
      </c>
      <c r="I40">
        <v>293</v>
      </c>
      <c r="J40">
        <v>290</v>
      </c>
      <c r="K40">
        <v>347</v>
      </c>
    </row>
    <row r="41" spans="1:11" x14ac:dyDescent="0.3">
      <c r="A41" t="s">
        <v>597</v>
      </c>
      <c r="B41">
        <v>383</v>
      </c>
      <c r="C41">
        <v>514</v>
      </c>
      <c r="D41">
        <v>507</v>
      </c>
      <c r="E41">
        <v>489</v>
      </c>
      <c r="F41">
        <v>733</v>
      </c>
      <c r="G41">
        <v>700</v>
      </c>
      <c r="H41">
        <v>885</v>
      </c>
      <c r="I41" s="1">
        <v>1172</v>
      </c>
      <c r="J41" s="1">
        <v>1151</v>
      </c>
      <c r="K41">
        <v>651</v>
      </c>
    </row>
    <row r="42" spans="1:11" x14ac:dyDescent="0.3">
      <c r="A42" t="s">
        <v>460</v>
      </c>
      <c r="B42" s="1">
        <v>-1117</v>
      </c>
      <c r="C42" s="1">
        <v>1632</v>
      </c>
      <c r="D42">
        <v>-714</v>
      </c>
      <c r="E42">
        <v>670</v>
      </c>
      <c r="F42">
        <v>441</v>
      </c>
      <c r="G42">
        <v>217</v>
      </c>
      <c r="H42" s="1">
        <v>3882</v>
      </c>
      <c r="I42" s="1">
        <v>1541</v>
      </c>
      <c r="J42" s="1">
        <v>-1315</v>
      </c>
      <c r="K42" s="1">
        <v>-1133</v>
      </c>
    </row>
    <row r="43" spans="1:11" x14ac:dyDescent="0.3">
      <c r="A43" t="s">
        <v>462</v>
      </c>
      <c r="B43" s="1">
        <v>2220</v>
      </c>
      <c r="C43" s="1">
        <v>3852</v>
      </c>
      <c r="D43" s="1">
        <v>3138</v>
      </c>
      <c r="E43" s="1">
        <v>3808</v>
      </c>
      <c r="F43" s="1">
        <v>4249</v>
      </c>
      <c r="G43" s="1">
        <v>4466</v>
      </c>
      <c r="H43" s="1">
        <v>8348</v>
      </c>
      <c r="I43" s="1">
        <v>9889</v>
      </c>
      <c r="J43" s="1">
        <v>8574</v>
      </c>
      <c r="K43" s="1">
        <v>7441</v>
      </c>
    </row>
    <row r="44" spans="1:11" x14ac:dyDescent="0.3">
      <c r="A44" t="s">
        <v>464</v>
      </c>
      <c r="B44" s="1">
        <v>3337</v>
      </c>
      <c r="C44" s="1">
        <v>2220</v>
      </c>
      <c r="D44" s="1">
        <v>3852</v>
      </c>
      <c r="E44" s="1">
        <v>3138</v>
      </c>
      <c r="F44" s="1">
        <v>3808</v>
      </c>
      <c r="G44" s="1">
        <v>4249</v>
      </c>
      <c r="H44" s="1">
        <v>4466</v>
      </c>
      <c r="I44" s="1">
        <v>8348</v>
      </c>
      <c r="J44" s="1">
        <v>9889</v>
      </c>
      <c r="K44" s="1">
        <v>8574</v>
      </c>
    </row>
    <row r="45" spans="1:11" x14ac:dyDescent="0.3">
      <c r="A45" t="s">
        <v>467</v>
      </c>
      <c r="B45">
        <v>132</v>
      </c>
      <c r="C45">
        <v>218</v>
      </c>
      <c r="D45" t="s">
        <v>132</v>
      </c>
      <c r="E45">
        <v>-29</v>
      </c>
      <c r="F45">
        <v>-55</v>
      </c>
      <c r="G45" t="s">
        <v>132</v>
      </c>
      <c r="H45" t="s">
        <v>132</v>
      </c>
      <c r="I45" t="s">
        <v>132</v>
      </c>
      <c r="J45" t="s">
        <v>132</v>
      </c>
      <c r="K45" t="s">
        <v>132</v>
      </c>
    </row>
    <row r="46" spans="1:11" x14ac:dyDescent="0.3">
      <c r="A46" t="s">
        <v>468</v>
      </c>
      <c r="B46" s="1">
        <v>-2914</v>
      </c>
      <c r="C46" s="1">
        <v>-2790</v>
      </c>
      <c r="D46" s="1">
        <v>-2974</v>
      </c>
      <c r="E46" s="1">
        <v>-2148</v>
      </c>
      <c r="F46" s="1">
        <v>-4835</v>
      </c>
      <c r="G46" s="1">
        <v>-5293</v>
      </c>
      <c r="H46" s="1">
        <v>2491</v>
      </c>
      <c r="I46" s="1">
        <v>-1459</v>
      </c>
      <c r="J46" s="1">
        <v>-4836</v>
      </c>
      <c r="K46" s="1">
        <v>-7447</v>
      </c>
    </row>
    <row r="47" spans="1:11" x14ac:dyDescent="0.3">
      <c r="A47" t="s">
        <v>163</v>
      </c>
    </row>
    <row r="48" spans="1:11" x14ac:dyDescent="0.3">
      <c r="A48" t="s">
        <v>237</v>
      </c>
      <c r="B48" t="s">
        <v>238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FF26-8D39-4008-852A-18A22A58865F}">
  <dimension ref="A1:K134"/>
  <sheetViews>
    <sheetView workbookViewId="0"/>
  </sheetViews>
  <sheetFormatPr defaultRowHeight="14.4" x14ac:dyDescent="0.3"/>
  <cols>
    <col min="1" max="1" width="43.88671875" bestFit="1" customWidth="1"/>
    <col min="2" max="2" width="56.33203125" bestFit="1" customWidth="1"/>
    <col min="3" max="11" width="10.5546875" bestFit="1" customWidth="1"/>
  </cols>
  <sheetData>
    <row r="1" spans="1:11" x14ac:dyDescent="0.3">
      <c r="A1" t="s">
        <v>598</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128</v>
      </c>
    </row>
    <row r="6" spans="1:11" x14ac:dyDescent="0.3">
      <c r="A6" t="s">
        <v>129</v>
      </c>
    </row>
    <row r="7" spans="1:11" x14ac:dyDescent="0.3">
      <c r="A7" t="s">
        <v>130</v>
      </c>
      <c r="B7" s="1">
        <v>3965.4</v>
      </c>
      <c r="C7" s="1">
        <v>3948.3</v>
      </c>
      <c r="D7" s="1">
        <v>3760</v>
      </c>
      <c r="E7" s="1">
        <v>4014.1</v>
      </c>
      <c r="F7" s="1">
        <v>4672.3999999999996</v>
      </c>
      <c r="G7" s="1">
        <v>5490.2</v>
      </c>
      <c r="H7" s="1">
        <v>6159.6</v>
      </c>
      <c r="I7" s="1">
        <v>5976.3</v>
      </c>
      <c r="J7" s="1">
        <v>8049.2</v>
      </c>
      <c r="K7" s="1">
        <v>8916.1</v>
      </c>
    </row>
    <row r="8" spans="1:11" x14ac:dyDescent="0.3">
      <c r="A8" t="s">
        <v>131</v>
      </c>
      <c r="B8" t="s">
        <v>132</v>
      </c>
      <c r="C8" t="s">
        <v>132</v>
      </c>
      <c r="D8" t="s">
        <v>132</v>
      </c>
      <c r="E8" t="s">
        <v>132</v>
      </c>
      <c r="F8" s="1">
        <v>4672.3999999999996</v>
      </c>
      <c r="G8" s="1">
        <v>5490.2</v>
      </c>
      <c r="H8" s="1">
        <v>6159.6</v>
      </c>
      <c r="I8" s="1">
        <v>5976.3</v>
      </c>
      <c r="J8" s="1">
        <v>8049.2</v>
      </c>
      <c r="K8" s="1">
        <v>8916.1</v>
      </c>
    </row>
    <row r="9" spans="1:11" x14ac:dyDescent="0.3">
      <c r="A9" t="s">
        <v>133</v>
      </c>
    </row>
    <row r="10" spans="1:11" x14ac:dyDescent="0.3">
      <c r="A10" t="s">
        <v>134</v>
      </c>
      <c r="B10" s="1">
        <v>2122.4</v>
      </c>
      <c r="C10" s="1">
        <v>2107.9</v>
      </c>
      <c r="D10" s="1">
        <v>2050.4</v>
      </c>
      <c r="E10" s="1">
        <v>2180.8000000000002</v>
      </c>
      <c r="F10" s="1">
        <v>2464.5</v>
      </c>
      <c r="G10" s="1">
        <v>2833.5</v>
      </c>
      <c r="H10" s="1">
        <v>3152.3</v>
      </c>
      <c r="I10" s="1">
        <v>3169.9</v>
      </c>
      <c r="J10" s="1">
        <v>4196</v>
      </c>
      <c r="K10" s="1">
        <v>4805.5</v>
      </c>
    </row>
    <row r="11" spans="1:11" x14ac:dyDescent="0.3">
      <c r="A11" t="s">
        <v>473</v>
      </c>
      <c r="B11">
        <v>27.6</v>
      </c>
      <c r="C11">
        <v>25.8</v>
      </c>
      <c r="D11">
        <v>18.3</v>
      </c>
      <c r="E11">
        <v>17.399999999999999</v>
      </c>
      <c r="F11" t="s">
        <v>132</v>
      </c>
      <c r="G11" t="s">
        <v>132</v>
      </c>
      <c r="H11" t="s">
        <v>132</v>
      </c>
      <c r="I11" t="s">
        <v>132</v>
      </c>
      <c r="J11" t="s">
        <v>132</v>
      </c>
      <c r="K11" t="s">
        <v>132</v>
      </c>
    </row>
    <row r="12" spans="1:11" x14ac:dyDescent="0.3">
      <c r="A12" t="s">
        <v>139</v>
      </c>
      <c r="B12" s="1">
        <v>1843</v>
      </c>
      <c r="C12" s="1">
        <v>1840.5</v>
      </c>
      <c r="D12" s="1">
        <v>1709.6</v>
      </c>
      <c r="E12" s="1">
        <v>1833.4</v>
      </c>
      <c r="F12" s="1">
        <v>2207.8000000000002</v>
      </c>
      <c r="G12" s="1">
        <v>2656.8</v>
      </c>
      <c r="H12" s="1">
        <v>3007.4</v>
      </c>
      <c r="I12" s="1">
        <v>2806.4</v>
      </c>
      <c r="J12" s="1">
        <v>3853.2</v>
      </c>
      <c r="K12" s="1">
        <v>4110.6000000000004</v>
      </c>
    </row>
    <row r="13" spans="1:11" x14ac:dyDescent="0.3">
      <c r="A13" t="s">
        <v>140</v>
      </c>
      <c r="B13">
        <v>83</v>
      </c>
      <c r="C13" t="s">
        <v>132</v>
      </c>
      <c r="D13">
        <v>106.9</v>
      </c>
      <c r="E13">
        <v>141.19999999999999</v>
      </c>
      <c r="F13">
        <v>276.3</v>
      </c>
      <c r="G13">
        <v>398.5</v>
      </c>
      <c r="H13">
        <v>492.8</v>
      </c>
      <c r="I13">
        <v>238.9</v>
      </c>
      <c r="J13">
        <v>658.9</v>
      </c>
      <c r="K13">
        <v>674.7</v>
      </c>
    </row>
    <row r="14" spans="1:11" x14ac:dyDescent="0.3">
      <c r="A14" t="s">
        <v>599</v>
      </c>
      <c r="B14" s="1">
        <v>1787.6</v>
      </c>
      <c r="C14" s="1">
        <v>1696.2</v>
      </c>
      <c r="D14" s="1">
        <v>1621</v>
      </c>
      <c r="E14" s="1">
        <v>1709.5</v>
      </c>
      <c r="F14" s="1">
        <v>1949.4</v>
      </c>
      <c r="G14" s="1">
        <v>2277.4</v>
      </c>
      <c r="H14" s="1">
        <v>2542.6999999999998</v>
      </c>
      <c r="I14" s="1">
        <v>2585.9</v>
      </c>
      <c r="J14" s="1">
        <v>3222.6</v>
      </c>
      <c r="K14" s="1">
        <v>3471.5</v>
      </c>
    </row>
    <row r="15" spans="1:11" x14ac:dyDescent="0.3">
      <c r="A15" t="s">
        <v>600</v>
      </c>
      <c r="B15" t="s">
        <v>132</v>
      </c>
      <c r="C15" t="s">
        <v>132</v>
      </c>
      <c r="D15" t="s">
        <v>132</v>
      </c>
      <c r="E15" t="s">
        <v>132</v>
      </c>
      <c r="F15">
        <v>17.8</v>
      </c>
      <c r="G15">
        <v>19.3</v>
      </c>
      <c r="H15">
        <v>28.1</v>
      </c>
      <c r="I15">
        <v>18.399999999999999</v>
      </c>
      <c r="J15">
        <v>28.3</v>
      </c>
      <c r="K15">
        <v>35.6</v>
      </c>
    </row>
    <row r="16" spans="1:11" x14ac:dyDescent="0.3">
      <c r="A16" t="s">
        <v>486</v>
      </c>
      <c r="B16">
        <v>83</v>
      </c>
      <c r="C16">
        <v>170</v>
      </c>
      <c r="D16">
        <v>106.9</v>
      </c>
      <c r="E16">
        <v>141.19999999999999</v>
      </c>
      <c r="F16">
        <v>276.3</v>
      </c>
      <c r="G16">
        <v>398.5</v>
      </c>
      <c r="H16">
        <v>492.8</v>
      </c>
      <c r="I16">
        <v>238.9</v>
      </c>
      <c r="J16">
        <v>658.9</v>
      </c>
      <c r="K16">
        <v>674.7</v>
      </c>
    </row>
    <row r="17" spans="1:11" x14ac:dyDescent="0.3">
      <c r="A17" t="s">
        <v>143</v>
      </c>
    </row>
    <row r="18" spans="1:11" x14ac:dyDescent="0.3">
      <c r="A18" t="s">
        <v>601</v>
      </c>
      <c r="B18">
        <v>-1.7</v>
      </c>
      <c r="C18">
        <v>-1.7</v>
      </c>
      <c r="D18">
        <v>-1.1000000000000001</v>
      </c>
      <c r="E18">
        <v>-1.3</v>
      </c>
      <c r="F18">
        <v>-1.8</v>
      </c>
      <c r="G18">
        <v>1.8</v>
      </c>
      <c r="H18">
        <v>0</v>
      </c>
      <c r="I18" t="s">
        <v>132</v>
      </c>
      <c r="J18" t="s">
        <v>132</v>
      </c>
      <c r="K18" t="s">
        <v>132</v>
      </c>
    </row>
    <row r="19" spans="1:11" x14ac:dyDescent="0.3">
      <c r="A19" t="s">
        <v>602</v>
      </c>
      <c r="B19" t="s">
        <v>132</v>
      </c>
      <c r="C19">
        <v>-0.3</v>
      </c>
      <c r="D19" t="s">
        <v>132</v>
      </c>
      <c r="E19" t="s">
        <v>132</v>
      </c>
      <c r="F19" t="s">
        <v>132</v>
      </c>
      <c r="G19" t="s">
        <v>132</v>
      </c>
      <c r="H19" t="s">
        <v>132</v>
      </c>
      <c r="I19" t="s">
        <v>132</v>
      </c>
      <c r="J19" t="s">
        <v>132</v>
      </c>
      <c r="K19" t="s">
        <v>132</v>
      </c>
    </row>
    <row r="20" spans="1:11" x14ac:dyDescent="0.3">
      <c r="A20" t="s">
        <v>543</v>
      </c>
      <c r="B20">
        <v>0.1</v>
      </c>
      <c r="C20" t="s">
        <v>132</v>
      </c>
      <c r="D20">
        <v>0.1</v>
      </c>
      <c r="E20" t="s">
        <v>132</v>
      </c>
      <c r="F20" t="s">
        <v>132</v>
      </c>
      <c r="G20" t="s">
        <v>132</v>
      </c>
      <c r="H20" t="s">
        <v>132</v>
      </c>
      <c r="I20" t="s">
        <v>132</v>
      </c>
      <c r="J20" t="s">
        <v>132</v>
      </c>
      <c r="K20" t="s">
        <v>132</v>
      </c>
    </row>
    <row r="21" spans="1:11" x14ac:dyDescent="0.3">
      <c r="A21" t="s">
        <v>147</v>
      </c>
      <c r="B21">
        <v>43.2</v>
      </c>
      <c r="C21">
        <v>49.2</v>
      </c>
      <c r="D21">
        <v>25.9</v>
      </c>
      <c r="E21">
        <v>33.799999999999997</v>
      </c>
      <c r="F21">
        <v>71.5</v>
      </c>
      <c r="G21">
        <v>-98.7</v>
      </c>
      <c r="H21">
        <v>121.6</v>
      </c>
      <c r="I21">
        <v>44.8</v>
      </c>
      <c r="J21">
        <v>152</v>
      </c>
      <c r="K21">
        <v>134.30000000000001</v>
      </c>
    </row>
    <row r="22" spans="1:11" x14ac:dyDescent="0.3">
      <c r="A22" t="s">
        <v>148</v>
      </c>
      <c r="B22" t="s">
        <v>132</v>
      </c>
      <c r="C22" t="s">
        <v>132</v>
      </c>
      <c r="D22">
        <v>94.4</v>
      </c>
      <c r="E22">
        <v>131.6</v>
      </c>
      <c r="F22">
        <v>261.2</v>
      </c>
      <c r="G22">
        <v>370.2</v>
      </c>
      <c r="H22">
        <v>467.5</v>
      </c>
      <c r="I22">
        <v>185.3</v>
      </c>
      <c r="J22">
        <v>597.70000000000005</v>
      </c>
      <c r="K22">
        <v>581.1</v>
      </c>
    </row>
    <row r="23" spans="1:11" x14ac:dyDescent="0.3">
      <c r="A23" t="s">
        <v>603</v>
      </c>
      <c r="B23">
        <v>-8.1999999999999993</v>
      </c>
      <c r="C23">
        <v>-6.4</v>
      </c>
      <c r="D23">
        <v>-12.4</v>
      </c>
      <c r="E23">
        <v>-11.6</v>
      </c>
      <c r="F23">
        <v>-11.6</v>
      </c>
      <c r="G23">
        <v>-13.7</v>
      </c>
      <c r="H23">
        <v>-28.9</v>
      </c>
      <c r="I23">
        <v>-40.4</v>
      </c>
      <c r="J23">
        <v>-35.4</v>
      </c>
      <c r="K23">
        <v>-83.6</v>
      </c>
    </row>
    <row r="24" spans="1:11" x14ac:dyDescent="0.3">
      <c r="A24" t="s">
        <v>604</v>
      </c>
      <c r="B24" t="s">
        <v>132</v>
      </c>
      <c r="C24">
        <v>8.1999999999999993</v>
      </c>
      <c r="D24">
        <v>12.4</v>
      </c>
      <c r="E24" t="s">
        <v>132</v>
      </c>
      <c r="F24">
        <v>15.1</v>
      </c>
      <c r="G24">
        <v>28.3</v>
      </c>
      <c r="H24">
        <v>-25.3</v>
      </c>
      <c r="I24">
        <v>53.4</v>
      </c>
      <c r="J24">
        <v>61.3</v>
      </c>
      <c r="K24">
        <v>93.6</v>
      </c>
    </row>
    <row r="25" spans="1:11" x14ac:dyDescent="0.3">
      <c r="A25" t="s">
        <v>605</v>
      </c>
      <c r="B25">
        <v>21.5</v>
      </c>
      <c r="C25">
        <v>16.3</v>
      </c>
      <c r="D25">
        <v>26</v>
      </c>
      <c r="E25">
        <v>22.6</v>
      </c>
      <c r="F25">
        <v>28.6</v>
      </c>
      <c r="G25">
        <v>40.299999999999997</v>
      </c>
      <c r="H25">
        <v>54.2</v>
      </c>
      <c r="I25">
        <v>94</v>
      </c>
      <c r="J25">
        <v>96.6</v>
      </c>
      <c r="K25">
        <v>177.3</v>
      </c>
    </row>
    <row r="26" spans="1:11" x14ac:dyDescent="0.3">
      <c r="A26" t="s">
        <v>150</v>
      </c>
    </row>
    <row r="27" spans="1:11" x14ac:dyDescent="0.3">
      <c r="A27" t="s">
        <v>476</v>
      </c>
      <c r="B27">
        <v>21.1</v>
      </c>
      <c r="C27">
        <v>27.6</v>
      </c>
      <c r="D27">
        <v>27.3</v>
      </c>
      <c r="E27">
        <v>28.8</v>
      </c>
      <c r="F27">
        <v>36.4</v>
      </c>
      <c r="G27">
        <v>50.1</v>
      </c>
      <c r="H27">
        <v>52.2</v>
      </c>
      <c r="I27">
        <v>50.5</v>
      </c>
      <c r="J27">
        <v>79.5</v>
      </c>
      <c r="K27">
        <v>74.7</v>
      </c>
    </row>
    <row r="28" spans="1:11" x14ac:dyDescent="0.3">
      <c r="A28" t="s">
        <v>540</v>
      </c>
      <c r="B28" t="s">
        <v>132</v>
      </c>
      <c r="C28" t="s">
        <v>132</v>
      </c>
      <c r="D28" t="s">
        <v>132</v>
      </c>
      <c r="E28" t="s">
        <v>132</v>
      </c>
      <c r="F28" t="s">
        <v>132</v>
      </c>
      <c r="G28" t="s">
        <v>132</v>
      </c>
      <c r="H28" t="s">
        <v>132</v>
      </c>
      <c r="I28">
        <v>0.18</v>
      </c>
      <c r="J28">
        <v>0.85</v>
      </c>
      <c r="K28">
        <v>0.86</v>
      </c>
    </row>
    <row r="29" spans="1:11" x14ac:dyDescent="0.3">
      <c r="A29" t="s">
        <v>606</v>
      </c>
      <c r="B29">
        <v>0.48</v>
      </c>
      <c r="C29">
        <v>5.7</v>
      </c>
      <c r="D29">
        <v>2.75</v>
      </c>
      <c r="E29">
        <v>4.62</v>
      </c>
      <c r="F29">
        <v>10.27</v>
      </c>
      <c r="G29">
        <v>14.81</v>
      </c>
      <c r="H29" t="s">
        <v>132</v>
      </c>
      <c r="I29" t="s">
        <v>132</v>
      </c>
      <c r="J29" t="s">
        <v>132</v>
      </c>
      <c r="K29" t="s">
        <v>132</v>
      </c>
    </row>
    <row r="30" spans="1:11" x14ac:dyDescent="0.3">
      <c r="A30" t="s">
        <v>152</v>
      </c>
      <c r="B30">
        <v>0.48</v>
      </c>
      <c r="C30">
        <v>5.7</v>
      </c>
      <c r="D30">
        <v>2.75</v>
      </c>
      <c r="E30">
        <v>4.62</v>
      </c>
      <c r="F30" t="s">
        <v>132</v>
      </c>
      <c r="G30" t="s">
        <v>132</v>
      </c>
      <c r="H30">
        <v>1.97</v>
      </c>
      <c r="I30">
        <v>0.61</v>
      </c>
      <c r="J30">
        <v>2.4500000000000002</v>
      </c>
      <c r="K30">
        <v>2.4900000000000002</v>
      </c>
    </row>
    <row r="31" spans="1:11" x14ac:dyDescent="0.3">
      <c r="A31" t="s">
        <v>153</v>
      </c>
      <c r="B31">
        <v>14.9</v>
      </c>
      <c r="C31">
        <v>14.9</v>
      </c>
      <c r="D31">
        <v>14.9</v>
      </c>
      <c r="E31">
        <v>14.9</v>
      </c>
      <c r="F31">
        <v>14.9</v>
      </c>
      <c r="G31">
        <v>14.9</v>
      </c>
      <c r="H31">
        <v>149.5</v>
      </c>
      <c r="I31">
        <v>149.6</v>
      </c>
      <c r="J31">
        <v>149.6</v>
      </c>
      <c r="K31">
        <v>149.69999999999999</v>
      </c>
    </row>
    <row r="32" spans="1:11" x14ac:dyDescent="0.3">
      <c r="A32" t="s">
        <v>607</v>
      </c>
      <c r="B32">
        <v>0.48</v>
      </c>
      <c r="C32">
        <v>5.7</v>
      </c>
      <c r="D32">
        <v>2.75</v>
      </c>
      <c r="E32">
        <v>4.62</v>
      </c>
      <c r="F32" t="s">
        <v>132</v>
      </c>
      <c r="G32" t="s">
        <v>132</v>
      </c>
      <c r="H32" t="s">
        <v>132</v>
      </c>
      <c r="I32" t="s">
        <v>132</v>
      </c>
      <c r="J32" t="s">
        <v>132</v>
      </c>
      <c r="K32" t="s">
        <v>132</v>
      </c>
    </row>
    <row r="33" spans="1:11" x14ac:dyDescent="0.3">
      <c r="A33" t="s">
        <v>154</v>
      </c>
      <c r="B33">
        <v>0.48</v>
      </c>
      <c r="C33">
        <v>5.7</v>
      </c>
      <c r="D33">
        <v>2.75</v>
      </c>
      <c r="E33">
        <v>4.62</v>
      </c>
      <c r="F33">
        <v>10.27</v>
      </c>
      <c r="G33">
        <v>14.81</v>
      </c>
      <c r="H33">
        <v>1.97</v>
      </c>
      <c r="I33">
        <v>0.61</v>
      </c>
      <c r="J33">
        <v>2.4500000000000002</v>
      </c>
      <c r="K33">
        <v>2.4900000000000002</v>
      </c>
    </row>
    <row r="34" spans="1:11" x14ac:dyDescent="0.3">
      <c r="A34" t="s">
        <v>155</v>
      </c>
      <c r="B34">
        <v>14.9</v>
      </c>
      <c r="C34">
        <v>14.9</v>
      </c>
      <c r="D34">
        <v>14.9</v>
      </c>
      <c r="E34">
        <v>14.9</v>
      </c>
      <c r="F34">
        <v>14.9</v>
      </c>
      <c r="G34">
        <v>14.9</v>
      </c>
      <c r="H34">
        <v>149.5</v>
      </c>
      <c r="I34">
        <v>149.6</v>
      </c>
      <c r="J34">
        <v>149.6</v>
      </c>
      <c r="K34">
        <v>149.69999999999999</v>
      </c>
    </row>
    <row r="35" spans="1:11" x14ac:dyDescent="0.3">
      <c r="A35" t="s">
        <v>157</v>
      </c>
      <c r="B35">
        <v>28.2</v>
      </c>
      <c r="C35" t="s">
        <v>132</v>
      </c>
      <c r="D35" t="s">
        <v>132</v>
      </c>
      <c r="E35">
        <v>97.8</v>
      </c>
      <c r="F35">
        <v>189.8</v>
      </c>
      <c r="G35">
        <v>271.39999999999998</v>
      </c>
      <c r="H35">
        <v>345.9</v>
      </c>
      <c r="I35">
        <v>140.5</v>
      </c>
      <c r="J35" t="s">
        <v>132</v>
      </c>
      <c r="K35" t="s">
        <v>132</v>
      </c>
    </row>
    <row r="36" spans="1:11" x14ac:dyDescent="0.3">
      <c r="A36" t="s">
        <v>540</v>
      </c>
      <c r="B36">
        <v>0.66</v>
      </c>
      <c r="C36">
        <v>0.66</v>
      </c>
      <c r="D36">
        <v>0.56000000000000005</v>
      </c>
      <c r="E36">
        <v>0.83</v>
      </c>
      <c r="F36">
        <v>14.12</v>
      </c>
      <c r="G36">
        <v>4.13</v>
      </c>
      <c r="H36">
        <v>0</v>
      </c>
      <c r="I36">
        <v>0.18</v>
      </c>
      <c r="J36">
        <v>0.85</v>
      </c>
      <c r="K36">
        <v>0.86</v>
      </c>
    </row>
    <row r="37" spans="1:11" x14ac:dyDescent="0.3">
      <c r="A37" t="s">
        <v>159</v>
      </c>
      <c r="B37">
        <v>7</v>
      </c>
      <c r="C37">
        <v>85.2</v>
      </c>
      <c r="D37">
        <v>41.2</v>
      </c>
      <c r="E37">
        <v>69.099999999999994</v>
      </c>
      <c r="F37">
        <v>153.4</v>
      </c>
      <c r="G37">
        <v>221.3</v>
      </c>
      <c r="H37">
        <v>293.8</v>
      </c>
      <c r="I37">
        <v>90.1</v>
      </c>
      <c r="J37">
        <v>366.2</v>
      </c>
      <c r="K37">
        <v>372.3</v>
      </c>
    </row>
    <row r="38" spans="1:11" x14ac:dyDescent="0.3">
      <c r="A38" t="s">
        <v>162</v>
      </c>
    </row>
    <row r="39" spans="1:11" x14ac:dyDescent="0.3">
      <c r="A39" t="s">
        <v>160</v>
      </c>
    </row>
    <row r="40" spans="1:11" x14ac:dyDescent="0.3">
      <c r="A40" t="s">
        <v>171</v>
      </c>
      <c r="B40" t="s">
        <v>132</v>
      </c>
      <c r="C40" t="s">
        <v>132</v>
      </c>
      <c r="D40" t="s">
        <v>132</v>
      </c>
      <c r="E40">
        <v>13.2</v>
      </c>
      <c r="F40">
        <v>-129.80000000000001</v>
      </c>
      <c r="G40">
        <v>-13.8</v>
      </c>
      <c r="H40">
        <v>2.1</v>
      </c>
      <c r="I40">
        <v>-158.6</v>
      </c>
      <c r="J40">
        <v>51.8</v>
      </c>
      <c r="K40">
        <v>72.099999999999994</v>
      </c>
    </row>
    <row r="41" spans="1:11" x14ac:dyDescent="0.3">
      <c r="A41" t="s">
        <v>608</v>
      </c>
      <c r="B41" t="s">
        <v>132</v>
      </c>
      <c r="C41" t="s">
        <v>132</v>
      </c>
      <c r="D41" t="s">
        <v>132</v>
      </c>
      <c r="E41">
        <v>5.4</v>
      </c>
      <c r="F41">
        <v>4.3</v>
      </c>
      <c r="G41">
        <v>12</v>
      </c>
      <c r="H41">
        <v>3.8</v>
      </c>
      <c r="I41">
        <v>-16.8</v>
      </c>
      <c r="J41">
        <v>-7.3</v>
      </c>
      <c r="K41">
        <v>-3.6</v>
      </c>
    </row>
    <row r="42" spans="1:11" x14ac:dyDescent="0.3">
      <c r="A42" t="s">
        <v>478</v>
      </c>
      <c r="B42" t="s">
        <v>132</v>
      </c>
      <c r="C42" t="s">
        <v>132</v>
      </c>
      <c r="D42" t="s">
        <v>132</v>
      </c>
      <c r="E42">
        <v>37.299999999999997</v>
      </c>
      <c r="F42">
        <v>-111.6</v>
      </c>
      <c r="G42">
        <v>92.7</v>
      </c>
      <c r="H42">
        <v>-48</v>
      </c>
      <c r="I42">
        <v>-90.9</v>
      </c>
      <c r="J42">
        <v>195.7</v>
      </c>
      <c r="K42">
        <v>-67.900000000000006</v>
      </c>
    </row>
    <row r="43" spans="1:11" x14ac:dyDescent="0.3">
      <c r="A43" t="s">
        <v>609</v>
      </c>
      <c r="B43" t="s">
        <v>132</v>
      </c>
      <c r="C43" t="s">
        <v>132</v>
      </c>
      <c r="D43" t="s">
        <v>132</v>
      </c>
      <c r="E43">
        <v>-10.1</v>
      </c>
      <c r="F43">
        <v>1.1000000000000001</v>
      </c>
      <c r="G43">
        <v>11.8</v>
      </c>
      <c r="H43">
        <v>-4.5999999999999996</v>
      </c>
      <c r="I43">
        <v>-3.8</v>
      </c>
      <c r="J43">
        <v>5</v>
      </c>
      <c r="K43">
        <v>8</v>
      </c>
    </row>
    <row r="44" spans="1:11" x14ac:dyDescent="0.3">
      <c r="A44" t="s">
        <v>173</v>
      </c>
      <c r="B44" t="s">
        <v>132</v>
      </c>
      <c r="C44" t="s">
        <v>132</v>
      </c>
      <c r="D44" t="s">
        <v>132</v>
      </c>
      <c r="E44">
        <v>-0.1</v>
      </c>
      <c r="F44">
        <v>-0.5</v>
      </c>
      <c r="G44">
        <v>-0.2</v>
      </c>
      <c r="H44">
        <v>0</v>
      </c>
      <c r="I44" t="s">
        <v>132</v>
      </c>
      <c r="J44" t="s">
        <v>132</v>
      </c>
      <c r="K44" t="s">
        <v>132</v>
      </c>
    </row>
    <row r="45" spans="1:11" x14ac:dyDescent="0.3">
      <c r="A45" t="s">
        <v>178</v>
      </c>
      <c r="B45" t="s">
        <v>132</v>
      </c>
      <c r="C45" t="s">
        <v>132</v>
      </c>
      <c r="D45" t="s">
        <v>132</v>
      </c>
      <c r="E45">
        <v>107.4</v>
      </c>
      <c r="F45">
        <v>-84.2</v>
      </c>
      <c r="G45">
        <v>316.3</v>
      </c>
      <c r="H45">
        <v>246.7</v>
      </c>
      <c r="I45">
        <v>-175.6</v>
      </c>
      <c r="J45">
        <v>606.29999999999995</v>
      </c>
      <c r="K45">
        <v>376.7</v>
      </c>
    </row>
    <row r="46" spans="1:11" x14ac:dyDescent="0.3">
      <c r="A46" t="s">
        <v>610</v>
      </c>
      <c r="B46" t="s">
        <v>132</v>
      </c>
      <c r="C46" t="s">
        <v>132</v>
      </c>
      <c r="D46" t="s">
        <v>132</v>
      </c>
      <c r="E46">
        <v>0.9</v>
      </c>
      <c r="F46" t="s">
        <v>132</v>
      </c>
      <c r="G46" t="s">
        <v>132</v>
      </c>
      <c r="H46" t="s">
        <v>132</v>
      </c>
      <c r="I46" t="s">
        <v>132</v>
      </c>
      <c r="J46" t="s">
        <v>132</v>
      </c>
      <c r="K46" t="s">
        <v>132</v>
      </c>
    </row>
    <row r="47" spans="1:11" x14ac:dyDescent="0.3">
      <c r="A47" t="s">
        <v>611</v>
      </c>
      <c r="B47" t="s">
        <v>132</v>
      </c>
      <c r="C47" t="s">
        <v>132</v>
      </c>
      <c r="D47" t="s">
        <v>132</v>
      </c>
      <c r="E47">
        <v>-5.0999999999999996</v>
      </c>
      <c r="F47">
        <v>-4.9000000000000004</v>
      </c>
      <c r="G47">
        <v>-6</v>
      </c>
      <c r="H47" t="s">
        <v>132</v>
      </c>
      <c r="I47" t="s">
        <v>132</v>
      </c>
      <c r="J47" t="s">
        <v>132</v>
      </c>
      <c r="K47" t="s">
        <v>132</v>
      </c>
    </row>
    <row r="48" spans="1:11" x14ac:dyDescent="0.3">
      <c r="A48" t="s">
        <v>612</v>
      </c>
      <c r="B48" t="s">
        <v>132</v>
      </c>
      <c r="C48" t="s">
        <v>132</v>
      </c>
      <c r="D48" t="s">
        <v>132</v>
      </c>
      <c r="E48">
        <v>-2.5</v>
      </c>
      <c r="F48">
        <v>0.3</v>
      </c>
      <c r="G48">
        <v>-0.4</v>
      </c>
      <c r="H48" t="s">
        <v>132</v>
      </c>
      <c r="I48" t="s">
        <v>132</v>
      </c>
      <c r="J48" t="s">
        <v>132</v>
      </c>
      <c r="K48" t="s">
        <v>132</v>
      </c>
    </row>
    <row r="49" spans="1:11" x14ac:dyDescent="0.3">
      <c r="A49" t="s">
        <v>477</v>
      </c>
      <c r="B49" t="s">
        <v>132</v>
      </c>
      <c r="C49" t="s">
        <v>132</v>
      </c>
      <c r="D49" t="s">
        <v>132</v>
      </c>
      <c r="E49">
        <v>29.4</v>
      </c>
      <c r="F49">
        <v>33</v>
      </c>
      <c r="G49">
        <v>51.3</v>
      </c>
      <c r="H49">
        <v>52.5</v>
      </c>
      <c r="I49">
        <v>46.1</v>
      </c>
      <c r="J49">
        <v>84.6</v>
      </c>
      <c r="K49">
        <v>79</v>
      </c>
    </row>
    <row r="50" spans="1:11" x14ac:dyDescent="0.3">
      <c r="A50" t="s">
        <v>161</v>
      </c>
      <c r="B50" t="s">
        <v>132</v>
      </c>
      <c r="C50" t="s">
        <v>132</v>
      </c>
      <c r="D50" t="s">
        <v>132</v>
      </c>
      <c r="E50">
        <v>97.8</v>
      </c>
      <c r="F50">
        <v>189.8</v>
      </c>
      <c r="G50">
        <v>271.39999999999998</v>
      </c>
      <c r="H50">
        <v>345.9</v>
      </c>
      <c r="I50">
        <v>140.5</v>
      </c>
      <c r="J50">
        <v>445.7</v>
      </c>
      <c r="K50">
        <v>447</v>
      </c>
    </row>
    <row r="51" spans="1:11" x14ac:dyDescent="0.3">
      <c r="A51" t="s">
        <v>613</v>
      </c>
      <c r="B51" t="s">
        <v>132</v>
      </c>
      <c r="C51" t="s">
        <v>132</v>
      </c>
      <c r="D51" t="s">
        <v>132</v>
      </c>
      <c r="E51">
        <v>136.80000000000001</v>
      </c>
      <c r="F51">
        <v>-51.1</v>
      </c>
      <c r="G51">
        <v>367.7</v>
      </c>
      <c r="H51">
        <v>299.2</v>
      </c>
      <c r="I51">
        <v>-129.5</v>
      </c>
      <c r="J51">
        <v>690.9</v>
      </c>
      <c r="K51">
        <v>455.6</v>
      </c>
    </row>
    <row r="52" spans="1:11" x14ac:dyDescent="0.3">
      <c r="A52" t="s">
        <v>163</v>
      </c>
    </row>
    <row r="53" spans="1:11" x14ac:dyDescent="0.3">
      <c r="A53" t="s">
        <v>130</v>
      </c>
      <c r="B53" s="1">
        <v>3965.4</v>
      </c>
      <c r="C53" s="1">
        <v>3948.3</v>
      </c>
      <c r="D53" s="1">
        <v>3760</v>
      </c>
      <c r="E53" t="s">
        <v>132</v>
      </c>
      <c r="F53" t="s">
        <v>132</v>
      </c>
      <c r="G53" t="s">
        <v>132</v>
      </c>
      <c r="H53" t="s">
        <v>132</v>
      </c>
      <c r="I53" t="s">
        <v>132</v>
      </c>
      <c r="J53" s="1">
        <v>8049.2</v>
      </c>
      <c r="K53" s="1">
        <v>8916.1</v>
      </c>
    </row>
    <row r="54" spans="1:11" x14ac:dyDescent="0.3">
      <c r="A54" t="s">
        <v>135</v>
      </c>
      <c r="B54">
        <v>107.3</v>
      </c>
      <c r="C54">
        <v>107.6</v>
      </c>
      <c r="D54">
        <v>104.6</v>
      </c>
      <c r="E54">
        <v>103.7</v>
      </c>
      <c r="F54">
        <v>60.3</v>
      </c>
      <c r="G54">
        <v>63.8</v>
      </c>
      <c r="H54">
        <v>69.099999999999994</v>
      </c>
      <c r="I54">
        <v>64.599999999999994</v>
      </c>
      <c r="J54">
        <v>73</v>
      </c>
      <c r="K54">
        <v>86.6</v>
      </c>
    </row>
    <row r="55" spans="1:11" x14ac:dyDescent="0.3">
      <c r="A55" t="s">
        <v>471</v>
      </c>
      <c r="B55" s="1">
        <v>1298.5999999999999</v>
      </c>
      <c r="C55" s="1">
        <v>1325.4</v>
      </c>
      <c r="D55" s="1">
        <v>1265.8</v>
      </c>
      <c r="E55" s="1">
        <v>1308.7</v>
      </c>
      <c r="F55" s="1">
        <v>1491.7</v>
      </c>
      <c r="G55" s="1">
        <v>1799.6</v>
      </c>
      <c r="H55" s="1">
        <v>2038.8</v>
      </c>
      <c r="I55" s="1">
        <v>2048.3000000000002</v>
      </c>
      <c r="J55" s="1">
        <v>2610.8000000000002</v>
      </c>
      <c r="K55" s="1">
        <v>2819.8</v>
      </c>
    </row>
    <row r="56" spans="1:11" x14ac:dyDescent="0.3">
      <c r="A56" t="s">
        <v>614</v>
      </c>
      <c r="B56">
        <v>564.9</v>
      </c>
      <c r="C56">
        <v>565</v>
      </c>
      <c r="D56">
        <v>537</v>
      </c>
      <c r="E56">
        <v>545.79999999999995</v>
      </c>
      <c r="F56">
        <v>620.29999999999995</v>
      </c>
      <c r="G56">
        <v>654.1</v>
      </c>
      <c r="H56">
        <v>709.4</v>
      </c>
      <c r="I56">
        <v>660.5</v>
      </c>
      <c r="J56">
        <v>833</v>
      </c>
      <c r="K56">
        <v>880.9</v>
      </c>
    </row>
    <row r="57" spans="1:11" x14ac:dyDescent="0.3">
      <c r="A57" t="s">
        <v>166</v>
      </c>
      <c r="B57">
        <v>71.5</v>
      </c>
      <c r="C57">
        <v>67.099999999999994</v>
      </c>
      <c r="D57">
        <v>63.8</v>
      </c>
      <c r="E57">
        <v>53.8</v>
      </c>
      <c r="F57">
        <v>63.4</v>
      </c>
      <c r="G57">
        <v>76.8</v>
      </c>
      <c r="H57">
        <v>83.8</v>
      </c>
      <c r="I57">
        <v>92.4</v>
      </c>
      <c r="J57">
        <v>98.4</v>
      </c>
      <c r="K57">
        <v>99.3</v>
      </c>
    </row>
    <row r="58" spans="1:11" x14ac:dyDescent="0.3">
      <c r="A58" t="s">
        <v>144</v>
      </c>
      <c r="B58">
        <v>8.9</v>
      </c>
      <c r="C58">
        <v>13</v>
      </c>
      <c r="D58">
        <v>16</v>
      </c>
      <c r="E58">
        <v>14.8</v>
      </c>
      <c r="F58">
        <v>20.100000000000001</v>
      </c>
      <c r="G58">
        <v>17.8</v>
      </c>
      <c r="H58">
        <v>15.6</v>
      </c>
      <c r="I58">
        <v>49.6</v>
      </c>
      <c r="J58">
        <v>15.3</v>
      </c>
      <c r="K58">
        <v>16</v>
      </c>
    </row>
    <row r="59" spans="1:11" x14ac:dyDescent="0.3">
      <c r="A59" t="s">
        <v>169</v>
      </c>
      <c r="B59" t="s">
        <v>132</v>
      </c>
      <c r="C59" t="s">
        <v>132</v>
      </c>
      <c r="D59">
        <v>-18.2</v>
      </c>
      <c r="E59">
        <v>0.7</v>
      </c>
      <c r="F59">
        <v>1.9</v>
      </c>
      <c r="G59">
        <v>1.2</v>
      </c>
      <c r="H59">
        <v>2</v>
      </c>
      <c r="I59">
        <v>-0.5</v>
      </c>
      <c r="J59">
        <v>-3.1</v>
      </c>
      <c r="K59">
        <v>-0.1</v>
      </c>
    </row>
    <row r="60" spans="1:11" x14ac:dyDescent="0.3">
      <c r="A60" t="s">
        <v>137</v>
      </c>
      <c r="B60">
        <v>5.2</v>
      </c>
      <c r="C60">
        <v>0.4</v>
      </c>
      <c r="D60" t="s">
        <v>132</v>
      </c>
      <c r="E60" t="s">
        <v>132</v>
      </c>
      <c r="F60" t="s">
        <v>132</v>
      </c>
      <c r="G60" t="s">
        <v>132</v>
      </c>
      <c r="H60">
        <v>3.8</v>
      </c>
      <c r="I60">
        <v>18.399999999999999</v>
      </c>
      <c r="J60">
        <v>21.9</v>
      </c>
      <c r="K60">
        <v>27.4</v>
      </c>
    </row>
    <row r="61" spans="1:11" x14ac:dyDescent="0.3">
      <c r="A61" t="s">
        <v>138</v>
      </c>
      <c r="B61" t="s">
        <v>132</v>
      </c>
      <c r="C61" t="s">
        <v>132</v>
      </c>
      <c r="D61" t="s">
        <v>132</v>
      </c>
      <c r="E61" t="s">
        <v>132</v>
      </c>
      <c r="F61" t="s">
        <v>132</v>
      </c>
      <c r="G61" t="s">
        <v>132</v>
      </c>
      <c r="H61" t="s">
        <v>132</v>
      </c>
      <c r="I61" t="s">
        <v>132</v>
      </c>
      <c r="J61" t="s">
        <v>132</v>
      </c>
      <c r="K61" t="s">
        <v>132</v>
      </c>
    </row>
    <row r="62" spans="1:11" x14ac:dyDescent="0.3">
      <c r="A62" t="s">
        <v>170</v>
      </c>
      <c r="B62">
        <v>80</v>
      </c>
      <c r="C62" t="s">
        <v>132</v>
      </c>
      <c r="D62" t="s">
        <v>132</v>
      </c>
      <c r="E62" t="s">
        <v>132</v>
      </c>
      <c r="F62" t="s">
        <v>132</v>
      </c>
      <c r="G62" t="s">
        <v>132</v>
      </c>
      <c r="H62" t="s">
        <v>132</v>
      </c>
      <c r="I62" t="s">
        <v>132</v>
      </c>
      <c r="J62" t="s">
        <v>132</v>
      </c>
      <c r="K62" t="s">
        <v>132</v>
      </c>
    </row>
    <row r="63" spans="1:11" x14ac:dyDescent="0.3">
      <c r="A63" t="s">
        <v>615</v>
      </c>
      <c r="B63" t="s">
        <v>132</v>
      </c>
      <c r="C63" t="s">
        <v>132</v>
      </c>
      <c r="D63" t="s">
        <v>132</v>
      </c>
      <c r="E63">
        <v>-1.3</v>
      </c>
      <c r="F63">
        <v>-1.8</v>
      </c>
      <c r="G63">
        <v>1.8</v>
      </c>
      <c r="H63">
        <v>0</v>
      </c>
      <c r="I63" t="s">
        <v>132</v>
      </c>
      <c r="J63" t="s">
        <v>132</v>
      </c>
      <c r="K63" t="s">
        <v>132</v>
      </c>
    </row>
    <row r="64" spans="1:11" x14ac:dyDescent="0.3">
      <c r="A64" t="s">
        <v>146</v>
      </c>
      <c r="B64">
        <v>-8.1999999999999993</v>
      </c>
      <c r="C64">
        <v>-6.4</v>
      </c>
      <c r="D64" t="s">
        <v>132</v>
      </c>
      <c r="E64" t="s">
        <v>132</v>
      </c>
      <c r="F64" t="s">
        <v>132</v>
      </c>
      <c r="G64" t="s">
        <v>132</v>
      </c>
      <c r="H64">
        <v>-8.1</v>
      </c>
      <c r="I64">
        <v>-9.6</v>
      </c>
      <c r="J64">
        <v>-14.1</v>
      </c>
      <c r="K64">
        <v>-34</v>
      </c>
    </row>
    <row r="65" spans="1:11" x14ac:dyDescent="0.3">
      <c r="A65" t="s">
        <v>147</v>
      </c>
      <c r="B65">
        <v>43.2</v>
      </c>
      <c r="C65">
        <v>49.2</v>
      </c>
      <c r="D65">
        <v>25.9</v>
      </c>
      <c r="E65">
        <v>33.799999999999997</v>
      </c>
      <c r="F65">
        <v>71.5</v>
      </c>
      <c r="G65">
        <v>98.7</v>
      </c>
      <c r="H65">
        <v>121.6</v>
      </c>
      <c r="I65">
        <v>44.8</v>
      </c>
      <c r="J65">
        <v>152</v>
      </c>
      <c r="K65">
        <v>134.19999999999999</v>
      </c>
    </row>
    <row r="66" spans="1:11" x14ac:dyDescent="0.3">
      <c r="A66" t="s">
        <v>159</v>
      </c>
      <c r="B66" t="s">
        <v>132</v>
      </c>
      <c r="C66" t="s">
        <v>132</v>
      </c>
      <c r="D66" t="s">
        <v>132</v>
      </c>
      <c r="E66" t="s">
        <v>132</v>
      </c>
      <c r="F66" t="s">
        <v>132</v>
      </c>
      <c r="G66">
        <v>221.3</v>
      </c>
      <c r="H66">
        <v>293.8</v>
      </c>
      <c r="I66">
        <v>90.1</v>
      </c>
      <c r="J66">
        <v>366.2</v>
      </c>
      <c r="K66">
        <v>372.3</v>
      </c>
    </row>
    <row r="67" spans="1:11" x14ac:dyDescent="0.3">
      <c r="A67" t="s">
        <v>472</v>
      </c>
      <c r="B67">
        <v>405.3</v>
      </c>
      <c r="C67">
        <v>286.2</v>
      </c>
      <c r="D67">
        <v>277.3</v>
      </c>
      <c r="E67">
        <v>298.10000000000002</v>
      </c>
      <c r="F67">
        <v>346.8</v>
      </c>
      <c r="G67">
        <v>387.5</v>
      </c>
      <c r="H67">
        <v>380.6</v>
      </c>
      <c r="I67">
        <v>421</v>
      </c>
      <c r="J67">
        <v>479.3</v>
      </c>
      <c r="K67">
        <v>490.6</v>
      </c>
    </row>
    <row r="68" spans="1:11" x14ac:dyDescent="0.3">
      <c r="A68" t="s">
        <v>473</v>
      </c>
      <c r="B68">
        <v>27.6</v>
      </c>
      <c r="C68">
        <v>25.8</v>
      </c>
      <c r="D68">
        <v>18.3</v>
      </c>
      <c r="E68" t="s">
        <v>132</v>
      </c>
      <c r="F68" t="s">
        <v>132</v>
      </c>
      <c r="G68" t="s">
        <v>132</v>
      </c>
      <c r="H68" t="s">
        <v>132</v>
      </c>
      <c r="I68" t="s">
        <v>132</v>
      </c>
      <c r="J68" t="s">
        <v>132</v>
      </c>
      <c r="K68" t="s">
        <v>132</v>
      </c>
    </row>
    <row r="69" spans="1:11" x14ac:dyDescent="0.3">
      <c r="A69" t="s">
        <v>616</v>
      </c>
      <c r="B69">
        <v>10</v>
      </c>
      <c r="C69">
        <v>10</v>
      </c>
      <c r="D69">
        <v>8.3000000000000007</v>
      </c>
      <c r="E69" t="s">
        <v>132</v>
      </c>
      <c r="F69" t="s">
        <v>132</v>
      </c>
      <c r="G69" t="s">
        <v>132</v>
      </c>
      <c r="H69" t="s">
        <v>132</v>
      </c>
      <c r="I69" t="s">
        <v>132</v>
      </c>
      <c r="J69" t="s">
        <v>132</v>
      </c>
      <c r="K69" t="s">
        <v>132</v>
      </c>
    </row>
    <row r="70" spans="1:11" x14ac:dyDescent="0.3">
      <c r="A70" t="s">
        <v>617</v>
      </c>
      <c r="B70">
        <v>94.9</v>
      </c>
      <c r="C70">
        <v>85.8</v>
      </c>
      <c r="D70">
        <v>80.7</v>
      </c>
      <c r="E70">
        <v>84.7</v>
      </c>
      <c r="F70">
        <v>97.7</v>
      </c>
      <c r="G70">
        <v>98.3</v>
      </c>
      <c r="H70">
        <v>110.8</v>
      </c>
      <c r="I70">
        <v>136.6</v>
      </c>
      <c r="J70">
        <v>139.30000000000001</v>
      </c>
      <c r="K70">
        <v>111.7</v>
      </c>
    </row>
    <row r="71" spans="1:11" x14ac:dyDescent="0.3">
      <c r="A71" t="s">
        <v>618</v>
      </c>
      <c r="B71">
        <v>56.1</v>
      </c>
      <c r="C71">
        <v>54.5</v>
      </c>
      <c r="D71">
        <v>55.1</v>
      </c>
      <c r="E71">
        <v>51.4</v>
      </c>
      <c r="F71">
        <v>62</v>
      </c>
      <c r="G71">
        <v>65.2</v>
      </c>
      <c r="H71">
        <v>72.5</v>
      </c>
      <c r="I71">
        <v>89.9</v>
      </c>
      <c r="J71">
        <v>103.3</v>
      </c>
      <c r="K71">
        <v>88.3</v>
      </c>
    </row>
    <row r="72" spans="1:11" x14ac:dyDescent="0.3">
      <c r="A72" t="s">
        <v>152</v>
      </c>
      <c r="B72">
        <v>0.48</v>
      </c>
      <c r="C72">
        <v>5.7</v>
      </c>
      <c r="D72">
        <v>2.75</v>
      </c>
      <c r="E72">
        <v>4.62</v>
      </c>
      <c r="F72">
        <v>10.27</v>
      </c>
      <c r="G72">
        <v>14.81</v>
      </c>
      <c r="H72">
        <v>1.97</v>
      </c>
      <c r="I72">
        <v>0.61</v>
      </c>
      <c r="J72">
        <v>2.4500000000000002</v>
      </c>
      <c r="K72">
        <v>2.4900000000000002</v>
      </c>
    </row>
    <row r="73" spans="1:11" x14ac:dyDescent="0.3">
      <c r="A73" t="s">
        <v>153</v>
      </c>
      <c r="B73">
        <v>14.9</v>
      </c>
      <c r="C73">
        <v>14.9</v>
      </c>
      <c r="D73">
        <v>14.9</v>
      </c>
      <c r="E73">
        <v>14.9</v>
      </c>
      <c r="F73">
        <v>14.9</v>
      </c>
      <c r="G73">
        <v>14.9</v>
      </c>
      <c r="H73">
        <v>149.5</v>
      </c>
      <c r="I73">
        <v>149.6</v>
      </c>
      <c r="J73">
        <v>149.6</v>
      </c>
      <c r="K73">
        <v>149.6</v>
      </c>
    </row>
    <row r="74" spans="1:11" x14ac:dyDescent="0.3">
      <c r="A74" t="s">
        <v>154</v>
      </c>
      <c r="B74">
        <v>0.48</v>
      </c>
      <c r="C74">
        <v>5.7</v>
      </c>
      <c r="D74">
        <v>2.75</v>
      </c>
      <c r="E74">
        <v>4.62</v>
      </c>
      <c r="F74">
        <v>10.27</v>
      </c>
      <c r="G74">
        <v>14.81</v>
      </c>
      <c r="H74">
        <v>1.97</v>
      </c>
      <c r="I74">
        <v>0.61</v>
      </c>
      <c r="J74">
        <v>2.4500000000000002</v>
      </c>
      <c r="K74">
        <v>2.4900000000000002</v>
      </c>
    </row>
    <row r="75" spans="1:11" x14ac:dyDescent="0.3">
      <c r="A75" t="s">
        <v>155</v>
      </c>
      <c r="B75">
        <v>14.9</v>
      </c>
      <c r="C75">
        <v>14.9</v>
      </c>
      <c r="D75">
        <v>14.9</v>
      </c>
      <c r="E75">
        <v>14.9</v>
      </c>
      <c r="F75">
        <v>14.9</v>
      </c>
      <c r="G75">
        <v>14.9</v>
      </c>
      <c r="H75">
        <v>149.5</v>
      </c>
      <c r="I75">
        <v>149.6</v>
      </c>
      <c r="J75">
        <v>149.6</v>
      </c>
      <c r="K75">
        <v>149.69999999999999</v>
      </c>
    </row>
    <row r="76" spans="1:11" x14ac:dyDescent="0.3">
      <c r="A76" t="s">
        <v>619</v>
      </c>
      <c r="B76">
        <v>3.9</v>
      </c>
      <c r="C76">
        <v>0.9</v>
      </c>
      <c r="D76">
        <v>3.8</v>
      </c>
      <c r="E76">
        <v>0.7</v>
      </c>
      <c r="F76">
        <v>5.2</v>
      </c>
      <c r="G76">
        <v>9.8000000000000007</v>
      </c>
      <c r="H76">
        <v>4.0999999999999996</v>
      </c>
      <c r="I76">
        <v>3.7</v>
      </c>
      <c r="J76">
        <v>3.7</v>
      </c>
      <c r="K76">
        <v>3.2</v>
      </c>
    </row>
    <row r="77" spans="1:11" x14ac:dyDescent="0.3">
      <c r="A77" t="s">
        <v>620</v>
      </c>
      <c r="B77">
        <v>3.5</v>
      </c>
      <c r="C77">
        <v>3.3</v>
      </c>
      <c r="D77">
        <v>3</v>
      </c>
      <c r="E77">
        <v>2.5</v>
      </c>
      <c r="F77">
        <v>3.8</v>
      </c>
      <c r="G77">
        <v>8.5</v>
      </c>
      <c r="H77">
        <v>2.6</v>
      </c>
      <c r="I77">
        <v>3.1</v>
      </c>
      <c r="J77">
        <v>3.1</v>
      </c>
      <c r="K77">
        <v>2.6</v>
      </c>
    </row>
    <row r="78" spans="1:11" x14ac:dyDescent="0.3">
      <c r="A78" t="s">
        <v>621</v>
      </c>
      <c r="B78">
        <v>-38.700000000000003</v>
      </c>
      <c r="C78">
        <v>-31.3</v>
      </c>
      <c r="D78">
        <v>-25.6</v>
      </c>
      <c r="E78">
        <v>-33.299999999999997</v>
      </c>
      <c r="F78">
        <v>-35.700000000000003</v>
      </c>
      <c r="G78">
        <v>-33.1</v>
      </c>
      <c r="H78">
        <v>-38.299999999999997</v>
      </c>
      <c r="I78">
        <v>-46.7</v>
      </c>
      <c r="J78">
        <v>-36</v>
      </c>
      <c r="K78">
        <v>-23.5</v>
      </c>
    </row>
    <row r="79" spans="1:11" x14ac:dyDescent="0.3">
      <c r="A79" t="s">
        <v>622</v>
      </c>
      <c r="B79" t="s">
        <v>132</v>
      </c>
      <c r="C79" t="s">
        <v>132</v>
      </c>
      <c r="D79" t="s">
        <v>132</v>
      </c>
      <c r="E79" t="s">
        <v>132</v>
      </c>
      <c r="F79" t="s">
        <v>132</v>
      </c>
      <c r="G79" t="s">
        <v>132</v>
      </c>
      <c r="H79" t="s">
        <v>132</v>
      </c>
      <c r="I79" t="s">
        <v>132</v>
      </c>
      <c r="J79" t="s">
        <v>132</v>
      </c>
      <c r="K79" t="s">
        <v>132</v>
      </c>
    </row>
    <row r="80" spans="1:11" x14ac:dyDescent="0.3">
      <c r="A80" t="s">
        <v>623</v>
      </c>
      <c r="B80">
        <v>3.78</v>
      </c>
      <c r="C80">
        <v>3.16</v>
      </c>
      <c r="D80">
        <v>3.11</v>
      </c>
      <c r="E80">
        <v>2.1800000000000002</v>
      </c>
      <c r="F80">
        <v>2.2999999999999998</v>
      </c>
      <c r="G80">
        <v>2.41</v>
      </c>
      <c r="H80">
        <v>1.64</v>
      </c>
      <c r="I80">
        <v>1.28</v>
      </c>
      <c r="J80">
        <v>1.62</v>
      </c>
      <c r="K80">
        <v>4.3499999999999996</v>
      </c>
    </row>
    <row r="81" spans="1:11" x14ac:dyDescent="0.3">
      <c r="A81" t="s">
        <v>624</v>
      </c>
      <c r="B81">
        <v>2.1</v>
      </c>
      <c r="C81">
        <v>2.42</v>
      </c>
      <c r="D81">
        <v>2.35</v>
      </c>
      <c r="E81">
        <v>2.46</v>
      </c>
      <c r="F81">
        <v>2.42</v>
      </c>
      <c r="G81">
        <v>2.31</v>
      </c>
      <c r="H81">
        <v>2.16</v>
      </c>
      <c r="I81">
        <v>2.08</v>
      </c>
      <c r="J81">
        <v>2.2799999999999998</v>
      </c>
      <c r="K81">
        <v>2</v>
      </c>
    </row>
    <row r="82" spans="1:11" x14ac:dyDescent="0.3">
      <c r="A82" t="s">
        <v>625</v>
      </c>
      <c r="B82" t="s">
        <v>132</v>
      </c>
      <c r="C82" t="s">
        <v>132</v>
      </c>
      <c r="D82" t="s">
        <v>132</v>
      </c>
      <c r="E82" t="s">
        <v>132</v>
      </c>
      <c r="F82">
        <v>1.2</v>
      </c>
      <c r="G82">
        <v>1.4</v>
      </c>
      <c r="H82">
        <v>1.5</v>
      </c>
      <c r="I82">
        <v>1.1000000000000001</v>
      </c>
      <c r="J82">
        <v>9.8000000000000007</v>
      </c>
      <c r="K82">
        <v>8.6999999999999993</v>
      </c>
    </row>
    <row r="83" spans="1:11" x14ac:dyDescent="0.3">
      <c r="A83" t="s">
        <v>177</v>
      </c>
      <c r="B83" t="s">
        <v>132</v>
      </c>
      <c r="C83" t="s">
        <v>132</v>
      </c>
      <c r="D83" t="s">
        <v>132</v>
      </c>
      <c r="E83" t="s">
        <v>132</v>
      </c>
      <c r="F83" t="s">
        <v>132</v>
      </c>
      <c r="G83" t="s">
        <v>132</v>
      </c>
      <c r="H83">
        <v>14.1</v>
      </c>
      <c r="I83">
        <v>16.100000000000001</v>
      </c>
      <c r="J83">
        <v>17.899999999999999</v>
      </c>
      <c r="K83">
        <v>5.4</v>
      </c>
    </row>
    <row r="84" spans="1:11" x14ac:dyDescent="0.3">
      <c r="A84" t="s">
        <v>626</v>
      </c>
      <c r="B84" t="s">
        <v>132</v>
      </c>
      <c r="C84" t="s">
        <v>132</v>
      </c>
      <c r="D84" t="s">
        <v>132</v>
      </c>
      <c r="E84" t="s">
        <v>132</v>
      </c>
      <c r="F84">
        <v>7.8</v>
      </c>
      <c r="G84">
        <v>17</v>
      </c>
      <c r="H84">
        <v>-11.4</v>
      </c>
      <c r="I84">
        <v>4.5</v>
      </c>
      <c r="J84">
        <v>10.6</v>
      </c>
      <c r="K84">
        <v>2.2999999999999998</v>
      </c>
    </row>
    <row r="85" spans="1:11" x14ac:dyDescent="0.3">
      <c r="A85" t="s">
        <v>627</v>
      </c>
      <c r="B85">
        <v>86.2</v>
      </c>
      <c r="C85">
        <v>9.3000000000000007</v>
      </c>
      <c r="D85" t="s">
        <v>132</v>
      </c>
      <c r="E85" t="s">
        <v>132</v>
      </c>
      <c r="F85" t="s">
        <v>132</v>
      </c>
      <c r="G85" t="s">
        <v>132</v>
      </c>
      <c r="H85" t="s">
        <v>132</v>
      </c>
      <c r="I85" t="s">
        <v>132</v>
      </c>
      <c r="J85" t="s">
        <v>132</v>
      </c>
      <c r="K85" t="s">
        <v>132</v>
      </c>
    </row>
    <row r="86" spans="1:11" x14ac:dyDescent="0.3">
      <c r="A86" t="s">
        <v>141</v>
      </c>
      <c r="B86" t="s">
        <v>132</v>
      </c>
      <c r="C86" t="s">
        <v>132</v>
      </c>
      <c r="D86" t="s">
        <v>132</v>
      </c>
      <c r="E86">
        <v>12.5</v>
      </c>
      <c r="F86">
        <v>16.2</v>
      </c>
      <c r="G86">
        <v>20.3</v>
      </c>
      <c r="H86">
        <v>26.3</v>
      </c>
      <c r="I86">
        <v>27.9</v>
      </c>
      <c r="J86">
        <v>32.9</v>
      </c>
      <c r="K86">
        <v>38.200000000000003</v>
      </c>
    </row>
    <row r="87" spans="1:11" x14ac:dyDescent="0.3">
      <c r="A87" t="s">
        <v>131</v>
      </c>
      <c r="B87" t="s">
        <v>132</v>
      </c>
      <c r="C87" t="s">
        <v>132</v>
      </c>
      <c r="D87" t="s">
        <v>132</v>
      </c>
      <c r="E87" t="s">
        <v>132</v>
      </c>
      <c r="F87" t="s">
        <v>132</v>
      </c>
      <c r="G87" t="s">
        <v>132</v>
      </c>
      <c r="H87" t="s">
        <v>132</v>
      </c>
      <c r="I87" t="s">
        <v>132</v>
      </c>
      <c r="J87" s="1">
        <v>8049.2</v>
      </c>
      <c r="K87" s="1">
        <v>8916.1</v>
      </c>
    </row>
    <row r="88" spans="1:11" x14ac:dyDescent="0.3">
      <c r="A88" t="s">
        <v>181</v>
      </c>
      <c r="B88" t="s">
        <v>132</v>
      </c>
      <c r="C88" t="s">
        <v>132</v>
      </c>
      <c r="D88" t="s">
        <v>132</v>
      </c>
      <c r="E88" t="s">
        <v>132</v>
      </c>
      <c r="F88" t="s">
        <v>132</v>
      </c>
      <c r="G88" t="s">
        <v>132</v>
      </c>
      <c r="H88" t="s">
        <v>132</v>
      </c>
      <c r="I88">
        <v>2.2000000000000002</v>
      </c>
      <c r="J88" t="s">
        <v>132</v>
      </c>
      <c r="K88" t="s">
        <v>132</v>
      </c>
    </row>
    <row r="89" spans="1:11" x14ac:dyDescent="0.3">
      <c r="A89" t="s">
        <v>628</v>
      </c>
      <c r="B89" t="s">
        <v>132</v>
      </c>
      <c r="C89" t="s">
        <v>132</v>
      </c>
      <c r="D89" t="s">
        <v>132</v>
      </c>
      <c r="E89" t="s">
        <v>132</v>
      </c>
      <c r="F89">
        <v>62.2</v>
      </c>
      <c r="G89">
        <v>63.9</v>
      </c>
      <c r="H89">
        <v>71.900000000000006</v>
      </c>
      <c r="I89">
        <v>67.7</v>
      </c>
      <c r="J89">
        <v>81.099999999999994</v>
      </c>
      <c r="K89">
        <v>94.3</v>
      </c>
    </row>
    <row r="90" spans="1:11" x14ac:dyDescent="0.3">
      <c r="A90" t="s">
        <v>182</v>
      </c>
      <c r="B90">
        <v>68.3</v>
      </c>
      <c r="C90">
        <v>77.5</v>
      </c>
      <c r="D90">
        <v>57.2</v>
      </c>
      <c r="E90">
        <v>42.4</v>
      </c>
      <c r="F90">
        <v>79.900000000000006</v>
      </c>
      <c r="G90">
        <v>102.2</v>
      </c>
      <c r="H90">
        <v>153.80000000000001</v>
      </c>
      <c r="I90">
        <v>109.5</v>
      </c>
      <c r="J90">
        <v>148.80000000000001</v>
      </c>
      <c r="K90">
        <v>160.5</v>
      </c>
    </row>
    <row r="91" spans="1:11" x14ac:dyDescent="0.3">
      <c r="A91" t="s">
        <v>183</v>
      </c>
      <c r="B91">
        <v>-25.1</v>
      </c>
      <c r="C91">
        <v>-28.3</v>
      </c>
      <c r="D91">
        <v>-31.3</v>
      </c>
      <c r="E91">
        <v>-8.6</v>
      </c>
      <c r="F91">
        <v>-8.5</v>
      </c>
      <c r="G91">
        <v>-3.4</v>
      </c>
      <c r="H91">
        <v>-32.200000000000003</v>
      </c>
      <c r="I91">
        <v>-64.7</v>
      </c>
      <c r="J91">
        <v>3.2</v>
      </c>
      <c r="K91">
        <v>-26.4</v>
      </c>
    </row>
    <row r="92" spans="1:11" x14ac:dyDescent="0.3">
      <c r="A92" t="s">
        <v>599</v>
      </c>
      <c r="B92" t="s">
        <v>132</v>
      </c>
      <c r="C92" t="s">
        <v>132</v>
      </c>
      <c r="D92" t="s">
        <v>132</v>
      </c>
      <c r="E92" t="s">
        <v>132</v>
      </c>
      <c r="F92">
        <v>-0.3</v>
      </c>
      <c r="G92">
        <v>-24.9</v>
      </c>
      <c r="H92">
        <v>-4.7</v>
      </c>
      <c r="I92">
        <v>-0.5</v>
      </c>
      <c r="J92" t="s">
        <v>132</v>
      </c>
      <c r="K92" t="s">
        <v>132</v>
      </c>
    </row>
    <row r="93" spans="1:11" x14ac:dyDescent="0.3">
      <c r="A93" t="s">
        <v>629</v>
      </c>
      <c r="B93" t="s">
        <v>132</v>
      </c>
      <c r="C93" t="s">
        <v>132</v>
      </c>
      <c r="D93" t="s">
        <v>132</v>
      </c>
      <c r="E93" t="s">
        <v>132</v>
      </c>
      <c r="F93">
        <v>-1.2</v>
      </c>
      <c r="G93">
        <v>-5</v>
      </c>
      <c r="H93">
        <v>12.1</v>
      </c>
      <c r="I93">
        <v>11.9</v>
      </c>
      <c r="J93">
        <v>4.5999999999999996</v>
      </c>
      <c r="K93">
        <v>42.2</v>
      </c>
    </row>
    <row r="94" spans="1:11" x14ac:dyDescent="0.3">
      <c r="A94" t="s">
        <v>186</v>
      </c>
      <c r="B94" t="s">
        <v>132</v>
      </c>
      <c r="C94" t="s">
        <v>132</v>
      </c>
      <c r="D94" t="s">
        <v>132</v>
      </c>
      <c r="E94">
        <v>25.7</v>
      </c>
      <c r="F94">
        <v>27.4</v>
      </c>
      <c r="G94">
        <v>26.7</v>
      </c>
      <c r="H94">
        <v>26</v>
      </c>
      <c r="I94">
        <v>24.2</v>
      </c>
      <c r="J94">
        <v>25.4</v>
      </c>
      <c r="K94">
        <v>23.1</v>
      </c>
    </row>
    <row r="95" spans="1:11" x14ac:dyDescent="0.3">
      <c r="A95" t="s">
        <v>630</v>
      </c>
      <c r="B95">
        <v>3.1</v>
      </c>
      <c r="C95">
        <v>2.9</v>
      </c>
      <c r="D95">
        <v>2.6</v>
      </c>
      <c r="E95">
        <v>2.1</v>
      </c>
      <c r="F95">
        <v>3.5</v>
      </c>
      <c r="G95">
        <v>8.3000000000000007</v>
      </c>
      <c r="H95">
        <v>3.1</v>
      </c>
      <c r="I95">
        <v>9.8000000000000007</v>
      </c>
      <c r="J95">
        <v>7.7</v>
      </c>
      <c r="K95">
        <v>2.5</v>
      </c>
    </row>
    <row r="96" spans="1:11" x14ac:dyDescent="0.3">
      <c r="A96" t="s">
        <v>631</v>
      </c>
      <c r="B96">
        <v>-3.3</v>
      </c>
      <c r="C96">
        <v>-3.7</v>
      </c>
      <c r="D96">
        <v>-1.8</v>
      </c>
      <c r="E96">
        <v>-2.2000000000000002</v>
      </c>
      <c r="F96">
        <v>-1.6</v>
      </c>
      <c r="G96">
        <v>-3.8</v>
      </c>
      <c r="H96">
        <v>-3.6</v>
      </c>
      <c r="I96">
        <v>-5.7</v>
      </c>
      <c r="J96">
        <v>-6.6</v>
      </c>
      <c r="K96">
        <v>-6</v>
      </c>
    </row>
    <row r="97" spans="1:11" x14ac:dyDescent="0.3">
      <c r="A97" t="s">
        <v>632</v>
      </c>
      <c r="B97">
        <v>3.2</v>
      </c>
      <c r="C97">
        <v>3.5</v>
      </c>
      <c r="D97">
        <v>2.6</v>
      </c>
      <c r="E97">
        <v>2.2999999999999998</v>
      </c>
      <c r="F97">
        <v>1.9</v>
      </c>
      <c r="G97">
        <v>2.1</v>
      </c>
      <c r="H97">
        <v>2.2000000000000002</v>
      </c>
      <c r="I97">
        <v>1.7</v>
      </c>
      <c r="J97">
        <v>1.7</v>
      </c>
      <c r="K97">
        <v>2</v>
      </c>
    </row>
    <row r="98" spans="1:11" x14ac:dyDescent="0.3">
      <c r="A98" t="s">
        <v>633</v>
      </c>
      <c r="B98">
        <v>-2</v>
      </c>
      <c r="C98">
        <v>-2.1</v>
      </c>
      <c r="D98" t="s">
        <v>132</v>
      </c>
      <c r="E98">
        <v>-1.7</v>
      </c>
      <c r="F98" t="s">
        <v>132</v>
      </c>
      <c r="G98" t="s">
        <v>132</v>
      </c>
      <c r="H98" t="s">
        <v>132</v>
      </c>
      <c r="I98" t="s">
        <v>132</v>
      </c>
      <c r="J98" t="s">
        <v>132</v>
      </c>
      <c r="K98" t="s">
        <v>132</v>
      </c>
    </row>
    <row r="99" spans="1:11" x14ac:dyDescent="0.3">
      <c r="A99" t="s">
        <v>634</v>
      </c>
      <c r="B99">
        <v>11.2</v>
      </c>
      <c r="C99">
        <v>2</v>
      </c>
      <c r="D99">
        <v>9.1</v>
      </c>
      <c r="E99">
        <v>7.1</v>
      </c>
      <c r="F99" t="s">
        <v>132</v>
      </c>
      <c r="G99" t="s">
        <v>132</v>
      </c>
      <c r="H99" t="s">
        <v>132</v>
      </c>
      <c r="I99" t="s">
        <v>132</v>
      </c>
      <c r="J99" t="s">
        <v>132</v>
      </c>
      <c r="K99" t="s">
        <v>132</v>
      </c>
    </row>
    <row r="100" spans="1:11" x14ac:dyDescent="0.3">
      <c r="A100" t="s">
        <v>635</v>
      </c>
      <c r="B100">
        <v>0</v>
      </c>
      <c r="C100">
        <v>0</v>
      </c>
      <c r="D100" t="s">
        <v>132</v>
      </c>
      <c r="E100" t="s">
        <v>132</v>
      </c>
      <c r="F100" t="s">
        <v>132</v>
      </c>
      <c r="G100" t="s">
        <v>132</v>
      </c>
      <c r="H100" t="s">
        <v>132</v>
      </c>
      <c r="I100" t="s">
        <v>132</v>
      </c>
      <c r="J100" t="s">
        <v>132</v>
      </c>
      <c r="K100" t="s">
        <v>132</v>
      </c>
    </row>
    <row r="101" spans="1:11" x14ac:dyDescent="0.3">
      <c r="A101" t="s">
        <v>636</v>
      </c>
      <c r="B101" t="s">
        <v>132</v>
      </c>
      <c r="C101" t="s">
        <v>132</v>
      </c>
      <c r="D101">
        <v>0.1</v>
      </c>
      <c r="E101">
        <v>0.1</v>
      </c>
      <c r="F101">
        <v>0.2</v>
      </c>
      <c r="G101">
        <v>0.9</v>
      </c>
      <c r="H101">
        <v>0.9</v>
      </c>
      <c r="I101">
        <v>0.8</v>
      </c>
      <c r="J101">
        <v>0.9</v>
      </c>
      <c r="K101">
        <v>1.9</v>
      </c>
    </row>
    <row r="102" spans="1:11" x14ac:dyDescent="0.3">
      <c r="A102" t="s">
        <v>637</v>
      </c>
      <c r="B102">
        <v>54.7</v>
      </c>
      <c r="C102">
        <v>48.1</v>
      </c>
      <c r="D102">
        <v>51.6</v>
      </c>
      <c r="E102">
        <v>48</v>
      </c>
      <c r="F102" t="s">
        <v>132</v>
      </c>
      <c r="G102" t="s">
        <v>132</v>
      </c>
      <c r="H102" t="s">
        <v>132</v>
      </c>
      <c r="I102" t="s">
        <v>132</v>
      </c>
      <c r="J102" t="s">
        <v>132</v>
      </c>
      <c r="K102" t="s">
        <v>132</v>
      </c>
    </row>
    <row r="103" spans="1:11" x14ac:dyDescent="0.3">
      <c r="A103" t="s">
        <v>603</v>
      </c>
      <c r="B103">
        <v>-8.1999999999999993</v>
      </c>
      <c r="C103">
        <v>-6.4</v>
      </c>
      <c r="D103">
        <v>-1.1000000000000001</v>
      </c>
      <c r="E103">
        <v>-11.6</v>
      </c>
      <c r="F103">
        <v>-11.6</v>
      </c>
      <c r="G103">
        <v>-13.7</v>
      </c>
      <c r="H103">
        <v>-9.5</v>
      </c>
      <c r="I103">
        <v>-30.8</v>
      </c>
      <c r="J103">
        <v>-21.3</v>
      </c>
      <c r="K103">
        <v>-49.6</v>
      </c>
    </row>
    <row r="104" spans="1:11" x14ac:dyDescent="0.3">
      <c r="A104" t="s">
        <v>604</v>
      </c>
      <c r="B104">
        <v>11.6</v>
      </c>
      <c r="C104">
        <v>8.1999999999999993</v>
      </c>
      <c r="D104">
        <v>12.4</v>
      </c>
      <c r="E104" t="s">
        <v>132</v>
      </c>
      <c r="F104" t="s">
        <v>132</v>
      </c>
      <c r="G104" t="s">
        <v>132</v>
      </c>
      <c r="H104" t="s">
        <v>132</v>
      </c>
      <c r="I104" t="s">
        <v>132</v>
      </c>
      <c r="J104" t="s">
        <v>132</v>
      </c>
      <c r="K104" t="s">
        <v>132</v>
      </c>
    </row>
    <row r="105" spans="1:11" x14ac:dyDescent="0.3">
      <c r="A105" t="s">
        <v>638</v>
      </c>
      <c r="B105">
        <v>447.1</v>
      </c>
      <c r="C105">
        <v>453.4</v>
      </c>
      <c r="D105">
        <v>429.7</v>
      </c>
      <c r="E105">
        <v>441.5</v>
      </c>
      <c r="F105">
        <v>483.9</v>
      </c>
      <c r="G105">
        <v>516.20000000000005</v>
      </c>
      <c r="H105">
        <v>548.79999999999995</v>
      </c>
      <c r="I105">
        <v>504.5</v>
      </c>
      <c r="J105">
        <v>641.1</v>
      </c>
      <c r="K105">
        <v>684.4</v>
      </c>
    </row>
    <row r="106" spans="1:11" x14ac:dyDescent="0.3">
      <c r="A106" t="s">
        <v>639</v>
      </c>
      <c r="B106">
        <v>63.1</v>
      </c>
      <c r="C106">
        <v>63.5</v>
      </c>
      <c r="D106">
        <v>55.7</v>
      </c>
      <c r="E106">
        <v>56.1</v>
      </c>
      <c r="F106">
        <v>64.7</v>
      </c>
      <c r="G106">
        <v>67.099999999999994</v>
      </c>
      <c r="H106">
        <v>74.8</v>
      </c>
      <c r="I106">
        <v>72.2</v>
      </c>
      <c r="J106">
        <v>93</v>
      </c>
      <c r="K106">
        <v>96.8</v>
      </c>
    </row>
    <row r="107" spans="1:11" x14ac:dyDescent="0.3">
      <c r="A107" t="s">
        <v>605</v>
      </c>
      <c r="B107">
        <v>21.5</v>
      </c>
      <c r="C107">
        <v>16.3</v>
      </c>
      <c r="D107">
        <v>0.9</v>
      </c>
      <c r="E107">
        <v>0.7</v>
      </c>
      <c r="F107">
        <v>0</v>
      </c>
      <c r="G107">
        <v>4.5999999999999996</v>
      </c>
      <c r="H107">
        <v>4.7</v>
      </c>
      <c r="I107">
        <v>39.4</v>
      </c>
      <c r="J107">
        <v>32.799999999999997</v>
      </c>
      <c r="K107">
        <v>117.7</v>
      </c>
    </row>
    <row r="108" spans="1:11" x14ac:dyDescent="0.3">
      <c r="A108" t="s">
        <v>479</v>
      </c>
      <c r="B108" t="s">
        <v>132</v>
      </c>
      <c r="C108" t="s">
        <v>132</v>
      </c>
      <c r="D108">
        <v>0.8</v>
      </c>
      <c r="E108">
        <v>0.9</v>
      </c>
      <c r="F108">
        <v>0.8</v>
      </c>
      <c r="G108">
        <v>1.1000000000000001</v>
      </c>
      <c r="H108">
        <v>1</v>
      </c>
      <c r="I108">
        <v>0.9</v>
      </c>
      <c r="J108">
        <v>1.1000000000000001</v>
      </c>
      <c r="K108">
        <v>2</v>
      </c>
    </row>
    <row r="109" spans="1:11" x14ac:dyDescent="0.3">
      <c r="A109" t="s">
        <v>640</v>
      </c>
      <c r="B109" t="s">
        <v>132</v>
      </c>
      <c r="C109" t="s">
        <v>132</v>
      </c>
      <c r="D109" t="s">
        <v>132</v>
      </c>
      <c r="E109" t="s">
        <v>132</v>
      </c>
      <c r="F109">
        <v>79.400000000000006</v>
      </c>
      <c r="G109">
        <v>96.3</v>
      </c>
      <c r="H109">
        <v>275.8</v>
      </c>
      <c r="I109">
        <v>314.8</v>
      </c>
      <c r="J109">
        <v>339.8</v>
      </c>
      <c r="K109">
        <v>350.5</v>
      </c>
    </row>
    <row r="110" spans="1:11" x14ac:dyDescent="0.3">
      <c r="A110" t="s">
        <v>641</v>
      </c>
      <c r="B110" t="s">
        <v>132</v>
      </c>
      <c r="C110" t="s">
        <v>132</v>
      </c>
      <c r="D110" t="s">
        <v>132</v>
      </c>
      <c r="E110" t="s">
        <v>132</v>
      </c>
      <c r="F110" t="s">
        <v>132</v>
      </c>
      <c r="G110" t="s">
        <v>132</v>
      </c>
      <c r="H110">
        <v>768.6</v>
      </c>
      <c r="I110">
        <v>574.20000000000005</v>
      </c>
      <c r="J110" s="1">
        <v>1020.5</v>
      </c>
      <c r="K110" s="1">
        <v>1052.5</v>
      </c>
    </row>
    <row r="111" spans="1:11" x14ac:dyDescent="0.3">
      <c r="A111" t="s">
        <v>200</v>
      </c>
      <c r="B111" t="s">
        <v>132</v>
      </c>
      <c r="C111" t="s">
        <v>132</v>
      </c>
      <c r="D111" t="s">
        <v>132</v>
      </c>
      <c r="E111" t="s">
        <v>132</v>
      </c>
      <c r="F111">
        <v>51</v>
      </c>
      <c r="G111">
        <v>51.7</v>
      </c>
      <c r="H111">
        <v>58.9</v>
      </c>
      <c r="I111">
        <v>52.5</v>
      </c>
      <c r="J111">
        <v>62.5</v>
      </c>
      <c r="K111">
        <v>74.7</v>
      </c>
    </row>
    <row r="112" spans="1:11" x14ac:dyDescent="0.3">
      <c r="A112" t="s">
        <v>642</v>
      </c>
      <c r="B112" t="s">
        <v>132</v>
      </c>
      <c r="C112" t="s">
        <v>132</v>
      </c>
      <c r="D112" t="s">
        <v>132</v>
      </c>
      <c r="E112" t="s">
        <v>132</v>
      </c>
      <c r="F112" t="s">
        <v>132</v>
      </c>
      <c r="G112" t="s">
        <v>132</v>
      </c>
      <c r="H112" t="s">
        <v>132</v>
      </c>
      <c r="I112">
        <v>2.2000000000000002</v>
      </c>
      <c r="J112" t="s">
        <v>132</v>
      </c>
      <c r="K112" t="s">
        <v>132</v>
      </c>
    </row>
    <row r="113" spans="1:11" x14ac:dyDescent="0.3">
      <c r="A113" t="s">
        <v>643</v>
      </c>
      <c r="B113" t="s">
        <v>132</v>
      </c>
      <c r="C113" t="s">
        <v>132</v>
      </c>
      <c r="D113" t="s">
        <v>132</v>
      </c>
      <c r="E113" t="s">
        <v>132</v>
      </c>
      <c r="F113" t="s">
        <v>132</v>
      </c>
      <c r="G113" t="s">
        <v>132</v>
      </c>
      <c r="H113">
        <v>0.1</v>
      </c>
      <c r="I113">
        <v>0.1</v>
      </c>
      <c r="J113">
        <v>0.1</v>
      </c>
      <c r="K113">
        <v>0.1</v>
      </c>
    </row>
    <row r="114" spans="1:11" x14ac:dyDescent="0.3">
      <c r="A114" t="s">
        <v>644</v>
      </c>
      <c r="B114">
        <v>0.1</v>
      </c>
      <c r="C114">
        <v>0.1</v>
      </c>
      <c r="D114">
        <v>0.1</v>
      </c>
      <c r="E114">
        <v>0.1</v>
      </c>
      <c r="F114">
        <v>0</v>
      </c>
      <c r="G114">
        <v>0</v>
      </c>
      <c r="H114">
        <v>0.7</v>
      </c>
      <c r="I114">
        <v>1</v>
      </c>
      <c r="J114">
        <v>10.5</v>
      </c>
      <c r="K114">
        <v>12.4</v>
      </c>
    </row>
    <row r="115" spans="1:11" x14ac:dyDescent="0.3">
      <c r="A115" t="s">
        <v>645</v>
      </c>
      <c r="B115">
        <v>13.5</v>
      </c>
      <c r="C115">
        <v>13.3</v>
      </c>
      <c r="D115">
        <v>13.5</v>
      </c>
      <c r="E115">
        <v>13.1</v>
      </c>
      <c r="F115">
        <v>1.6</v>
      </c>
      <c r="G115">
        <v>0</v>
      </c>
      <c r="H115">
        <v>1</v>
      </c>
      <c r="I115">
        <v>8.9</v>
      </c>
      <c r="J115">
        <v>8.1</v>
      </c>
      <c r="K115">
        <v>3.7</v>
      </c>
    </row>
    <row r="116" spans="1:11" x14ac:dyDescent="0.3">
      <c r="A116" t="s">
        <v>646</v>
      </c>
      <c r="B116">
        <v>4.3</v>
      </c>
      <c r="C116">
        <v>4.4000000000000004</v>
      </c>
      <c r="D116">
        <v>4.5999999999999996</v>
      </c>
      <c r="E116">
        <v>3.9</v>
      </c>
      <c r="F116">
        <v>4.2</v>
      </c>
      <c r="G116">
        <v>3.6</v>
      </c>
      <c r="H116">
        <v>3.9</v>
      </c>
      <c r="I116">
        <v>4.5</v>
      </c>
      <c r="J116">
        <v>5.5</v>
      </c>
      <c r="K116">
        <v>3.1</v>
      </c>
    </row>
    <row r="117" spans="1:11" x14ac:dyDescent="0.3">
      <c r="A117" t="s">
        <v>647</v>
      </c>
      <c r="B117">
        <v>1.1000000000000001</v>
      </c>
      <c r="C117">
        <v>0.1</v>
      </c>
      <c r="D117">
        <v>0.1</v>
      </c>
      <c r="E117">
        <v>0.1</v>
      </c>
      <c r="F117">
        <v>0.4</v>
      </c>
      <c r="G117">
        <v>1.6</v>
      </c>
      <c r="H117">
        <v>2.9</v>
      </c>
      <c r="I117">
        <v>3.7</v>
      </c>
      <c r="J117">
        <v>7.5</v>
      </c>
      <c r="K117">
        <v>0.1</v>
      </c>
    </row>
    <row r="118" spans="1:11" x14ac:dyDescent="0.3">
      <c r="A118" t="s">
        <v>648</v>
      </c>
      <c r="B118">
        <v>37.1</v>
      </c>
      <c r="C118">
        <v>36.5</v>
      </c>
      <c r="D118">
        <v>36.799999999999997</v>
      </c>
      <c r="E118">
        <v>34.200000000000003</v>
      </c>
      <c r="F118">
        <v>55.9</v>
      </c>
      <c r="G118">
        <v>60</v>
      </c>
      <c r="H118">
        <v>63.3</v>
      </c>
      <c r="I118">
        <v>71.5</v>
      </c>
      <c r="J118">
        <v>71.7</v>
      </c>
      <c r="K118">
        <v>68.900000000000006</v>
      </c>
    </row>
    <row r="119" spans="1:11" x14ac:dyDescent="0.3">
      <c r="A119" t="s">
        <v>202</v>
      </c>
      <c r="B119">
        <v>254.2</v>
      </c>
      <c r="C119">
        <v>170</v>
      </c>
      <c r="D119">
        <v>106.9</v>
      </c>
      <c r="E119">
        <v>141.69999999999999</v>
      </c>
      <c r="F119" t="s">
        <v>132</v>
      </c>
      <c r="G119" t="s">
        <v>132</v>
      </c>
      <c r="H119" t="s">
        <v>132</v>
      </c>
      <c r="I119" t="s">
        <v>132</v>
      </c>
      <c r="J119" t="s">
        <v>132</v>
      </c>
      <c r="K119" t="s">
        <v>132</v>
      </c>
    </row>
    <row r="120" spans="1:11" x14ac:dyDescent="0.3">
      <c r="A120" t="s">
        <v>205</v>
      </c>
      <c r="B120">
        <v>54.1</v>
      </c>
      <c r="C120">
        <v>61.6</v>
      </c>
      <c r="D120">
        <v>27.8</v>
      </c>
      <c r="E120">
        <v>38.5</v>
      </c>
      <c r="F120" t="s">
        <v>132</v>
      </c>
      <c r="G120" t="s">
        <v>132</v>
      </c>
      <c r="H120" t="s">
        <v>132</v>
      </c>
      <c r="I120" t="s">
        <v>132</v>
      </c>
      <c r="J120" t="s">
        <v>132</v>
      </c>
      <c r="K120" t="s">
        <v>132</v>
      </c>
    </row>
    <row r="121" spans="1:11" x14ac:dyDescent="0.3">
      <c r="A121" t="s">
        <v>206</v>
      </c>
      <c r="B121">
        <v>14.2</v>
      </c>
      <c r="C121">
        <v>15.8</v>
      </c>
      <c r="D121">
        <v>29.4</v>
      </c>
      <c r="E121">
        <v>3.9</v>
      </c>
      <c r="F121" t="s">
        <v>132</v>
      </c>
      <c r="G121" t="s">
        <v>132</v>
      </c>
      <c r="H121" t="s">
        <v>132</v>
      </c>
      <c r="I121" t="s">
        <v>132</v>
      </c>
      <c r="J121" t="s">
        <v>132</v>
      </c>
      <c r="K121" t="s">
        <v>132</v>
      </c>
    </row>
    <row r="122" spans="1:11" x14ac:dyDescent="0.3">
      <c r="A122" t="s">
        <v>649</v>
      </c>
      <c r="B122" t="s">
        <v>132</v>
      </c>
      <c r="C122" t="s">
        <v>132</v>
      </c>
      <c r="D122" t="s">
        <v>132</v>
      </c>
      <c r="E122" t="s">
        <v>132</v>
      </c>
      <c r="F122" t="s">
        <v>132</v>
      </c>
      <c r="G122">
        <v>-0.1</v>
      </c>
      <c r="H122">
        <v>-0.4</v>
      </c>
      <c r="I122">
        <v>1.1000000000000001</v>
      </c>
      <c r="J122">
        <v>0.1</v>
      </c>
      <c r="K122">
        <v>0</v>
      </c>
    </row>
    <row r="123" spans="1:11" x14ac:dyDescent="0.3">
      <c r="A123" t="s">
        <v>650</v>
      </c>
      <c r="B123">
        <v>-0.9</v>
      </c>
      <c r="C123">
        <v>0.3</v>
      </c>
      <c r="D123">
        <v>-0.1</v>
      </c>
      <c r="E123">
        <v>-2.5</v>
      </c>
      <c r="F123">
        <v>0</v>
      </c>
      <c r="G123">
        <v>0.1</v>
      </c>
      <c r="H123">
        <v>0</v>
      </c>
      <c r="I123">
        <v>0</v>
      </c>
      <c r="J123">
        <v>0</v>
      </c>
      <c r="K123">
        <v>0</v>
      </c>
    </row>
    <row r="124" spans="1:11" x14ac:dyDescent="0.3">
      <c r="A124" t="s">
        <v>651</v>
      </c>
      <c r="B124" t="s">
        <v>132</v>
      </c>
      <c r="C124" t="s">
        <v>132</v>
      </c>
      <c r="D124" t="s">
        <v>132</v>
      </c>
      <c r="E124" t="s">
        <v>132</v>
      </c>
      <c r="F124" t="s">
        <v>132</v>
      </c>
      <c r="G124" t="s">
        <v>132</v>
      </c>
      <c r="H124" t="s">
        <v>132</v>
      </c>
      <c r="I124" t="s">
        <v>132</v>
      </c>
      <c r="J124">
        <v>1.1000000000000001</v>
      </c>
      <c r="K124">
        <v>2</v>
      </c>
    </row>
    <row r="125" spans="1:11" x14ac:dyDescent="0.3">
      <c r="A125" t="s">
        <v>652</v>
      </c>
      <c r="B125">
        <v>5.7</v>
      </c>
      <c r="C125">
        <v>3.3</v>
      </c>
      <c r="D125">
        <v>6.5</v>
      </c>
      <c r="E125">
        <v>10.199999999999999</v>
      </c>
      <c r="F125">
        <v>-1.9</v>
      </c>
      <c r="G125">
        <v>-5.2</v>
      </c>
      <c r="H125">
        <v>1.7</v>
      </c>
      <c r="I125">
        <v>-3.5</v>
      </c>
      <c r="J125">
        <v>-1.7</v>
      </c>
      <c r="K125">
        <v>5.5</v>
      </c>
    </row>
    <row r="126" spans="1:11" x14ac:dyDescent="0.3">
      <c r="A126" t="s">
        <v>550</v>
      </c>
      <c r="B126" t="s">
        <v>132</v>
      </c>
      <c r="C126" t="s">
        <v>132</v>
      </c>
      <c r="D126" t="s">
        <v>132</v>
      </c>
      <c r="E126" t="s">
        <v>132</v>
      </c>
      <c r="F126" t="s">
        <v>132</v>
      </c>
      <c r="G126" t="s">
        <v>132</v>
      </c>
      <c r="H126" t="s">
        <v>132</v>
      </c>
      <c r="I126">
        <v>60</v>
      </c>
      <c r="J126">
        <v>11.3</v>
      </c>
      <c r="K126">
        <v>2.2000000000000002</v>
      </c>
    </row>
    <row r="127" spans="1:11" x14ac:dyDescent="0.3">
      <c r="A127" t="s">
        <v>486</v>
      </c>
      <c r="B127" t="s">
        <v>132</v>
      </c>
      <c r="C127" t="s">
        <v>132</v>
      </c>
      <c r="D127" t="s">
        <v>132</v>
      </c>
      <c r="E127" t="s">
        <v>132</v>
      </c>
      <c r="F127" t="s">
        <v>132</v>
      </c>
      <c r="G127" t="s">
        <v>132</v>
      </c>
      <c r="H127" t="s">
        <v>132</v>
      </c>
      <c r="I127">
        <v>238.9</v>
      </c>
      <c r="J127">
        <v>658.8</v>
      </c>
      <c r="K127">
        <v>674.7</v>
      </c>
    </row>
    <row r="128" spans="1:11" x14ac:dyDescent="0.3">
      <c r="A128" t="s">
        <v>653</v>
      </c>
      <c r="B128" t="s">
        <v>132</v>
      </c>
      <c r="C128" t="s">
        <v>132</v>
      </c>
      <c r="D128" t="s">
        <v>132</v>
      </c>
      <c r="E128" t="s">
        <v>132</v>
      </c>
      <c r="F128" t="s">
        <v>132</v>
      </c>
      <c r="G128" t="s">
        <v>132</v>
      </c>
      <c r="H128" t="s">
        <v>132</v>
      </c>
      <c r="I128" t="s">
        <v>132</v>
      </c>
      <c r="J128">
        <v>12.7</v>
      </c>
      <c r="K128">
        <v>11.8</v>
      </c>
    </row>
    <row r="129" spans="1:11" x14ac:dyDescent="0.3">
      <c r="A129" t="s">
        <v>229</v>
      </c>
      <c r="B129">
        <v>2.1</v>
      </c>
      <c r="C129">
        <v>4.3</v>
      </c>
      <c r="D129">
        <v>2.8</v>
      </c>
      <c r="E129">
        <v>3.5</v>
      </c>
      <c r="F129">
        <v>5.9</v>
      </c>
      <c r="G129">
        <v>7.3</v>
      </c>
      <c r="H129">
        <v>8</v>
      </c>
      <c r="I129">
        <v>4</v>
      </c>
      <c r="J129">
        <v>8.1999999999999993</v>
      </c>
      <c r="K129">
        <v>7.6</v>
      </c>
    </row>
    <row r="130" spans="1:11" x14ac:dyDescent="0.3">
      <c r="A130" t="s">
        <v>230</v>
      </c>
      <c r="B130">
        <v>46.5</v>
      </c>
      <c r="C130">
        <v>46.6</v>
      </c>
      <c r="D130">
        <v>45.5</v>
      </c>
      <c r="E130">
        <v>45.7</v>
      </c>
      <c r="F130">
        <v>47.3</v>
      </c>
      <c r="G130">
        <v>48.4</v>
      </c>
      <c r="H130">
        <v>48.8</v>
      </c>
      <c r="I130">
        <v>47</v>
      </c>
      <c r="J130">
        <v>47.9</v>
      </c>
      <c r="K130">
        <v>46.1</v>
      </c>
    </row>
    <row r="131" spans="1:11" x14ac:dyDescent="0.3">
      <c r="A131" t="s">
        <v>231</v>
      </c>
      <c r="B131" t="s">
        <v>132</v>
      </c>
      <c r="C131">
        <v>-0.4</v>
      </c>
      <c r="D131">
        <v>14</v>
      </c>
      <c r="E131">
        <v>7.1</v>
      </c>
      <c r="F131">
        <v>14</v>
      </c>
      <c r="G131">
        <v>12.4</v>
      </c>
      <c r="H131">
        <v>18.399999999999999</v>
      </c>
      <c r="I131">
        <v>-4.9000000000000004</v>
      </c>
      <c r="J131">
        <v>30</v>
      </c>
      <c r="K131">
        <v>24.4</v>
      </c>
    </row>
    <row r="132" spans="1:11" x14ac:dyDescent="0.3">
      <c r="A132" t="s">
        <v>236</v>
      </c>
      <c r="B132">
        <v>-3</v>
      </c>
      <c r="C132">
        <v>3.3</v>
      </c>
      <c r="D132">
        <v>6.5</v>
      </c>
      <c r="E132">
        <v>10</v>
      </c>
      <c r="F132">
        <v>15.9</v>
      </c>
      <c r="G132">
        <v>17.600000000000001</v>
      </c>
      <c r="H132">
        <v>16.7</v>
      </c>
      <c r="I132">
        <v>-1.4</v>
      </c>
      <c r="J132">
        <v>32</v>
      </c>
      <c r="K132">
        <v>18.899999999999999</v>
      </c>
    </row>
    <row r="133" spans="1:11" x14ac:dyDescent="0.3">
      <c r="A133" t="s">
        <v>540</v>
      </c>
      <c r="B133">
        <v>0.66</v>
      </c>
      <c r="C133">
        <v>0.66</v>
      </c>
      <c r="D133">
        <v>0.56000000000000005</v>
      </c>
      <c r="E133">
        <v>0.83</v>
      </c>
      <c r="F133">
        <v>14.12</v>
      </c>
      <c r="G133">
        <v>4.13</v>
      </c>
      <c r="H133">
        <v>0</v>
      </c>
      <c r="I133">
        <v>0.18</v>
      </c>
      <c r="J133">
        <v>0.85</v>
      </c>
      <c r="K133">
        <v>0.86</v>
      </c>
    </row>
    <row r="134" spans="1:11" x14ac:dyDescent="0.3">
      <c r="A134" t="s">
        <v>237</v>
      </c>
      <c r="B134" t="s">
        <v>238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A560-172E-42B6-9AD4-3357B989157B}">
  <dimension ref="A1:K131"/>
  <sheetViews>
    <sheetView workbookViewId="0"/>
  </sheetViews>
  <sheetFormatPr defaultRowHeight="14.4" x14ac:dyDescent="0.3"/>
  <cols>
    <col min="1" max="1" width="38.33203125" bestFit="1" customWidth="1"/>
    <col min="2" max="2" width="56.33203125" bestFit="1" customWidth="1"/>
    <col min="3" max="11" width="10.5546875" bestFit="1" customWidth="1"/>
  </cols>
  <sheetData>
    <row r="1" spans="1:11" x14ac:dyDescent="0.3">
      <c r="A1" t="s">
        <v>598</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239</v>
      </c>
    </row>
    <row r="6" spans="1:11" x14ac:dyDescent="0.3">
      <c r="A6" t="s">
        <v>240</v>
      </c>
    </row>
    <row r="7" spans="1:11" x14ac:dyDescent="0.3">
      <c r="A7" t="s">
        <v>241</v>
      </c>
      <c r="B7">
        <v>537.9</v>
      </c>
      <c r="C7">
        <v>485.8</v>
      </c>
      <c r="D7">
        <v>368.1</v>
      </c>
      <c r="E7">
        <v>344.6</v>
      </c>
      <c r="F7">
        <v>498.9</v>
      </c>
      <c r="G7">
        <v>531</v>
      </c>
      <c r="H7">
        <v>581.79999999999995</v>
      </c>
      <c r="I7">
        <v>801.8</v>
      </c>
      <c r="J7">
        <v>862.5</v>
      </c>
      <c r="K7">
        <v>496</v>
      </c>
    </row>
    <row r="8" spans="1:11" x14ac:dyDescent="0.3">
      <c r="A8" t="s">
        <v>242</v>
      </c>
      <c r="B8">
        <v>583.79999999999995</v>
      </c>
      <c r="C8">
        <v>543.5</v>
      </c>
      <c r="D8">
        <v>524.9</v>
      </c>
      <c r="E8">
        <v>526.5</v>
      </c>
      <c r="F8">
        <v>605.5</v>
      </c>
      <c r="G8">
        <v>634.1</v>
      </c>
      <c r="H8">
        <v>686.9</v>
      </c>
      <c r="I8">
        <v>759.2</v>
      </c>
      <c r="J8">
        <v>965.5</v>
      </c>
      <c r="K8" s="1">
        <v>1140.5999999999999</v>
      </c>
    </row>
    <row r="9" spans="1:11" x14ac:dyDescent="0.3">
      <c r="A9" t="s">
        <v>243</v>
      </c>
      <c r="B9">
        <v>718.8</v>
      </c>
      <c r="C9">
        <v>691.5</v>
      </c>
      <c r="D9">
        <v>713.9</v>
      </c>
      <c r="E9">
        <v>758.2</v>
      </c>
      <c r="F9">
        <v>935.9</v>
      </c>
      <c r="G9" s="1">
        <v>1048</v>
      </c>
      <c r="H9" s="1">
        <v>1246.5999999999999</v>
      </c>
      <c r="I9" s="1">
        <v>1391.2</v>
      </c>
      <c r="J9" s="1">
        <v>1699</v>
      </c>
      <c r="K9" s="1">
        <v>2404.6999999999998</v>
      </c>
    </row>
    <row r="10" spans="1:11" x14ac:dyDescent="0.3">
      <c r="A10" t="s">
        <v>654</v>
      </c>
      <c r="B10">
        <v>96.8</v>
      </c>
      <c r="C10">
        <v>111</v>
      </c>
      <c r="D10">
        <v>85.4</v>
      </c>
      <c r="E10">
        <v>73</v>
      </c>
      <c r="F10">
        <v>113.1</v>
      </c>
      <c r="G10">
        <v>131.9</v>
      </c>
      <c r="H10">
        <v>146.4</v>
      </c>
      <c r="I10">
        <v>151.69999999999999</v>
      </c>
      <c r="J10">
        <v>228.7</v>
      </c>
      <c r="K10">
        <v>252.5</v>
      </c>
    </row>
    <row r="11" spans="1:11" x14ac:dyDescent="0.3">
      <c r="A11" t="s">
        <v>259</v>
      </c>
      <c r="B11" s="1">
        <v>3183.2</v>
      </c>
      <c r="C11" s="1">
        <v>3085.4</v>
      </c>
      <c r="D11" s="1">
        <v>2847.2</v>
      </c>
      <c r="E11" s="1">
        <v>2916.4</v>
      </c>
      <c r="F11" s="1">
        <v>3430.8</v>
      </c>
      <c r="G11" s="1">
        <v>3672.9</v>
      </c>
      <c r="H11" s="1">
        <v>4916.3</v>
      </c>
      <c r="I11" s="1">
        <v>5726.3</v>
      </c>
      <c r="J11" s="1">
        <v>6522.2</v>
      </c>
      <c r="K11" s="1">
        <v>7254.2</v>
      </c>
    </row>
    <row r="12" spans="1:11" x14ac:dyDescent="0.3">
      <c r="A12" t="s">
        <v>248</v>
      </c>
      <c r="B12">
        <v>97.6</v>
      </c>
      <c r="C12">
        <v>90.8</v>
      </c>
      <c r="D12">
        <v>54.9</v>
      </c>
      <c r="E12">
        <v>39.4</v>
      </c>
      <c r="F12">
        <v>32.200000000000003</v>
      </c>
      <c r="G12">
        <v>38.799999999999997</v>
      </c>
      <c r="H12">
        <v>38.4</v>
      </c>
      <c r="I12">
        <v>26</v>
      </c>
      <c r="J12">
        <v>43</v>
      </c>
      <c r="K12">
        <v>57.8</v>
      </c>
    </row>
    <row r="13" spans="1:11" x14ac:dyDescent="0.3">
      <c r="A13" t="s">
        <v>655</v>
      </c>
      <c r="B13">
        <v>52.9</v>
      </c>
      <c r="C13">
        <v>113.3</v>
      </c>
      <c r="D13">
        <v>83.5</v>
      </c>
      <c r="E13">
        <v>120.3</v>
      </c>
      <c r="F13">
        <v>80.2</v>
      </c>
      <c r="G13">
        <v>127.3</v>
      </c>
      <c r="H13">
        <v>86</v>
      </c>
      <c r="I13">
        <v>64.7</v>
      </c>
      <c r="J13">
        <v>174.7</v>
      </c>
      <c r="K13">
        <v>147.19999999999999</v>
      </c>
    </row>
    <row r="14" spans="1:11" x14ac:dyDescent="0.3">
      <c r="A14" t="s">
        <v>656</v>
      </c>
      <c r="B14" t="s">
        <v>132</v>
      </c>
      <c r="C14" t="s">
        <v>132</v>
      </c>
      <c r="D14" t="s">
        <v>132</v>
      </c>
      <c r="E14" t="s">
        <v>132</v>
      </c>
      <c r="F14" t="s">
        <v>132</v>
      </c>
      <c r="G14" t="s">
        <v>132</v>
      </c>
      <c r="H14" t="s">
        <v>132</v>
      </c>
      <c r="I14" t="s">
        <v>132</v>
      </c>
      <c r="J14" t="s">
        <v>132</v>
      </c>
      <c r="K14" t="s">
        <v>132</v>
      </c>
    </row>
    <row r="15" spans="1:11" x14ac:dyDescent="0.3">
      <c r="A15" t="s">
        <v>250</v>
      </c>
      <c r="B15" s="1">
        <v>2087.9</v>
      </c>
      <c r="C15" s="1">
        <v>2035.8</v>
      </c>
      <c r="D15" s="1">
        <v>1830.7</v>
      </c>
      <c r="E15" s="1">
        <v>1862</v>
      </c>
      <c r="F15" s="1">
        <v>2265.9</v>
      </c>
      <c r="G15" s="1">
        <v>2511.1999999999998</v>
      </c>
      <c r="H15" s="1">
        <v>2786.1</v>
      </c>
      <c r="I15" s="1">
        <v>3194.5</v>
      </c>
      <c r="J15" s="1">
        <v>3973.5</v>
      </c>
      <c r="K15" s="1">
        <v>4499</v>
      </c>
    </row>
    <row r="16" spans="1:11" x14ac:dyDescent="0.3">
      <c r="A16" t="s">
        <v>251</v>
      </c>
    </row>
    <row r="17" spans="1:11" x14ac:dyDescent="0.3">
      <c r="A17" t="s">
        <v>253</v>
      </c>
      <c r="B17">
        <v>293.39999999999998</v>
      </c>
      <c r="C17">
        <v>271</v>
      </c>
      <c r="D17">
        <v>252.7</v>
      </c>
      <c r="E17">
        <v>265.89999999999998</v>
      </c>
      <c r="F17">
        <v>312.7</v>
      </c>
      <c r="G17">
        <v>337.4</v>
      </c>
      <c r="H17">
        <v>443.3</v>
      </c>
      <c r="I17">
        <v>497.4</v>
      </c>
      <c r="J17">
        <v>537.9</v>
      </c>
      <c r="K17">
        <v>634.29999999999995</v>
      </c>
    </row>
    <row r="18" spans="1:11" x14ac:dyDescent="0.3">
      <c r="A18" t="s">
        <v>492</v>
      </c>
      <c r="B18">
        <v>515.79999999999995</v>
      </c>
      <c r="C18">
        <v>473.6</v>
      </c>
      <c r="D18">
        <v>438.2</v>
      </c>
      <c r="E18">
        <v>446.2</v>
      </c>
      <c r="F18">
        <v>496.4</v>
      </c>
      <c r="G18">
        <v>501</v>
      </c>
      <c r="H18">
        <v>510.5</v>
      </c>
      <c r="I18">
        <v>542.1</v>
      </c>
      <c r="J18">
        <v>537.6</v>
      </c>
      <c r="K18">
        <v>542.5</v>
      </c>
    </row>
    <row r="19" spans="1:11" x14ac:dyDescent="0.3">
      <c r="A19" t="s">
        <v>657</v>
      </c>
      <c r="B19">
        <v>19.2</v>
      </c>
      <c r="C19">
        <v>18.399999999999999</v>
      </c>
      <c r="D19">
        <v>16.5</v>
      </c>
      <c r="E19">
        <v>17.399999999999999</v>
      </c>
      <c r="F19">
        <v>20</v>
      </c>
      <c r="G19">
        <v>0</v>
      </c>
      <c r="H19" t="s">
        <v>132</v>
      </c>
      <c r="I19" t="s">
        <v>132</v>
      </c>
      <c r="J19" t="s">
        <v>132</v>
      </c>
      <c r="K19" t="s">
        <v>132</v>
      </c>
    </row>
    <row r="20" spans="1:11" x14ac:dyDescent="0.3">
      <c r="A20" t="s">
        <v>258</v>
      </c>
      <c r="B20">
        <v>19.399999999999999</v>
      </c>
      <c r="C20">
        <v>28.3</v>
      </c>
      <c r="D20">
        <v>27.5</v>
      </c>
      <c r="E20">
        <v>19.7</v>
      </c>
      <c r="F20">
        <v>23.8</v>
      </c>
      <c r="G20">
        <v>10.7</v>
      </c>
      <c r="H20">
        <v>21.8</v>
      </c>
      <c r="I20">
        <v>8.3000000000000007</v>
      </c>
      <c r="J20">
        <v>10.4</v>
      </c>
      <c r="K20">
        <v>9.4</v>
      </c>
    </row>
    <row r="21" spans="1:11" x14ac:dyDescent="0.3">
      <c r="A21" t="s">
        <v>658</v>
      </c>
      <c r="B21">
        <v>226.4</v>
      </c>
      <c r="C21">
        <v>216.3</v>
      </c>
      <c r="D21">
        <v>238.8</v>
      </c>
      <c r="E21">
        <v>242.1</v>
      </c>
      <c r="F21">
        <v>249.9</v>
      </c>
      <c r="G21">
        <v>237.7</v>
      </c>
      <c r="H21">
        <v>266.89999999999998</v>
      </c>
      <c r="I21">
        <v>339.2</v>
      </c>
      <c r="J21">
        <v>318.7</v>
      </c>
      <c r="K21">
        <v>316</v>
      </c>
    </row>
    <row r="22" spans="1:11" x14ac:dyDescent="0.3">
      <c r="A22" t="s">
        <v>493</v>
      </c>
      <c r="B22" s="1">
        <v>1095.3</v>
      </c>
      <c r="C22" t="s">
        <v>132</v>
      </c>
      <c r="D22" s="1">
        <v>1016.5</v>
      </c>
      <c r="E22" s="1">
        <v>1054.4000000000001</v>
      </c>
      <c r="F22" s="1">
        <v>1164.9000000000001</v>
      </c>
      <c r="G22" s="1">
        <v>1161.8</v>
      </c>
      <c r="H22" s="1">
        <v>2130.1</v>
      </c>
      <c r="I22" s="1">
        <v>2531.8000000000002</v>
      </c>
      <c r="J22" s="1">
        <v>2548.6</v>
      </c>
      <c r="K22" s="1">
        <v>2755.2</v>
      </c>
    </row>
    <row r="23" spans="1:11" x14ac:dyDescent="0.3">
      <c r="A23" t="s">
        <v>659</v>
      </c>
      <c r="B23">
        <v>21</v>
      </c>
      <c r="C23">
        <v>41.9</v>
      </c>
      <c r="D23">
        <v>42.7</v>
      </c>
      <c r="E23">
        <v>63.1</v>
      </c>
      <c r="F23">
        <v>62.2</v>
      </c>
      <c r="G23">
        <v>74.900000000000006</v>
      </c>
      <c r="H23">
        <v>80.3</v>
      </c>
      <c r="I23">
        <v>71.900000000000006</v>
      </c>
      <c r="J23">
        <v>73.3</v>
      </c>
      <c r="K23">
        <v>62.6</v>
      </c>
    </row>
    <row r="24" spans="1:11" x14ac:dyDescent="0.3">
      <c r="A24" t="s">
        <v>260</v>
      </c>
    </row>
    <row r="25" spans="1:11" x14ac:dyDescent="0.3">
      <c r="A25" t="s">
        <v>261</v>
      </c>
      <c r="B25">
        <v>514.5</v>
      </c>
      <c r="C25">
        <v>623.4</v>
      </c>
      <c r="D25">
        <v>564.70000000000005</v>
      </c>
      <c r="E25">
        <v>612.4</v>
      </c>
      <c r="F25">
        <v>776.7</v>
      </c>
      <c r="G25">
        <v>807.7</v>
      </c>
      <c r="H25">
        <v>947.4</v>
      </c>
      <c r="I25" s="1">
        <v>1151</v>
      </c>
      <c r="J25" s="1">
        <v>1339.4</v>
      </c>
      <c r="K25" s="1">
        <v>1858.3</v>
      </c>
    </row>
    <row r="26" spans="1:11" x14ac:dyDescent="0.3">
      <c r="A26" t="s">
        <v>262</v>
      </c>
      <c r="B26">
        <v>34.6</v>
      </c>
      <c r="C26">
        <v>24</v>
      </c>
      <c r="D26">
        <v>15.2</v>
      </c>
      <c r="E26">
        <v>26.7</v>
      </c>
      <c r="F26">
        <v>34.9</v>
      </c>
      <c r="G26">
        <v>23.5</v>
      </c>
      <c r="H26">
        <v>11.5</v>
      </c>
      <c r="I26">
        <v>148.4</v>
      </c>
      <c r="J26">
        <v>78</v>
      </c>
      <c r="K26">
        <v>81.3</v>
      </c>
    </row>
    <row r="27" spans="1:11" x14ac:dyDescent="0.3">
      <c r="A27" t="s">
        <v>660</v>
      </c>
      <c r="B27">
        <v>195.3</v>
      </c>
      <c r="C27">
        <v>192.8</v>
      </c>
      <c r="D27">
        <v>265</v>
      </c>
      <c r="E27">
        <v>202.1</v>
      </c>
      <c r="F27">
        <v>289</v>
      </c>
      <c r="G27">
        <v>414.3</v>
      </c>
      <c r="H27">
        <v>490.1</v>
      </c>
      <c r="I27">
        <v>646.6</v>
      </c>
      <c r="J27">
        <v>698.8</v>
      </c>
      <c r="K27">
        <v>744.3</v>
      </c>
    </row>
    <row r="28" spans="1:11" x14ac:dyDescent="0.3">
      <c r="A28" t="s">
        <v>266</v>
      </c>
      <c r="B28">
        <v>62.9</v>
      </c>
      <c r="C28">
        <v>71.099999999999994</v>
      </c>
      <c r="D28">
        <v>54</v>
      </c>
      <c r="E28">
        <v>43.7</v>
      </c>
      <c r="F28">
        <v>65.8</v>
      </c>
      <c r="G28">
        <v>77.900000000000006</v>
      </c>
      <c r="H28">
        <v>99.8</v>
      </c>
      <c r="I28">
        <v>109</v>
      </c>
      <c r="J28">
        <v>97.6</v>
      </c>
      <c r="K28">
        <v>93</v>
      </c>
    </row>
    <row r="29" spans="1:11" x14ac:dyDescent="0.3">
      <c r="A29" t="s">
        <v>661</v>
      </c>
      <c r="B29">
        <v>145.30000000000001</v>
      </c>
      <c r="C29">
        <v>84.1</v>
      </c>
      <c r="D29">
        <v>57.3</v>
      </c>
      <c r="E29">
        <v>59.1</v>
      </c>
      <c r="F29">
        <v>103.6</v>
      </c>
      <c r="G29">
        <v>45.3</v>
      </c>
      <c r="H29">
        <v>39.1</v>
      </c>
      <c r="I29">
        <v>43.2</v>
      </c>
      <c r="J29">
        <v>54.5</v>
      </c>
      <c r="K29">
        <v>53.9</v>
      </c>
    </row>
    <row r="30" spans="1:11" x14ac:dyDescent="0.3">
      <c r="A30" t="s">
        <v>269</v>
      </c>
      <c r="B30">
        <v>952.5</v>
      </c>
      <c r="C30">
        <v>995.3</v>
      </c>
      <c r="D30">
        <v>956.2</v>
      </c>
      <c r="E30">
        <v>943.9</v>
      </c>
      <c r="F30" s="1">
        <v>1270</v>
      </c>
      <c r="G30" s="1">
        <v>1368.7</v>
      </c>
      <c r="H30" s="1">
        <v>1750.5</v>
      </c>
      <c r="I30" s="1">
        <v>2289.5</v>
      </c>
      <c r="J30" s="1">
        <v>2464.5</v>
      </c>
      <c r="K30" s="1">
        <v>3045.1</v>
      </c>
    </row>
    <row r="31" spans="1:11" x14ac:dyDescent="0.3">
      <c r="A31" t="s">
        <v>270</v>
      </c>
    </row>
    <row r="32" spans="1:11" x14ac:dyDescent="0.3">
      <c r="A32" t="s">
        <v>495</v>
      </c>
      <c r="B32">
        <v>166</v>
      </c>
      <c r="C32">
        <v>131.9</v>
      </c>
      <c r="D32">
        <v>131.5</v>
      </c>
      <c r="E32">
        <v>156.1</v>
      </c>
      <c r="F32">
        <v>169.1</v>
      </c>
      <c r="G32">
        <v>331.9</v>
      </c>
      <c r="H32" s="1">
        <v>1009.5</v>
      </c>
      <c r="I32" s="1">
        <v>1280.4000000000001</v>
      </c>
      <c r="J32" s="1">
        <v>1463.4</v>
      </c>
      <c r="K32" s="1">
        <v>1489.8</v>
      </c>
    </row>
    <row r="33" spans="1:11" x14ac:dyDescent="0.3">
      <c r="A33" t="s">
        <v>271</v>
      </c>
      <c r="B33" t="s">
        <v>132</v>
      </c>
      <c r="C33" t="s">
        <v>132</v>
      </c>
      <c r="D33" t="s">
        <v>132</v>
      </c>
      <c r="E33">
        <v>17.100000000000001</v>
      </c>
      <c r="F33">
        <v>37.299999999999997</v>
      </c>
      <c r="G33">
        <v>206.9</v>
      </c>
      <c r="H33">
        <v>183.9</v>
      </c>
      <c r="I33">
        <v>187.9</v>
      </c>
      <c r="J33">
        <v>357.6</v>
      </c>
      <c r="K33">
        <v>284.2</v>
      </c>
    </row>
    <row r="34" spans="1:11" x14ac:dyDescent="0.3">
      <c r="A34" t="s">
        <v>662</v>
      </c>
      <c r="B34">
        <v>38.700000000000003</v>
      </c>
      <c r="C34">
        <v>31.5</v>
      </c>
      <c r="D34">
        <v>25.9</v>
      </c>
      <c r="E34">
        <v>33.299999999999997</v>
      </c>
      <c r="F34">
        <v>35.700000000000003</v>
      </c>
      <c r="G34">
        <v>33.1</v>
      </c>
      <c r="H34">
        <v>38.299999999999997</v>
      </c>
      <c r="I34">
        <v>46.7</v>
      </c>
      <c r="J34">
        <v>36.299999999999997</v>
      </c>
      <c r="K34">
        <v>24</v>
      </c>
    </row>
    <row r="35" spans="1:11" x14ac:dyDescent="0.3">
      <c r="A35" t="s">
        <v>273</v>
      </c>
      <c r="B35">
        <v>6.6</v>
      </c>
      <c r="C35">
        <v>6.4</v>
      </c>
      <c r="D35">
        <v>10.3</v>
      </c>
      <c r="E35">
        <v>7.7</v>
      </c>
      <c r="F35">
        <v>9.5</v>
      </c>
      <c r="G35">
        <v>7.1</v>
      </c>
      <c r="H35">
        <v>4.9000000000000004</v>
      </c>
      <c r="I35">
        <v>0.9</v>
      </c>
      <c r="J35">
        <v>1.7</v>
      </c>
      <c r="K35">
        <v>1.5</v>
      </c>
    </row>
    <row r="36" spans="1:11" x14ac:dyDescent="0.3">
      <c r="A36" t="s">
        <v>663</v>
      </c>
      <c r="B36">
        <v>69.400000000000006</v>
      </c>
      <c r="C36">
        <v>66.099999999999994</v>
      </c>
      <c r="D36">
        <v>69.8</v>
      </c>
      <c r="E36">
        <v>66.599999999999994</v>
      </c>
      <c r="F36">
        <v>45.2</v>
      </c>
      <c r="G36">
        <v>54.6</v>
      </c>
      <c r="H36">
        <v>59.5</v>
      </c>
      <c r="I36">
        <v>49.6</v>
      </c>
      <c r="J36">
        <v>55.6</v>
      </c>
      <c r="K36">
        <v>45</v>
      </c>
    </row>
    <row r="37" spans="1:11" x14ac:dyDescent="0.3">
      <c r="A37" t="s">
        <v>664</v>
      </c>
      <c r="B37">
        <v>45.9</v>
      </c>
      <c r="C37">
        <v>28</v>
      </c>
      <c r="D37">
        <v>25.5</v>
      </c>
      <c r="E37">
        <v>31.4</v>
      </c>
      <c r="F37">
        <v>41.6</v>
      </c>
      <c r="G37">
        <v>30.1</v>
      </c>
      <c r="H37">
        <v>48.5</v>
      </c>
      <c r="I37">
        <v>47.6</v>
      </c>
      <c r="J37">
        <v>43.2</v>
      </c>
      <c r="K37">
        <v>31.6</v>
      </c>
    </row>
    <row r="38" spans="1:11" x14ac:dyDescent="0.3">
      <c r="A38" t="s">
        <v>665</v>
      </c>
      <c r="B38">
        <v>5.4</v>
      </c>
      <c r="C38">
        <v>0</v>
      </c>
      <c r="D38" t="s">
        <v>132</v>
      </c>
      <c r="E38" t="s">
        <v>132</v>
      </c>
      <c r="F38" t="s">
        <v>132</v>
      </c>
      <c r="G38" t="s">
        <v>132</v>
      </c>
      <c r="H38" t="s">
        <v>132</v>
      </c>
      <c r="I38" t="s">
        <v>132</v>
      </c>
      <c r="J38" t="s">
        <v>132</v>
      </c>
      <c r="K38" t="s">
        <v>132</v>
      </c>
    </row>
    <row r="39" spans="1:11" x14ac:dyDescent="0.3">
      <c r="A39" t="s">
        <v>276</v>
      </c>
      <c r="B39" t="s">
        <v>132</v>
      </c>
      <c r="C39" t="s">
        <v>132</v>
      </c>
      <c r="D39" t="s">
        <v>132</v>
      </c>
      <c r="E39" t="s">
        <v>132</v>
      </c>
      <c r="F39" t="s">
        <v>132</v>
      </c>
      <c r="G39" t="s">
        <v>132</v>
      </c>
      <c r="H39" s="1">
        <v>2760</v>
      </c>
      <c r="I39" s="1">
        <v>3569.9</v>
      </c>
      <c r="J39" s="1">
        <v>3927.9</v>
      </c>
      <c r="K39" s="1">
        <v>4534.8999999999996</v>
      </c>
    </row>
    <row r="40" spans="1:11" x14ac:dyDescent="0.3">
      <c r="A40" t="s">
        <v>277</v>
      </c>
    </row>
    <row r="41" spans="1:11" x14ac:dyDescent="0.3">
      <c r="A41" t="s">
        <v>496</v>
      </c>
      <c r="B41">
        <v>21.6</v>
      </c>
      <c r="C41">
        <v>28</v>
      </c>
      <c r="D41">
        <v>8.6999999999999993</v>
      </c>
      <c r="E41">
        <v>16.100000000000001</v>
      </c>
      <c r="F41">
        <v>37.5</v>
      </c>
      <c r="G41">
        <v>21.6</v>
      </c>
      <c r="H41">
        <v>52.4</v>
      </c>
      <c r="I41">
        <v>50.7</v>
      </c>
      <c r="J41">
        <v>74.2</v>
      </c>
      <c r="K41">
        <v>71.900000000000006</v>
      </c>
    </row>
    <row r="42" spans="1:11" x14ac:dyDescent="0.3">
      <c r="A42" t="s">
        <v>281</v>
      </c>
      <c r="B42">
        <v>-43.3</v>
      </c>
      <c r="C42">
        <v>-38</v>
      </c>
      <c r="D42">
        <v>-34.1</v>
      </c>
      <c r="E42">
        <v>-33.1</v>
      </c>
      <c r="F42">
        <v>-36.1</v>
      </c>
      <c r="G42">
        <v>-33.1</v>
      </c>
      <c r="H42">
        <v>-31.6</v>
      </c>
      <c r="I42">
        <v>-33.5</v>
      </c>
      <c r="J42">
        <v>-30.6</v>
      </c>
      <c r="K42">
        <v>-25.2</v>
      </c>
    </row>
    <row r="43" spans="1:11" x14ac:dyDescent="0.3">
      <c r="A43" t="s">
        <v>283</v>
      </c>
      <c r="B43" s="1">
        <v>2033.1</v>
      </c>
      <c r="C43" s="1">
        <v>1921.5</v>
      </c>
      <c r="D43" s="1">
        <v>1743.1</v>
      </c>
      <c r="E43" s="1">
        <v>1792.8</v>
      </c>
      <c r="F43" s="1">
        <v>1882.8</v>
      </c>
      <c r="G43" s="1">
        <v>1771.3</v>
      </c>
      <c r="H43" s="1">
        <v>1873</v>
      </c>
      <c r="I43" s="1">
        <v>1851.1</v>
      </c>
      <c r="J43" s="1">
        <v>2280.6</v>
      </c>
      <c r="K43" s="1">
        <v>2413.6999999999998</v>
      </c>
    </row>
    <row r="44" spans="1:11" x14ac:dyDescent="0.3">
      <c r="A44" t="s">
        <v>666</v>
      </c>
      <c r="B44" t="s">
        <v>132</v>
      </c>
      <c r="C44" t="s">
        <v>132</v>
      </c>
      <c r="D44">
        <v>-0.1</v>
      </c>
      <c r="E44" t="s">
        <v>132</v>
      </c>
      <c r="F44" t="s">
        <v>132</v>
      </c>
      <c r="G44" t="s">
        <v>132</v>
      </c>
      <c r="H44">
        <v>-0.1</v>
      </c>
      <c r="I44" t="s">
        <v>132</v>
      </c>
      <c r="J44" t="s">
        <v>132</v>
      </c>
      <c r="K44" t="s">
        <v>132</v>
      </c>
    </row>
    <row r="45" spans="1:11" x14ac:dyDescent="0.3">
      <c r="A45" t="s">
        <v>667</v>
      </c>
      <c r="B45">
        <v>53.2</v>
      </c>
      <c r="C45">
        <v>46.7</v>
      </c>
      <c r="D45">
        <v>41.9</v>
      </c>
      <c r="E45">
        <v>40.700000000000003</v>
      </c>
      <c r="F45">
        <v>46.4</v>
      </c>
      <c r="G45">
        <v>44.2</v>
      </c>
      <c r="H45">
        <v>169.3</v>
      </c>
      <c r="I45">
        <v>184.4</v>
      </c>
      <c r="J45">
        <v>171.7</v>
      </c>
      <c r="K45">
        <v>161.5</v>
      </c>
    </row>
    <row r="46" spans="1:11" x14ac:dyDescent="0.3">
      <c r="A46" t="s">
        <v>288</v>
      </c>
      <c r="B46" s="1">
        <v>2064.6</v>
      </c>
      <c r="C46" s="1">
        <v>1958.1</v>
      </c>
      <c r="D46" s="1">
        <v>1759.5</v>
      </c>
      <c r="E46" s="1">
        <v>1816.4</v>
      </c>
      <c r="F46" s="1">
        <v>1991.7</v>
      </c>
      <c r="G46" s="1">
        <v>1972.3</v>
      </c>
      <c r="H46" s="1">
        <v>2156.3000000000002</v>
      </c>
      <c r="I46" s="1">
        <v>2156.4</v>
      </c>
      <c r="J46" s="1">
        <v>2594.3000000000002</v>
      </c>
      <c r="K46" s="1">
        <v>2719.3</v>
      </c>
    </row>
    <row r="47" spans="1:11" x14ac:dyDescent="0.3">
      <c r="A47" t="s">
        <v>668</v>
      </c>
      <c r="B47" t="s">
        <v>132</v>
      </c>
      <c r="C47" t="s">
        <v>132</v>
      </c>
      <c r="D47" t="s">
        <v>132</v>
      </c>
      <c r="E47" t="s">
        <v>132</v>
      </c>
      <c r="F47">
        <v>61</v>
      </c>
      <c r="G47">
        <v>168.1</v>
      </c>
      <c r="H47">
        <v>93.2</v>
      </c>
      <c r="I47">
        <v>103.7</v>
      </c>
      <c r="J47">
        <v>98.4</v>
      </c>
      <c r="K47">
        <v>97.3</v>
      </c>
    </row>
    <row r="48" spans="1:11" x14ac:dyDescent="0.3">
      <c r="A48" t="s">
        <v>497</v>
      </c>
      <c r="B48" t="s">
        <v>132</v>
      </c>
      <c r="C48" t="s">
        <v>132</v>
      </c>
      <c r="D48" t="s">
        <v>132</v>
      </c>
      <c r="E48" t="s">
        <v>132</v>
      </c>
      <c r="F48" s="1">
        <v>1954.2</v>
      </c>
      <c r="G48" s="1">
        <v>1950.6</v>
      </c>
      <c r="H48" s="1">
        <v>2103.9</v>
      </c>
      <c r="I48" s="1">
        <v>2105.6</v>
      </c>
      <c r="J48" s="1">
        <v>2520.1</v>
      </c>
      <c r="K48" s="1">
        <v>2647.4</v>
      </c>
    </row>
    <row r="49" spans="1:11" x14ac:dyDescent="0.3">
      <c r="A49" t="s">
        <v>292</v>
      </c>
      <c r="B49" s="1">
        <v>3183.2</v>
      </c>
      <c r="C49" s="1">
        <v>3085.4</v>
      </c>
      <c r="D49" s="1">
        <v>2847.2</v>
      </c>
      <c r="E49" s="1">
        <v>2916.4</v>
      </c>
      <c r="F49" s="1">
        <v>3430.8</v>
      </c>
      <c r="G49" s="1">
        <v>3672.9</v>
      </c>
      <c r="H49" s="1">
        <v>4916.3</v>
      </c>
      <c r="I49" s="1">
        <v>5726.3</v>
      </c>
      <c r="J49" s="1">
        <v>6522.2</v>
      </c>
      <c r="K49" s="1">
        <v>7254.2</v>
      </c>
    </row>
    <row r="50" spans="1:11" x14ac:dyDescent="0.3">
      <c r="A50" t="s">
        <v>163</v>
      </c>
    </row>
    <row r="51" spans="1:11" x14ac:dyDescent="0.3">
      <c r="A51" t="s">
        <v>241</v>
      </c>
      <c r="B51">
        <v>537.9</v>
      </c>
      <c r="C51">
        <v>485.8</v>
      </c>
      <c r="D51">
        <v>368.1</v>
      </c>
      <c r="E51" t="s">
        <v>132</v>
      </c>
      <c r="F51" t="s">
        <v>132</v>
      </c>
      <c r="G51" t="s">
        <v>132</v>
      </c>
      <c r="H51" t="s">
        <v>132</v>
      </c>
      <c r="I51" t="s">
        <v>132</v>
      </c>
      <c r="J51">
        <v>862.5</v>
      </c>
      <c r="K51">
        <v>496</v>
      </c>
    </row>
    <row r="52" spans="1:11" x14ac:dyDescent="0.3">
      <c r="A52" t="s">
        <v>242</v>
      </c>
      <c r="B52">
        <v>583.79999999999995</v>
      </c>
      <c r="C52">
        <v>543.5</v>
      </c>
      <c r="D52">
        <v>524.9</v>
      </c>
      <c r="E52">
        <v>526.5</v>
      </c>
      <c r="F52">
        <v>605.5</v>
      </c>
      <c r="G52">
        <v>634.1</v>
      </c>
      <c r="H52">
        <v>686.9</v>
      </c>
      <c r="I52">
        <v>759.2</v>
      </c>
      <c r="J52">
        <v>965.5</v>
      </c>
      <c r="K52" s="1">
        <v>1140.5999999999999</v>
      </c>
    </row>
    <row r="53" spans="1:11" x14ac:dyDescent="0.3">
      <c r="A53" t="s">
        <v>243</v>
      </c>
      <c r="B53">
        <v>718.8</v>
      </c>
      <c r="C53">
        <v>691.5</v>
      </c>
      <c r="D53">
        <v>713.9</v>
      </c>
      <c r="E53">
        <v>758.2</v>
      </c>
      <c r="F53">
        <v>935.9</v>
      </c>
      <c r="G53" s="1">
        <v>1048</v>
      </c>
      <c r="H53" s="1">
        <v>1246.5999999999999</v>
      </c>
      <c r="I53" s="1">
        <v>1391.2</v>
      </c>
      <c r="J53" s="1">
        <v>1699</v>
      </c>
      <c r="K53" s="1">
        <v>2404.6999999999998</v>
      </c>
    </row>
    <row r="54" spans="1:11" x14ac:dyDescent="0.3">
      <c r="A54" t="s">
        <v>669</v>
      </c>
      <c r="B54" t="s">
        <v>132</v>
      </c>
      <c r="C54" t="s">
        <v>132</v>
      </c>
      <c r="D54" t="s">
        <v>132</v>
      </c>
      <c r="E54">
        <v>33.299999999999997</v>
      </c>
      <c r="F54">
        <v>51.5</v>
      </c>
      <c r="G54">
        <v>56.9</v>
      </c>
      <c r="H54">
        <v>70.900000000000006</v>
      </c>
      <c r="I54">
        <v>61.6</v>
      </c>
      <c r="J54">
        <v>102.7</v>
      </c>
      <c r="K54">
        <v>92.3</v>
      </c>
    </row>
    <row r="55" spans="1:11" x14ac:dyDescent="0.3">
      <c r="A55" t="s">
        <v>654</v>
      </c>
      <c r="B55" t="s">
        <v>132</v>
      </c>
      <c r="C55" t="s">
        <v>132</v>
      </c>
      <c r="D55" t="s">
        <v>132</v>
      </c>
      <c r="E55">
        <v>0</v>
      </c>
      <c r="F55">
        <v>61.7</v>
      </c>
      <c r="G55">
        <v>75</v>
      </c>
      <c r="H55">
        <v>75.599999999999994</v>
      </c>
      <c r="I55">
        <v>90</v>
      </c>
      <c r="J55">
        <v>126</v>
      </c>
      <c r="K55">
        <v>160.5</v>
      </c>
    </row>
    <row r="56" spans="1:11" x14ac:dyDescent="0.3">
      <c r="A56" t="s">
        <v>670</v>
      </c>
      <c r="B56">
        <v>231.8</v>
      </c>
      <c r="C56">
        <v>194</v>
      </c>
      <c r="D56">
        <v>181.7</v>
      </c>
      <c r="E56">
        <v>176.2</v>
      </c>
      <c r="F56">
        <v>158.5</v>
      </c>
      <c r="G56">
        <v>193.5</v>
      </c>
      <c r="H56">
        <v>192.4</v>
      </c>
      <c r="I56">
        <v>232.6</v>
      </c>
      <c r="J56">
        <v>192</v>
      </c>
      <c r="K56">
        <v>187.7</v>
      </c>
    </row>
    <row r="57" spans="1:11" x14ac:dyDescent="0.3">
      <c r="A57" t="s">
        <v>299</v>
      </c>
      <c r="B57">
        <v>15.4</v>
      </c>
      <c r="C57">
        <v>13.7</v>
      </c>
      <c r="D57">
        <v>4.3</v>
      </c>
      <c r="E57">
        <v>18.2</v>
      </c>
      <c r="F57">
        <v>46</v>
      </c>
      <c r="G57">
        <v>17.399999999999999</v>
      </c>
      <c r="H57">
        <v>103</v>
      </c>
      <c r="I57">
        <v>136.9</v>
      </c>
      <c r="J57">
        <v>47.9</v>
      </c>
      <c r="K57">
        <v>80.400000000000006</v>
      </c>
    </row>
    <row r="58" spans="1:11" x14ac:dyDescent="0.3">
      <c r="A58" t="s">
        <v>300</v>
      </c>
      <c r="B58">
        <v>397.7</v>
      </c>
      <c r="C58">
        <v>386.5</v>
      </c>
      <c r="D58">
        <v>371.6</v>
      </c>
      <c r="E58">
        <v>395.8</v>
      </c>
      <c r="F58">
        <v>456.2</v>
      </c>
      <c r="G58">
        <v>499.1</v>
      </c>
      <c r="H58">
        <v>572.70000000000005</v>
      </c>
      <c r="I58">
        <v>630.79999999999995</v>
      </c>
      <c r="J58">
        <v>819</v>
      </c>
      <c r="K58">
        <v>939.4</v>
      </c>
    </row>
    <row r="59" spans="1:11" x14ac:dyDescent="0.3">
      <c r="A59" t="s">
        <v>301</v>
      </c>
      <c r="B59">
        <v>644.9</v>
      </c>
      <c r="C59">
        <v>594.1</v>
      </c>
      <c r="D59">
        <v>557.6</v>
      </c>
      <c r="E59">
        <v>590.29999999999995</v>
      </c>
      <c r="F59">
        <v>660.7</v>
      </c>
      <c r="G59">
        <v>710</v>
      </c>
      <c r="H59">
        <v>868.1</v>
      </c>
      <c r="I59" s="1">
        <v>1000.4</v>
      </c>
      <c r="J59" s="1">
        <v>1058.9000000000001</v>
      </c>
      <c r="K59" s="1">
        <v>1207.5</v>
      </c>
    </row>
    <row r="60" spans="1:11" x14ac:dyDescent="0.3">
      <c r="A60" t="s">
        <v>252</v>
      </c>
      <c r="B60">
        <v>351.5</v>
      </c>
      <c r="C60">
        <v>323.10000000000002</v>
      </c>
      <c r="D60">
        <v>304.89999999999998</v>
      </c>
      <c r="E60">
        <v>324.3</v>
      </c>
      <c r="F60">
        <v>348</v>
      </c>
      <c r="G60">
        <v>372.6</v>
      </c>
      <c r="H60">
        <v>424.8</v>
      </c>
      <c r="I60">
        <v>502.9</v>
      </c>
      <c r="J60">
        <v>521</v>
      </c>
      <c r="K60">
        <v>573.1</v>
      </c>
    </row>
    <row r="61" spans="1:11" x14ac:dyDescent="0.3">
      <c r="A61" t="s">
        <v>253</v>
      </c>
      <c r="B61">
        <v>293.39999999999998</v>
      </c>
      <c r="C61">
        <v>271</v>
      </c>
      <c r="D61">
        <v>252.7</v>
      </c>
      <c r="E61">
        <v>265.89999999999998</v>
      </c>
      <c r="F61">
        <v>312.7</v>
      </c>
      <c r="G61">
        <v>337.4</v>
      </c>
      <c r="H61">
        <v>443.3</v>
      </c>
      <c r="I61">
        <v>497.4</v>
      </c>
      <c r="J61">
        <v>537.9</v>
      </c>
      <c r="K61">
        <v>634.29999999999995</v>
      </c>
    </row>
    <row r="62" spans="1:11" x14ac:dyDescent="0.3">
      <c r="A62" t="s">
        <v>492</v>
      </c>
      <c r="B62">
        <v>515.79999999999995</v>
      </c>
      <c r="C62">
        <v>473.6</v>
      </c>
      <c r="D62">
        <v>438.2</v>
      </c>
      <c r="E62">
        <v>446.2</v>
      </c>
      <c r="F62">
        <v>496.3</v>
      </c>
      <c r="G62">
        <v>501</v>
      </c>
      <c r="H62">
        <v>510.4</v>
      </c>
      <c r="I62">
        <v>542.1</v>
      </c>
      <c r="J62">
        <v>537.29999999999995</v>
      </c>
      <c r="K62">
        <v>542.5</v>
      </c>
    </row>
    <row r="63" spans="1:11" x14ac:dyDescent="0.3">
      <c r="A63" t="s">
        <v>255</v>
      </c>
      <c r="B63">
        <v>180.8</v>
      </c>
      <c r="C63">
        <v>181.1</v>
      </c>
      <c r="D63">
        <v>177.1</v>
      </c>
      <c r="E63">
        <v>182.1</v>
      </c>
      <c r="F63">
        <v>205.5</v>
      </c>
      <c r="G63">
        <v>219.6</v>
      </c>
      <c r="H63">
        <v>230</v>
      </c>
      <c r="I63">
        <v>246.9</v>
      </c>
      <c r="J63">
        <v>258.7</v>
      </c>
      <c r="K63">
        <v>282.60000000000002</v>
      </c>
    </row>
    <row r="64" spans="1:11" x14ac:dyDescent="0.3">
      <c r="A64" t="s">
        <v>256</v>
      </c>
      <c r="B64">
        <v>335.1</v>
      </c>
      <c r="C64">
        <v>292.5</v>
      </c>
      <c r="D64">
        <v>261.10000000000002</v>
      </c>
      <c r="E64">
        <v>264.10000000000002</v>
      </c>
      <c r="F64">
        <v>290.8</v>
      </c>
      <c r="G64">
        <v>281.39999999999998</v>
      </c>
      <c r="H64">
        <v>280.39999999999998</v>
      </c>
      <c r="I64">
        <v>295.10000000000002</v>
      </c>
      <c r="J64">
        <v>278.60000000000002</v>
      </c>
      <c r="K64">
        <v>260</v>
      </c>
    </row>
    <row r="65" spans="1:11" x14ac:dyDescent="0.3">
      <c r="A65" t="s">
        <v>258</v>
      </c>
      <c r="B65" t="s">
        <v>132</v>
      </c>
      <c r="C65" t="s">
        <v>132</v>
      </c>
      <c r="D65" t="s">
        <v>132</v>
      </c>
      <c r="E65" t="s">
        <v>132</v>
      </c>
      <c r="F65">
        <v>23.9</v>
      </c>
      <c r="G65">
        <v>10.8</v>
      </c>
      <c r="H65">
        <v>21.9</v>
      </c>
      <c r="I65">
        <v>8.3000000000000007</v>
      </c>
      <c r="J65">
        <v>10.5</v>
      </c>
      <c r="K65">
        <v>9.4</v>
      </c>
    </row>
    <row r="66" spans="1:11" x14ac:dyDescent="0.3">
      <c r="A66" t="s">
        <v>261</v>
      </c>
      <c r="B66">
        <v>514.5</v>
      </c>
      <c r="C66">
        <v>623.4</v>
      </c>
      <c r="D66">
        <v>564.70000000000005</v>
      </c>
      <c r="E66">
        <v>612.4</v>
      </c>
      <c r="F66">
        <v>776.7</v>
      </c>
      <c r="G66">
        <v>807.7</v>
      </c>
      <c r="H66">
        <v>947.4</v>
      </c>
      <c r="I66" s="1">
        <v>1151</v>
      </c>
      <c r="J66" s="1">
        <v>1339.4</v>
      </c>
      <c r="K66" s="1">
        <v>1858.3</v>
      </c>
    </row>
    <row r="67" spans="1:11" x14ac:dyDescent="0.3">
      <c r="A67" t="s">
        <v>304</v>
      </c>
      <c r="B67" t="s">
        <v>132</v>
      </c>
      <c r="C67" t="s">
        <v>132</v>
      </c>
      <c r="D67" t="s">
        <v>132</v>
      </c>
      <c r="E67">
        <v>0.4</v>
      </c>
      <c r="F67">
        <v>0.4</v>
      </c>
      <c r="G67">
        <v>0.9</v>
      </c>
      <c r="H67" t="s">
        <v>132</v>
      </c>
      <c r="I67" t="s">
        <v>132</v>
      </c>
      <c r="J67" t="s">
        <v>132</v>
      </c>
      <c r="K67" t="s">
        <v>132</v>
      </c>
    </row>
    <row r="68" spans="1:11" x14ac:dyDescent="0.3">
      <c r="A68" t="s">
        <v>262</v>
      </c>
      <c r="B68">
        <v>34.6</v>
      </c>
      <c r="C68">
        <v>24</v>
      </c>
      <c r="D68">
        <v>15.2</v>
      </c>
      <c r="E68" t="s">
        <v>132</v>
      </c>
      <c r="F68" t="s">
        <v>132</v>
      </c>
      <c r="G68" t="s">
        <v>132</v>
      </c>
      <c r="H68" t="s">
        <v>132</v>
      </c>
      <c r="I68" t="s">
        <v>132</v>
      </c>
      <c r="J68" t="s">
        <v>132</v>
      </c>
      <c r="K68" t="s">
        <v>132</v>
      </c>
    </row>
    <row r="69" spans="1:11" x14ac:dyDescent="0.3">
      <c r="A69" t="s">
        <v>660</v>
      </c>
      <c r="B69" t="s">
        <v>132</v>
      </c>
      <c r="C69" t="s">
        <v>132</v>
      </c>
      <c r="D69" t="s">
        <v>132</v>
      </c>
      <c r="E69">
        <v>158.9</v>
      </c>
      <c r="F69">
        <v>237.3</v>
      </c>
      <c r="G69">
        <v>358.1</v>
      </c>
      <c r="H69" t="s">
        <v>132</v>
      </c>
      <c r="I69" t="s">
        <v>132</v>
      </c>
      <c r="J69" t="s">
        <v>132</v>
      </c>
      <c r="K69" t="s">
        <v>132</v>
      </c>
    </row>
    <row r="70" spans="1:11" x14ac:dyDescent="0.3">
      <c r="A70" t="s">
        <v>305</v>
      </c>
      <c r="B70" t="s">
        <v>132</v>
      </c>
      <c r="C70" t="s">
        <v>132</v>
      </c>
      <c r="D70" t="s">
        <v>132</v>
      </c>
      <c r="E70">
        <v>0.2</v>
      </c>
      <c r="F70">
        <v>0.1</v>
      </c>
      <c r="G70">
        <v>8.6</v>
      </c>
      <c r="H70" t="s">
        <v>132</v>
      </c>
      <c r="I70" t="s">
        <v>132</v>
      </c>
      <c r="J70" t="s">
        <v>132</v>
      </c>
      <c r="K70" t="s">
        <v>132</v>
      </c>
    </row>
    <row r="71" spans="1:11" x14ac:dyDescent="0.3">
      <c r="A71" t="s">
        <v>662</v>
      </c>
      <c r="B71">
        <v>38.700000000000003</v>
      </c>
      <c r="C71">
        <v>31.5</v>
      </c>
      <c r="D71">
        <v>25.9</v>
      </c>
      <c r="E71" t="s">
        <v>132</v>
      </c>
      <c r="F71" t="s">
        <v>132</v>
      </c>
      <c r="G71" t="s">
        <v>132</v>
      </c>
      <c r="H71" t="s">
        <v>132</v>
      </c>
      <c r="I71" t="s">
        <v>132</v>
      </c>
      <c r="J71" t="s">
        <v>132</v>
      </c>
      <c r="K71" t="s">
        <v>132</v>
      </c>
    </row>
    <row r="72" spans="1:11" x14ac:dyDescent="0.3">
      <c r="A72" t="s">
        <v>273</v>
      </c>
      <c r="B72" t="s">
        <v>132</v>
      </c>
      <c r="C72" t="s">
        <v>132</v>
      </c>
      <c r="D72" t="s">
        <v>132</v>
      </c>
      <c r="E72">
        <v>9</v>
      </c>
      <c r="F72">
        <v>13</v>
      </c>
      <c r="G72">
        <v>10.3</v>
      </c>
      <c r="H72">
        <v>5.5</v>
      </c>
      <c r="I72">
        <v>1.5</v>
      </c>
      <c r="J72">
        <v>1.8</v>
      </c>
      <c r="K72">
        <v>1.5</v>
      </c>
    </row>
    <row r="73" spans="1:11" x14ac:dyDescent="0.3">
      <c r="A73" t="s">
        <v>500</v>
      </c>
      <c r="B73">
        <v>21.6</v>
      </c>
      <c r="C73">
        <v>28</v>
      </c>
      <c r="D73">
        <v>8.6999999999999993</v>
      </c>
      <c r="E73">
        <v>16.100000000000001</v>
      </c>
      <c r="F73">
        <v>37.5</v>
      </c>
      <c r="G73">
        <v>21.6</v>
      </c>
      <c r="H73">
        <v>52.4</v>
      </c>
      <c r="I73">
        <v>50.7</v>
      </c>
      <c r="J73">
        <v>74.2</v>
      </c>
      <c r="K73">
        <v>71.900000000000006</v>
      </c>
    </row>
    <row r="74" spans="1:11" x14ac:dyDescent="0.3">
      <c r="A74" t="s">
        <v>281</v>
      </c>
      <c r="B74">
        <v>-43.3</v>
      </c>
      <c r="C74">
        <v>-38</v>
      </c>
      <c r="D74">
        <v>-34.1</v>
      </c>
      <c r="E74">
        <v>-33.1</v>
      </c>
      <c r="F74">
        <v>-36.1</v>
      </c>
      <c r="G74">
        <v>-33.1</v>
      </c>
      <c r="H74">
        <v>-31.6</v>
      </c>
      <c r="I74">
        <v>-33.5</v>
      </c>
      <c r="J74">
        <v>-30.6</v>
      </c>
      <c r="K74">
        <v>-25.2</v>
      </c>
    </row>
    <row r="75" spans="1:11" x14ac:dyDescent="0.3">
      <c r="A75" t="s">
        <v>283</v>
      </c>
      <c r="B75" s="1">
        <v>1960</v>
      </c>
      <c r="C75" s="1">
        <v>1778.6</v>
      </c>
      <c r="D75" s="1">
        <v>1631.4</v>
      </c>
      <c r="E75" s="1">
        <v>1637.1</v>
      </c>
      <c r="F75" s="1">
        <v>1882.8</v>
      </c>
      <c r="G75" s="1">
        <v>1771.3</v>
      </c>
      <c r="H75" s="1">
        <v>1872.9</v>
      </c>
      <c r="I75" s="1">
        <v>2398.3000000000002</v>
      </c>
      <c r="J75" s="1">
        <v>2556.6999999999998</v>
      </c>
      <c r="K75" s="1">
        <v>2673.7</v>
      </c>
    </row>
    <row r="76" spans="1:11" x14ac:dyDescent="0.3">
      <c r="A76" t="s">
        <v>666</v>
      </c>
      <c r="B76">
        <v>0.6</v>
      </c>
      <c r="C76">
        <v>0.5</v>
      </c>
      <c r="D76">
        <v>0.7</v>
      </c>
      <c r="E76">
        <v>0.5</v>
      </c>
      <c r="F76">
        <v>0.4</v>
      </c>
      <c r="G76">
        <v>0.1</v>
      </c>
      <c r="H76">
        <v>0</v>
      </c>
      <c r="I76" t="s">
        <v>132</v>
      </c>
      <c r="J76" t="s">
        <v>132</v>
      </c>
      <c r="K76" t="s">
        <v>132</v>
      </c>
    </row>
    <row r="77" spans="1:11" x14ac:dyDescent="0.3">
      <c r="A77" t="s">
        <v>284</v>
      </c>
      <c r="B77">
        <v>14.9</v>
      </c>
      <c r="C77">
        <v>14.9</v>
      </c>
      <c r="D77">
        <v>14.9</v>
      </c>
      <c r="E77">
        <v>14.9</v>
      </c>
      <c r="F77">
        <v>14.9</v>
      </c>
      <c r="G77">
        <v>15</v>
      </c>
      <c r="H77">
        <v>149.5</v>
      </c>
      <c r="I77">
        <v>149.6</v>
      </c>
      <c r="J77">
        <v>149.6</v>
      </c>
      <c r="K77">
        <v>149.80000000000001</v>
      </c>
    </row>
    <row r="78" spans="1:11" x14ac:dyDescent="0.3">
      <c r="A78" t="s">
        <v>285</v>
      </c>
      <c r="B78" t="s">
        <v>132</v>
      </c>
      <c r="C78" t="s">
        <v>132</v>
      </c>
      <c r="D78" t="s">
        <v>132</v>
      </c>
      <c r="E78">
        <v>2.7</v>
      </c>
      <c r="F78" t="s">
        <v>132</v>
      </c>
      <c r="G78">
        <v>2.93</v>
      </c>
      <c r="H78">
        <v>1.1200000000000001</v>
      </c>
      <c r="I78">
        <v>1.22</v>
      </c>
      <c r="J78">
        <v>1.1399999999999999</v>
      </c>
      <c r="K78">
        <v>1.07</v>
      </c>
    </row>
    <row r="79" spans="1:11" x14ac:dyDescent="0.3">
      <c r="A79" t="s">
        <v>286</v>
      </c>
      <c r="B79">
        <v>0.1</v>
      </c>
      <c r="C79">
        <v>0.1</v>
      </c>
      <c r="D79">
        <v>0.1</v>
      </c>
      <c r="E79">
        <v>0.1</v>
      </c>
      <c r="F79">
        <v>0.1</v>
      </c>
      <c r="G79">
        <v>0.1</v>
      </c>
      <c r="H79">
        <v>1.3</v>
      </c>
      <c r="I79">
        <v>1.2</v>
      </c>
      <c r="J79">
        <v>1.2</v>
      </c>
      <c r="K79">
        <v>1.1000000000000001</v>
      </c>
    </row>
    <row r="80" spans="1:11" x14ac:dyDescent="0.3">
      <c r="A80" t="s">
        <v>306</v>
      </c>
      <c r="B80">
        <v>18.3</v>
      </c>
      <c r="C80">
        <v>21.3</v>
      </c>
      <c r="D80">
        <v>21.6</v>
      </c>
      <c r="E80">
        <v>21.3</v>
      </c>
      <c r="F80">
        <v>14.7</v>
      </c>
      <c r="G80">
        <v>20.6</v>
      </c>
      <c r="H80">
        <v>20.8</v>
      </c>
      <c r="I80">
        <v>18.8</v>
      </c>
      <c r="J80">
        <v>34.4</v>
      </c>
      <c r="K80">
        <v>50.1</v>
      </c>
    </row>
    <row r="81" spans="1:11" x14ac:dyDescent="0.3">
      <c r="A81" t="s">
        <v>308</v>
      </c>
      <c r="B81">
        <v>545.20000000000005</v>
      </c>
      <c r="C81">
        <v>493.3</v>
      </c>
      <c r="D81">
        <v>541.70000000000005</v>
      </c>
      <c r="E81">
        <v>574.79999999999995</v>
      </c>
      <c r="F81">
        <v>707.1</v>
      </c>
      <c r="G81">
        <v>728.1</v>
      </c>
      <c r="H81">
        <v>882.2</v>
      </c>
      <c r="I81">
        <v>888.6</v>
      </c>
      <c r="J81">
        <v>952.6</v>
      </c>
      <c r="K81" s="1">
        <v>1644.8</v>
      </c>
    </row>
    <row r="82" spans="1:11" x14ac:dyDescent="0.3">
      <c r="A82" t="s">
        <v>667</v>
      </c>
      <c r="B82">
        <v>53.2</v>
      </c>
      <c r="C82">
        <v>46.7</v>
      </c>
      <c r="D82">
        <v>41.9</v>
      </c>
      <c r="E82">
        <v>40.700000000000003</v>
      </c>
      <c r="F82">
        <v>46.4</v>
      </c>
      <c r="G82">
        <v>44.2</v>
      </c>
      <c r="H82">
        <v>169.3</v>
      </c>
      <c r="I82">
        <v>184.4</v>
      </c>
      <c r="J82">
        <v>171.7</v>
      </c>
      <c r="K82">
        <v>161.5</v>
      </c>
    </row>
    <row r="83" spans="1:11" x14ac:dyDescent="0.3">
      <c r="A83" t="s">
        <v>287</v>
      </c>
      <c r="B83">
        <v>15.1</v>
      </c>
      <c r="C83">
        <v>15.1</v>
      </c>
      <c r="D83">
        <v>15.1</v>
      </c>
      <c r="E83" t="s">
        <v>132</v>
      </c>
      <c r="F83">
        <v>15.1</v>
      </c>
      <c r="G83">
        <v>15.1</v>
      </c>
      <c r="H83">
        <v>150.80000000000001</v>
      </c>
      <c r="I83">
        <v>150.80000000000001</v>
      </c>
      <c r="J83">
        <v>150.80000000000001</v>
      </c>
      <c r="K83">
        <v>150.80000000000001</v>
      </c>
    </row>
    <row r="84" spans="1:11" x14ac:dyDescent="0.3">
      <c r="A84" t="s">
        <v>310</v>
      </c>
      <c r="B84" t="s">
        <v>132</v>
      </c>
      <c r="C84" t="s">
        <v>132</v>
      </c>
      <c r="D84" t="s">
        <v>132</v>
      </c>
      <c r="E84" t="s">
        <v>132</v>
      </c>
      <c r="F84" t="s">
        <v>132</v>
      </c>
      <c r="G84" t="s">
        <v>132</v>
      </c>
      <c r="H84">
        <v>0.1</v>
      </c>
      <c r="I84" t="s">
        <v>132</v>
      </c>
      <c r="J84" t="s">
        <v>132</v>
      </c>
      <c r="K84" t="s">
        <v>132</v>
      </c>
    </row>
    <row r="85" spans="1:11" x14ac:dyDescent="0.3">
      <c r="A85" t="s">
        <v>671</v>
      </c>
      <c r="B85">
        <v>155.30000000000001</v>
      </c>
      <c r="C85">
        <v>176.9</v>
      </c>
      <c r="D85">
        <v>150.6</v>
      </c>
      <c r="E85">
        <v>162.1</v>
      </c>
      <c r="F85" t="s">
        <v>132</v>
      </c>
      <c r="G85" t="s">
        <v>132</v>
      </c>
      <c r="H85" t="s">
        <v>132</v>
      </c>
      <c r="I85" t="s">
        <v>132</v>
      </c>
      <c r="J85" t="s">
        <v>132</v>
      </c>
      <c r="K85" t="s">
        <v>132</v>
      </c>
    </row>
    <row r="86" spans="1:11" x14ac:dyDescent="0.3">
      <c r="A86" t="s">
        <v>311</v>
      </c>
      <c r="B86">
        <v>488</v>
      </c>
      <c r="C86">
        <v>416.5</v>
      </c>
      <c r="D86">
        <v>436.6</v>
      </c>
      <c r="E86">
        <v>514.29999999999995</v>
      </c>
      <c r="F86">
        <v>597.6</v>
      </c>
      <c r="G86">
        <v>792.4</v>
      </c>
      <c r="H86">
        <v>772.1</v>
      </c>
      <c r="I86" s="1">
        <v>2003.8</v>
      </c>
      <c r="J86" s="1">
        <v>1505.2</v>
      </c>
      <c r="K86" s="1">
        <v>1361.4</v>
      </c>
    </row>
    <row r="87" spans="1:11" x14ac:dyDescent="0.3">
      <c r="A87" t="s">
        <v>312</v>
      </c>
      <c r="B87">
        <v>448</v>
      </c>
      <c r="C87">
        <v>392.5</v>
      </c>
      <c r="D87">
        <v>332.5</v>
      </c>
      <c r="E87">
        <v>456.8</v>
      </c>
      <c r="F87">
        <v>529.20000000000005</v>
      </c>
      <c r="G87">
        <v>573.70000000000005</v>
      </c>
      <c r="H87">
        <v>577.29999999999995</v>
      </c>
      <c r="I87" s="1">
        <v>1678.1</v>
      </c>
      <c r="J87" s="1">
        <v>1072.5999999999999</v>
      </c>
      <c r="K87" s="1">
        <v>1010.8</v>
      </c>
    </row>
    <row r="88" spans="1:11" x14ac:dyDescent="0.3">
      <c r="A88" t="s">
        <v>313</v>
      </c>
      <c r="B88" t="s">
        <v>132</v>
      </c>
      <c r="C88" t="s">
        <v>132</v>
      </c>
      <c r="D88" t="s">
        <v>132</v>
      </c>
      <c r="E88" t="s">
        <v>132</v>
      </c>
      <c r="F88" t="s">
        <v>132</v>
      </c>
      <c r="G88" s="1">
        <v>1002.3</v>
      </c>
      <c r="H88" t="s">
        <v>132</v>
      </c>
      <c r="I88" t="s">
        <v>132</v>
      </c>
      <c r="J88" t="s">
        <v>132</v>
      </c>
      <c r="K88" t="s">
        <v>132</v>
      </c>
    </row>
    <row r="89" spans="1:11" x14ac:dyDescent="0.3">
      <c r="A89" t="s">
        <v>314</v>
      </c>
      <c r="B89">
        <v>125.5</v>
      </c>
      <c r="C89">
        <v>125.1</v>
      </c>
      <c r="D89">
        <v>130</v>
      </c>
      <c r="E89">
        <v>131.1</v>
      </c>
      <c r="F89">
        <v>154</v>
      </c>
      <c r="G89">
        <v>163.5</v>
      </c>
      <c r="H89" t="s">
        <v>132</v>
      </c>
      <c r="I89" t="s">
        <v>132</v>
      </c>
      <c r="J89" t="s">
        <v>132</v>
      </c>
      <c r="K89" t="s">
        <v>132</v>
      </c>
    </row>
    <row r="90" spans="1:11" x14ac:dyDescent="0.3">
      <c r="A90" t="s">
        <v>319</v>
      </c>
      <c r="B90">
        <v>81.8</v>
      </c>
      <c r="C90">
        <v>76.599999999999994</v>
      </c>
      <c r="D90">
        <v>135.69999999999999</v>
      </c>
      <c r="E90">
        <v>123.7</v>
      </c>
      <c r="F90">
        <v>104.4</v>
      </c>
      <c r="G90">
        <v>431.4</v>
      </c>
      <c r="H90" t="s">
        <v>132</v>
      </c>
      <c r="I90" t="s">
        <v>132</v>
      </c>
      <c r="J90" t="s">
        <v>132</v>
      </c>
      <c r="K90" t="s">
        <v>132</v>
      </c>
    </row>
    <row r="91" spans="1:11" x14ac:dyDescent="0.3">
      <c r="A91" t="s">
        <v>320</v>
      </c>
      <c r="B91" t="s">
        <v>132</v>
      </c>
      <c r="C91" t="s">
        <v>132</v>
      </c>
      <c r="D91" t="s">
        <v>132</v>
      </c>
      <c r="E91">
        <v>66.599999999999994</v>
      </c>
      <c r="F91">
        <v>45.2</v>
      </c>
      <c r="G91">
        <v>54.6</v>
      </c>
      <c r="H91">
        <v>59.5</v>
      </c>
      <c r="I91">
        <v>49.6</v>
      </c>
      <c r="J91">
        <v>55.6</v>
      </c>
      <c r="K91">
        <v>45</v>
      </c>
    </row>
    <row r="92" spans="1:11" x14ac:dyDescent="0.3">
      <c r="A92" t="s">
        <v>321</v>
      </c>
      <c r="B92">
        <v>226.4</v>
      </c>
      <c r="C92">
        <v>216.3</v>
      </c>
      <c r="D92">
        <v>238.8</v>
      </c>
      <c r="E92">
        <v>242.1</v>
      </c>
      <c r="F92">
        <v>249.9</v>
      </c>
      <c r="G92">
        <v>237.7</v>
      </c>
      <c r="H92">
        <v>266.89999999999998</v>
      </c>
      <c r="I92">
        <v>339.2</v>
      </c>
      <c r="J92">
        <v>318.7</v>
      </c>
      <c r="K92">
        <v>316</v>
      </c>
    </row>
    <row r="93" spans="1:11" x14ac:dyDescent="0.3">
      <c r="A93" t="s">
        <v>288</v>
      </c>
      <c r="B93" s="1">
        <v>2064.6</v>
      </c>
      <c r="C93" s="1">
        <v>1958.1</v>
      </c>
      <c r="D93" s="1">
        <v>1759.5</v>
      </c>
      <c r="E93" s="1">
        <v>1816.4</v>
      </c>
      <c r="F93" s="1">
        <v>1991.7</v>
      </c>
      <c r="G93" s="1">
        <v>1972.3</v>
      </c>
      <c r="H93" s="1">
        <v>2156.3000000000002</v>
      </c>
      <c r="I93" s="1">
        <v>2156.4</v>
      </c>
      <c r="J93" s="1">
        <v>2594.3000000000002</v>
      </c>
      <c r="K93" s="1">
        <v>2719.3</v>
      </c>
    </row>
    <row r="94" spans="1:11" x14ac:dyDescent="0.3">
      <c r="A94" t="s">
        <v>672</v>
      </c>
      <c r="B94" t="s">
        <v>132</v>
      </c>
      <c r="C94" t="s">
        <v>132</v>
      </c>
      <c r="D94" t="s">
        <v>132</v>
      </c>
      <c r="E94">
        <v>25.5</v>
      </c>
      <c r="F94">
        <v>33.700000000000003</v>
      </c>
      <c r="G94">
        <v>41.9</v>
      </c>
      <c r="H94">
        <v>45</v>
      </c>
      <c r="I94">
        <v>31.1</v>
      </c>
      <c r="J94">
        <v>28.7</v>
      </c>
      <c r="K94">
        <v>23.2</v>
      </c>
    </row>
    <row r="95" spans="1:11" x14ac:dyDescent="0.3">
      <c r="A95" t="s">
        <v>554</v>
      </c>
      <c r="B95" t="s">
        <v>132</v>
      </c>
      <c r="C95" t="s">
        <v>132</v>
      </c>
      <c r="D95" t="s">
        <v>132</v>
      </c>
      <c r="E95">
        <v>27.3</v>
      </c>
      <c r="F95" t="s">
        <v>132</v>
      </c>
      <c r="G95" t="s">
        <v>132</v>
      </c>
      <c r="H95" t="s">
        <v>132</v>
      </c>
      <c r="I95">
        <v>165.3</v>
      </c>
      <c r="J95">
        <v>50.7</v>
      </c>
      <c r="K95">
        <v>56.1</v>
      </c>
    </row>
    <row r="96" spans="1:11" x14ac:dyDescent="0.3">
      <c r="A96" t="s">
        <v>673</v>
      </c>
      <c r="B96" t="s">
        <v>132</v>
      </c>
      <c r="C96" t="s">
        <v>132</v>
      </c>
      <c r="D96" t="s">
        <v>132</v>
      </c>
      <c r="E96">
        <v>39.700000000000003</v>
      </c>
      <c r="F96">
        <v>0.1</v>
      </c>
      <c r="G96" t="s">
        <v>132</v>
      </c>
      <c r="H96" t="s">
        <v>132</v>
      </c>
      <c r="I96" t="s">
        <v>132</v>
      </c>
      <c r="J96" t="s">
        <v>132</v>
      </c>
      <c r="K96" t="s">
        <v>132</v>
      </c>
    </row>
    <row r="97" spans="1:11" x14ac:dyDescent="0.3">
      <c r="A97" t="s">
        <v>557</v>
      </c>
      <c r="B97" t="s">
        <v>132</v>
      </c>
      <c r="C97" t="s">
        <v>132</v>
      </c>
      <c r="D97" t="s">
        <v>132</v>
      </c>
      <c r="E97" t="s">
        <v>132</v>
      </c>
      <c r="F97" t="s">
        <v>132</v>
      </c>
      <c r="G97" t="s">
        <v>132</v>
      </c>
      <c r="H97" t="s">
        <v>132</v>
      </c>
      <c r="I97">
        <v>10.1</v>
      </c>
      <c r="J97">
        <v>2.4</v>
      </c>
      <c r="K97">
        <v>13.8</v>
      </c>
    </row>
    <row r="98" spans="1:11" x14ac:dyDescent="0.3">
      <c r="A98" t="s">
        <v>674</v>
      </c>
      <c r="B98" t="s">
        <v>132</v>
      </c>
      <c r="C98" s="1">
        <v>10830</v>
      </c>
      <c r="D98" s="1">
        <v>10988</v>
      </c>
      <c r="E98" s="1">
        <v>11128</v>
      </c>
      <c r="F98" s="1">
        <v>11389</v>
      </c>
      <c r="G98" s="1">
        <v>12192</v>
      </c>
      <c r="H98" s="1">
        <v>13348</v>
      </c>
      <c r="I98" s="1">
        <v>13016</v>
      </c>
      <c r="J98" s="1">
        <v>14846</v>
      </c>
      <c r="K98" s="1">
        <v>16669</v>
      </c>
    </row>
    <row r="99" spans="1:11" x14ac:dyDescent="0.3">
      <c r="A99" t="s">
        <v>330</v>
      </c>
      <c r="B99" t="s">
        <v>132</v>
      </c>
      <c r="C99" s="1">
        <v>11267</v>
      </c>
      <c r="D99" s="1">
        <v>11351</v>
      </c>
      <c r="E99" s="1">
        <v>11495</v>
      </c>
      <c r="F99" s="1">
        <v>11787</v>
      </c>
      <c r="G99" s="1">
        <v>12894</v>
      </c>
      <c r="H99" s="1">
        <v>14332</v>
      </c>
      <c r="I99" s="1">
        <v>14374</v>
      </c>
      <c r="J99" s="1">
        <v>16125</v>
      </c>
      <c r="K99" s="1">
        <v>18071</v>
      </c>
    </row>
    <row r="100" spans="1:11" x14ac:dyDescent="0.3">
      <c r="A100" t="s">
        <v>675</v>
      </c>
      <c r="B100">
        <v>-189.6</v>
      </c>
      <c r="C100">
        <v>-133.80000000000001</v>
      </c>
      <c r="D100">
        <v>-122.6</v>
      </c>
      <c r="E100">
        <v>-106.4</v>
      </c>
      <c r="F100">
        <v>-255.6</v>
      </c>
      <c r="G100">
        <v>-258.39999999999998</v>
      </c>
      <c r="H100" t="s">
        <v>132</v>
      </c>
      <c r="I100">
        <v>-440.1</v>
      </c>
      <c r="J100">
        <v>-365</v>
      </c>
      <c r="K100">
        <v>-275.10000000000002</v>
      </c>
    </row>
    <row r="101" spans="1:11" x14ac:dyDescent="0.3">
      <c r="A101" t="s">
        <v>676</v>
      </c>
      <c r="B101" t="s">
        <v>132</v>
      </c>
      <c r="C101" t="s">
        <v>132</v>
      </c>
      <c r="D101" t="s">
        <v>132</v>
      </c>
      <c r="E101">
        <v>49.3</v>
      </c>
      <c r="F101">
        <v>55.7</v>
      </c>
      <c r="G101">
        <v>51.3</v>
      </c>
      <c r="H101">
        <v>50.4</v>
      </c>
      <c r="I101">
        <v>57.2</v>
      </c>
      <c r="J101">
        <v>53.3</v>
      </c>
      <c r="K101">
        <v>49.9</v>
      </c>
    </row>
    <row r="102" spans="1:11" x14ac:dyDescent="0.3">
      <c r="A102" t="s">
        <v>677</v>
      </c>
      <c r="B102" t="s">
        <v>132</v>
      </c>
      <c r="C102" t="s">
        <v>132</v>
      </c>
      <c r="D102" t="s">
        <v>132</v>
      </c>
      <c r="E102" t="s">
        <v>132</v>
      </c>
      <c r="F102" t="s">
        <v>132</v>
      </c>
      <c r="G102" t="s">
        <v>132</v>
      </c>
      <c r="H102" t="s">
        <v>132</v>
      </c>
      <c r="I102" t="s">
        <v>132</v>
      </c>
      <c r="J102">
        <v>29.5</v>
      </c>
      <c r="K102">
        <v>3.4</v>
      </c>
    </row>
    <row r="103" spans="1:11" x14ac:dyDescent="0.3">
      <c r="A103" t="s">
        <v>331</v>
      </c>
      <c r="B103">
        <v>206.8</v>
      </c>
      <c r="C103">
        <v>184.2</v>
      </c>
      <c r="D103">
        <v>173.4</v>
      </c>
      <c r="E103">
        <v>170.1</v>
      </c>
      <c r="F103">
        <v>201.6</v>
      </c>
      <c r="G103">
        <v>204.5</v>
      </c>
      <c r="H103">
        <v>225</v>
      </c>
      <c r="I103">
        <v>267.8</v>
      </c>
      <c r="J103">
        <v>272.7</v>
      </c>
      <c r="K103">
        <v>294.2</v>
      </c>
    </row>
    <row r="104" spans="1:11" x14ac:dyDescent="0.3">
      <c r="A104" t="s">
        <v>678</v>
      </c>
      <c r="B104">
        <v>20.7</v>
      </c>
      <c r="C104">
        <v>18.2</v>
      </c>
      <c r="D104">
        <v>16.3</v>
      </c>
      <c r="E104" t="s">
        <v>132</v>
      </c>
      <c r="F104" t="s">
        <v>132</v>
      </c>
      <c r="G104" t="s">
        <v>132</v>
      </c>
      <c r="H104" t="s">
        <v>132</v>
      </c>
      <c r="I104" t="s">
        <v>132</v>
      </c>
      <c r="J104" t="s">
        <v>132</v>
      </c>
      <c r="K104" t="s">
        <v>132</v>
      </c>
    </row>
    <row r="105" spans="1:11" x14ac:dyDescent="0.3">
      <c r="A105" t="s">
        <v>679</v>
      </c>
      <c r="B105">
        <v>266.5</v>
      </c>
      <c r="C105">
        <v>234.4</v>
      </c>
      <c r="D105">
        <v>210.5</v>
      </c>
      <c r="E105">
        <v>204.3</v>
      </c>
      <c r="F105">
        <v>370.2</v>
      </c>
      <c r="G105">
        <v>387.4</v>
      </c>
      <c r="H105">
        <v>93.2</v>
      </c>
      <c r="I105">
        <v>103.7</v>
      </c>
      <c r="J105">
        <v>98.4</v>
      </c>
      <c r="K105">
        <v>97.3</v>
      </c>
    </row>
    <row r="106" spans="1:11" x14ac:dyDescent="0.3">
      <c r="A106" t="s">
        <v>680</v>
      </c>
      <c r="B106">
        <v>15.4</v>
      </c>
      <c r="C106">
        <v>13.7</v>
      </c>
      <c r="D106">
        <v>4.3</v>
      </c>
      <c r="E106">
        <v>18.2</v>
      </c>
      <c r="F106">
        <v>46</v>
      </c>
      <c r="G106">
        <v>17.399999999999999</v>
      </c>
      <c r="H106">
        <v>103</v>
      </c>
      <c r="I106">
        <v>136.9</v>
      </c>
      <c r="J106">
        <v>47.9</v>
      </c>
      <c r="K106">
        <v>80.3</v>
      </c>
    </row>
    <row r="107" spans="1:11" x14ac:dyDescent="0.3">
      <c r="A107" t="s">
        <v>332</v>
      </c>
      <c r="B107">
        <v>733.3</v>
      </c>
      <c r="C107">
        <v>747.3</v>
      </c>
      <c r="D107">
        <v>643.4</v>
      </c>
      <c r="E107" t="s">
        <v>132</v>
      </c>
      <c r="F107" t="s">
        <v>132</v>
      </c>
      <c r="G107" t="s">
        <v>132</v>
      </c>
      <c r="H107" t="s">
        <v>132</v>
      </c>
      <c r="I107" t="s">
        <v>132</v>
      </c>
      <c r="J107" t="s">
        <v>132</v>
      </c>
      <c r="K107" t="s">
        <v>132</v>
      </c>
    </row>
    <row r="108" spans="1:11" x14ac:dyDescent="0.3">
      <c r="A108" t="s">
        <v>681</v>
      </c>
      <c r="B108" t="s">
        <v>132</v>
      </c>
      <c r="C108" t="s">
        <v>132</v>
      </c>
      <c r="D108" t="s">
        <v>132</v>
      </c>
      <c r="E108">
        <v>313.39999999999998</v>
      </c>
      <c r="F108">
        <v>346.5</v>
      </c>
      <c r="G108">
        <v>332.7</v>
      </c>
      <c r="H108">
        <v>330.8</v>
      </c>
      <c r="I108">
        <v>352.4</v>
      </c>
      <c r="J108">
        <v>331.9</v>
      </c>
      <c r="K108">
        <v>309.89999999999998</v>
      </c>
    </row>
    <row r="109" spans="1:11" x14ac:dyDescent="0.3">
      <c r="A109" t="s">
        <v>682</v>
      </c>
      <c r="B109">
        <v>722.7</v>
      </c>
      <c r="C109">
        <v>657.8</v>
      </c>
      <c r="D109">
        <v>611.6</v>
      </c>
      <c r="E109">
        <v>616.4</v>
      </c>
      <c r="F109">
        <v>697.9</v>
      </c>
      <c r="G109">
        <v>705.6</v>
      </c>
      <c r="H109">
        <v>735.4</v>
      </c>
      <c r="I109">
        <v>809.9</v>
      </c>
      <c r="J109">
        <v>810</v>
      </c>
      <c r="K109">
        <v>836.7</v>
      </c>
    </row>
    <row r="110" spans="1:11" x14ac:dyDescent="0.3">
      <c r="A110" t="s">
        <v>683</v>
      </c>
      <c r="B110" t="s">
        <v>132</v>
      </c>
      <c r="C110" t="s">
        <v>132</v>
      </c>
      <c r="D110" t="s">
        <v>132</v>
      </c>
      <c r="E110" t="s">
        <v>132</v>
      </c>
      <c r="F110" t="s">
        <v>132</v>
      </c>
      <c r="G110">
        <v>157.19999999999999</v>
      </c>
      <c r="H110" t="s">
        <v>132</v>
      </c>
      <c r="I110" t="s">
        <v>132</v>
      </c>
      <c r="J110" t="s">
        <v>132</v>
      </c>
      <c r="K110" t="s">
        <v>132</v>
      </c>
    </row>
    <row r="111" spans="1:11" x14ac:dyDescent="0.3">
      <c r="A111" t="s">
        <v>684</v>
      </c>
      <c r="B111">
        <v>658.1</v>
      </c>
      <c r="C111">
        <v>591.20000000000005</v>
      </c>
      <c r="D111">
        <v>567.1</v>
      </c>
      <c r="E111">
        <v>571.6</v>
      </c>
      <c r="F111">
        <v>655.9</v>
      </c>
      <c r="G111">
        <v>677.2</v>
      </c>
      <c r="H111">
        <v>728.2</v>
      </c>
      <c r="I111">
        <v>834.8</v>
      </c>
      <c r="J111" s="1">
        <v>1032.4000000000001</v>
      </c>
      <c r="K111" s="1">
        <v>1202.5999999999999</v>
      </c>
    </row>
    <row r="112" spans="1:11" x14ac:dyDescent="0.3">
      <c r="A112" t="s">
        <v>685</v>
      </c>
      <c r="B112" t="s">
        <v>132</v>
      </c>
      <c r="C112" t="s">
        <v>132</v>
      </c>
      <c r="D112" t="s">
        <v>132</v>
      </c>
      <c r="E112">
        <v>7.1</v>
      </c>
      <c r="F112">
        <v>8.5</v>
      </c>
      <c r="G112">
        <v>7.4</v>
      </c>
      <c r="H112" t="s">
        <v>132</v>
      </c>
      <c r="I112" t="s">
        <v>132</v>
      </c>
      <c r="J112" t="s">
        <v>132</v>
      </c>
      <c r="K112" t="s">
        <v>132</v>
      </c>
    </row>
    <row r="113" spans="1:11" x14ac:dyDescent="0.3">
      <c r="A113" t="s">
        <v>686</v>
      </c>
      <c r="B113" t="s">
        <v>132</v>
      </c>
      <c r="C113" t="s">
        <v>132</v>
      </c>
      <c r="D113" t="s">
        <v>132</v>
      </c>
      <c r="E113" t="s">
        <v>132</v>
      </c>
      <c r="F113" t="s">
        <v>132</v>
      </c>
      <c r="G113" t="s">
        <v>132</v>
      </c>
      <c r="H113" t="s">
        <v>132</v>
      </c>
      <c r="I113">
        <v>278</v>
      </c>
      <c r="J113">
        <v>399.9</v>
      </c>
      <c r="K113">
        <v>400.5</v>
      </c>
    </row>
    <row r="114" spans="1:11" x14ac:dyDescent="0.3">
      <c r="A114" t="s">
        <v>655</v>
      </c>
      <c r="B114" t="s">
        <v>132</v>
      </c>
      <c r="C114" t="s">
        <v>132</v>
      </c>
      <c r="D114" t="s">
        <v>132</v>
      </c>
      <c r="E114">
        <v>37.1</v>
      </c>
      <c r="F114">
        <v>51.9</v>
      </c>
      <c r="G114">
        <v>44.2</v>
      </c>
      <c r="H114">
        <v>35.299999999999997</v>
      </c>
      <c r="I114">
        <v>35.799999999999997</v>
      </c>
      <c r="J114">
        <v>34.4</v>
      </c>
      <c r="K114">
        <v>23.1</v>
      </c>
    </row>
    <row r="115" spans="1:11" x14ac:dyDescent="0.3">
      <c r="A115" t="s">
        <v>687</v>
      </c>
      <c r="B115">
        <v>120</v>
      </c>
      <c r="C115">
        <v>129.19999999999999</v>
      </c>
      <c r="D115">
        <v>127.1</v>
      </c>
      <c r="E115">
        <v>133.4</v>
      </c>
      <c r="F115">
        <v>158.80000000000001</v>
      </c>
      <c r="G115">
        <v>23.7</v>
      </c>
      <c r="H115">
        <v>208</v>
      </c>
      <c r="I115">
        <v>199.3</v>
      </c>
      <c r="J115">
        <v>351.5</v>
      </c>
      <c r="K115">
        <v>424.8</v>
      </c>
    </row>
    <row r="116" spans="1:11" x14ac:dyDescent="0.3">
      <c r="A116" t="s">
        <v>688</v>
      </c>
      <c r="B116" t="s">
        <v>132</v>
      </c>
      <c r="C116" t="s">
        <v>132</v>
      </c>
      <c r="D116" t="s">
        <v>132</v>
      </c>
      <c r="E116" t="s">
        <v>132</v>
      </c>
      <c r="F116">
        <v>214</v>
      </c>
      <c r="G116">
        <v>299.2</v>
      </c>
      <c r="H116">
        <v>343.7</v>
      </c>
      <c r="I116">
        <v>483.7</v>
      </c>
      <c r="J116">
        <v>682.6</v>
      </c>
      <c r="K116">
        <v>706.2</v>
      </c>
    </row>
    <row r="117" spans="1:11" x14ac:dyDescent="0.3">
      <c r="A117" t="s">
        <v>689</v>
      </c>
      <c r="B117">
        <v>158</v>
      </c>
      <c r="C117">
        <v>128.1</v>
      </c>
      <c r="D117">
        <v>121.3</v>
      </c>
      <c r="E117">
        <v>114.3</v>
      </c>
      <c r="F117">
        <v>107.8</v>
      </c>
      <c r="G117">
        <v>139</v>
      </c>
      <c r="H117">
        <v>132.4</v>
      </c>
      <c r="I117">
        <v>161.19999999999999</v>
      </c>
      <c r="J117">
        <v>138.5</v>
      </c>
      <c r="K117">
        <v>129.30000000000001</v>
      </c>
    </row>
    <row r="118" spans="1:11" x14ac:dyDescent="0.3">
      <c r="A118" t="s">
        <v>659</v>
      </c>
      <c r="B118" t="s">
        <v>132</v>
      </c>
      <c r="C118" t="s">
        <v>132</v>
      </c>
      <c r="D118" t="s">
        <v>132</v>
      </c>
      <c r="E118">
        <v>23.8</v>
      </c>
      <c r="F118">
        <v>26.6</v>
      </c>
      <c r="G118">
        <v>29.3</v>
      </c>
      <c r="H118">
        <v>33.799999999999997</v>
      </c>
      <c r="I118">
        <v>37.799999999999997</v>
      </c>
      <c r="J118">
        <v>37.1</v>
      </c>
      <c r="K118">
        <v>36.6</v>
      </c>
    </row>
    <row r="119" spans="1:11" x14ac:dyDescent="0.3">
      <c r="A119" t="s">
        <v>502</v>
      </c>
      <c r="B119" t="s">
        <v>132</v>
      </c>
      <c r="C119" t="s">
        <v>132</v>
      </c>
      <c r="D119" t="s">
        <v>132</v>
      </c>
      <c r="E119" t="s">
        <v>132</v>
      </c>
      <c r="F119" t="s">
        <v>132</v>
      </c>
      <c r="G119" t="s">
        <v>132</v>
      </c>
      <c r="H119" s="1">
        <v>2103.9</v>
      </c>
      <c r="I119" s="1">
        <v>2105.6</v>
      </c>
      <c r="J119" s="1">
        <v>2520.1</v>
      </c>
      <c r="K119" s="1">
        <v>2647.4</v>
      </c>
    </row>
    <row r="120" spans="1:11" x14ac:dyDescent="0.3">
      <c r="A120" t="s">
        <v>690</v>
      </c>
      <c r="B120" t="s">
        <v>132</v>
      </c>
      <c r="C120" t="s">
        <v>132</v>
      </c>
      <c r="D120" t="s">
        <v>132</v>
      </c>
      <c r="E120">
        <v>303</v>
      </c>
      <c r="F120">
        <v>351.4</v>
      </c>
      <c r="G120">
        <v>372.9</v>
      </c>
      <c r="H120">
        <v>404.6</v>
      </c>
      <c r="I120">
        <v>457.5</v>
      </c>
      <c r="J120">
        <v>478</v>
      </c>
      <c r="K120">
        <v>527</v>
      </c>
    </row>
    <row r="121" spans="1:11" x14ac:dyDescent="0.3">
      <c r="A121" t="s">
        <v>691</v>
      </c>
      <c r="B121" t="s">
        <v>132</v>
      </c>
      <c r="C121" t="s">
        <v>132</v>
      </c>
      <c r="D121" t="s">
        <v>132</v>
      </c>
      <c r="E121">
        <v>83.1</v>
      </c>
      <c r="F121">
        <v>28.3</v>
      </c>
      <c r="G121">
        <v>83.1</v>
      </c>
      <c r="H121">
        <v>50.8</v>
      </c>
      <c r="I121">
        <v>28.9</v>
      </c>
      <c r="J121">
        <v>140.30000000000001</v>
      </c>
      <c r="K121">
        <v>124.1</v>
      </c>
    </row>
    <row r="122" spans="1:11" x14ac:dyDescent="0.3">
      <c r="A122" t="s">
        <v>692</v>
      </c>
      <c r="B122" t="s">
        <v>132</v>
      </c>
      <c r="C122" t="s">
        <v>132</v>
      </c>
      <c r="D122" t="s">
        <v>132</v>
      </c>
      <c r="E122">
        <v>26.7</v>
      </c>
      <c r="F122">
        <v>34.9</v>
      </c>
      <c r="G122">
        <v>23.5</v>
      </c>
      <c r="H122">
        <v>11.5</v>
      </c>
      <c r="I122">
        <v>148.4</v>
      </c>
      <c r="J122">
        <v>78</v>
      </c>
      <c r="K122">
        <v>81.3</v>
      </c>
    </row>
    <row r="123" spans="1:11" x14ac:dyDescent="0.3">
      <c r="A123" t="s">
        <v>665</v>
      </c>
      <c r="B123" t="s">
        <v>132</v>
      </c>
      <c r="C123" t="s">
        <v>132</v>
      </c>
      <c r="D123" t="s">
        <v>132</v>
      </c>
      <c r="E123">
        <v>15.6</v>
      </c>
      <c r="F123">
        <v>33.5</v>
      </c>
      <c r="G123">
        <v>195.1</v>
      </c>
      <c r="H123">
        <v>183.4</v>
      </c>
      <c r="I123">
        <v>177.3</v>
      </c>
      <c r="J123">
        <v>355.2</v>
      </c>
      <c r="K123">
        <v>270.3</v>
      </c>
    </row>
    <row r="124" spans="1:11" x14ac:dyDescent="0.3">
      <c r="A124" t="s">
        <v>337</v>
      </c>
      <c r="B124">
        <v>40</v>
      </c>
      <c r="C124">
        <v>24</v>
      </c>
      <c r="D124">
        <v>103.9</v>
      </c>
      <c r="E124" t="s">
        <v>132</v>
      </c>
      <c r="F124" t="s">
        <v>132</v>
      </c>
      <c r="G124" t="s">
        <v>132</v>
      </c>
      <c r="H124" t="s">
        <v>132</v>
      </c>
      <c r="I124" t="s">
        <v>132</v>
      </c>
      <c r="J124" t="s">
        <v>132</v>
      </c>
      <c r="K124" t="s">
        <v>132</v>
      </c>
    </row>
    <row r="125" spans="1:11" x14ac:dyDescent="0.3">
      <c r="A125" t="s">
        <v>693</v>
      </c>
      <c r="B125" t="s">
        <v>132</v>
      </c>
      <c r="C125" t="s">
        <v>132</v>
      </c>
      <c r="D125" t="s">
        <v>132</v>
      </c>
      <c r="E125">
        <v>120.9</v>
      </c>
      <c r="F125">
        <v>145.9</v>
      </c>
      <c r="G125">
        <v>153.19999999999999</v>
      </c>
      <c r="H125">
        <v>174.6</v>
      </c>
      <c r="I125">
        <v>210.6</v>
      </c>
      <c r="J125">
        <v>219.5</v>
      </c>
      <c r="K125">
        <v>244.3</v>
      </c>
    </row>
    <row r="126" spans="1:11" x14ac:dyDescent="0.3">
      <c r="A126" t="s">
        <v>694</v>
      </c>
      <c r="B126">
        <v>-4.4000000000000004</v>
      </c>
      <c r="C126">
        <v>41.9</v>
      </c>
      <c r="D126">
        <v>23</v>
      </c>
      <c r="E126">
        <v>57.2</v>
      </c>
      <c r="F126">
        <v>-53.9</v>
      </c>
      <c r="G126">
        <v>39.1</v>
      </c>
      <c r="H126" t="s">
        <v>132</v>
      </c>
      <c r="I126">
        <v>-107.1</v>
      </c>
      <c r="J126">
        <v>88.9</v>
      </c>
      <c r="K126">
        <v>15.2</v>
      </c>
    </row>
    <row r="127" spans="1:11" x14ac:dyDescent="0.3">
      <c r="A127" t="s">
        <v>695</v>
      </c>
      <c r="B127">
        <v>258.5</v>
      </c>
      <c r="C127">
        <v>286.3</v>
      </c>
      <c r="D127">
        <v>281.3</v>
      </c>
      <c r="E127">
        <v>296.10000000000002</v>
      </c>
      <c r="F127">
        <v>323.8</v>
      </c>
      <c r="G127">
        <v>420.1</v>
      </c>
      <c r="H127" t="s">
        <v>132</v>
      </c>
      <c r="I127" t="s">
        <v>132</v>
      </c>
      <c r="J127" t="s">
        <v>132</v>
      </c>
      <c r="K127" t="s">
        <v>132</v>
      </c>
    </row>
    <row r="128" spans="1:11" x14ac:dyDescent="0.3">
      <c r="A128" t="s">
        <v>696</v>
      </c>
      <c r="B128" t="s">
        <v>132</v>
      </c>
      <c r="C128" t="s">
        <v>132</v>
      </c>
      <c r="D128" t="s">
        <v>132</v>
      </c>
      <c r="E128" t="s">
        <v>132</v>
      </c>
      <c r="F128">
        <v>-60.2</v>
      </c>
      <c r="G128">
        <v>60.6</v>
      </c>
      <c r="H128">
        <v>9.3000000000000007</v>
      </c>
      <c r="I128">
        <v>-133.4</v>
      </c>
      <c r="J128">
        <v>97.5</v>
      </c>
      <c r="K128">
        <v>124.1</v>
      </c>
    </row>
    <row r="129" spans="1:11" x14ac:dyDescent="0.3">
      <c r="A129" t="s">
        <v>586</v>
      </c>
      <c r="B129" t="s">
        <v>132</v>
      </c>
      <c r="C129" t="s">
        <v>132</v>
      </c>
      <c r="D129" t="s">
        <v>132</v>
      </c>
      <c r="E129">
        <v>96.8</v>
      </c>
      <c r="F129" t="s">
        <v>132</v>
      </c>
      <c r="G129" t="s">
        <v>132</v>
      </c>
      <c r="H129" t="s">
        <v>132</v>
      </c>
      <c r="I129">
        <v>31.9</v>
      </c>
      <c r="J129">
        <v>148.1</v>
      </c>
      <c r="K129">
        <v>126.7</v>
      </c>
    </row>
    <row r="130" spans="1:11" x14ac:dyDescent="0.3">
      <c r="A130" t="s">
        <v>697</v>
      </c>
      <c r="B130" t="s">
        <v>132</v>
      </c>
      <c r="C130" t="s">
        <v>132</v>
      </c>
      <c r="D130" t="s">
        <v>132</v>
      </c>
      <c r="E130">
        <v>45.2</v>
      </c>
      <c r="F130">
        <v>50.3</v>
      </c>
      <c r="G130">
        <v>43.2</v>
      </c>
      <c r="H130">
        <v>41.3</v>
      </c>
      <c r="I130">
        <v>75.7</v>
      </c>
      <c r="J130">
        <v>66.8</v>
      </c>
      <c r="K130">
        <v>62</v>
      </c>
    </row>
    <row r="131" spans="1:11" x14ac:dyDescent="0.3">
      <c r="A131" t="s">
        <v>237</v>
      </c>
      <c r="B131" t="s">
        <v>238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04A8-1C0E-479B-9950-255BE5BDD1CA}">
  <dimension ref="A1:K51"/>
  <sheetViews>
    <sheetView workbookViewId="0">
      <selection sqref="A1:K1048576"/>
    </sheetView>
  </sheetViews>
  <sheetFormatPr defaultRowHeight="14.4" x14ac:dyDescent="0.3"/>
  <cols>
    <col min="1" max="1" width="41.33203125" bestFit="1" customWidth="1"/>
    <col min="2" max="2" width="56.33203125" bestFit="1" customWidth="1"/>
    <col min="3" max="11" width="10.5546875" bestFit="1" customWidth="1"/>
  </cols>
  <sheetData>
    <row r="1" spans="1:11" x14ac:dyDescent="0.3">
      <c r="A1" t="s">
        <v>598</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422</v>
      </c>
    </row>
    <row r="6" spans="1:11" x14ac:dyDescent="0.3">
      <c r="A6" t="s">
        <v>423</v>
      </c>
    </row>
    <row r="7" spans="1:11" x14ac:dyDescent="0.3">
      <c r="A7" t="s">
        <v>509</v>
      </c>
      <c r="B7">
        <v>71.5</v>
      </c>
      <c r="C7">
        <v>67.099999999999994</v>
      </c>
      <c r="D7">
        <v>63.8</v>
      </c>
      <c r="E7">
        <v>66.3</v>
      </c>
      <c r="F7">
        <v>79.5</v>
      </c>
      <c r="G7">
        <v>96.3</v>
      </c>
      <c r="H7">
        <v>275.8</v>
      </c>
      <c r="I7">
        <v>335.4</v>
      </c>
      <c r="J7">
        <v>361.7</v>
      </c>
      <c r="K7">
        <v>377.8</v>
      </c>
    </row>
    <row r="8" spans="1:11" x14ac:dyDescent="0.3">
      <c r="A8" t="s">
        <v>432</v>
      </c>
      <c r="B8">
        <v>167.2</v>
      </c>
      <c r="C8">
        <v>3.9</v>
      </c>
      <c r="D8">
        <v>12.1</v>
      </c>
      <c r="E8">
        <v>5.3</v>
      </c>
      <c r="F8">
        <v>6.3</v>
      </c>
      <c r="G8">
        <v>10.199999999999999</v>
      </c>
      <c r="H8">
        <v>5.5</v>
      </c>
      <c r="I8">
        <v>-4.5999999999999996</v>
      </c>
      <c r="J8">
        <v>-5.3</v>
      </c>
      <c r="K8">
        <v>30.1</v>
      </c>
    </row>
    <row r="9" spans="1:11" x14ac:dyDescent="0.3">
      <c r="A9" t="s">
        <v>433</v>
      </c>
      <c r="B9">
        <v>-12</v>
      </c>
      <c r="C9">
        <v>-47.7</v>
      </c>
      <c r="D9">
        <v>-102.3</v>
      </c>
      <c r="E9">
        <v>-63.9</v>
      </c>
      <c r="F9">
        <v>-132.4</v>
      </c>
      <c r="G9">
        <v>-145</v>
      </c>
      <c r="H9">
        <v>-211.4</v>
      </c>
      <c r="I9">
        <v>-125.2</v>
      </c>
      <c r="J9">
        <v>-359.9</v>
      </c>
      <c r="K9">
        <v>-786.8</v>
      </c>
    </row>
    <row r="10" spans="1:11" x14ac:dyDescent="0.3">
      <c r="A10" t="s">
        <v>698</v>
      </c>
      <c r="B10">
        <v>43.7</v>
      </c>
      <c r="C10">
        <v>-60.2</v>
      </c>
      <c r="D10">
        <v>-9.8000000000000007</v>
      </c>
      <c r="E10">
        <v>-18.600000000000001</v>
      </c>
      <c r="F10">
        <v>-104.8</v>
      </c>
      <c r="G10">
        <v>-72.3</v>
      </c>
      <c r="H10">
        <v>-78.099999999999994</v>
      </c>
      <c r="I10">
        <v>-57.1</v>
      </c>
      <c r="J10">
        <v>-335</v>
      </c>
      <c r="K10">
        <v>-220.6</v>
      </c>
    </row>
    <row r="11" spans="1:11" x14ac:dyDescent="0.3">
      <c r="A11" t="s">
        <v>699</v>
      </c>
      <c r="B11">
        <v>-91.5</v>
      </c>
      <c r="C11">
        <v>130.19999999999999</v>
      </c>
      <c r="D11">
        <v>-26.8</v>
      </c>
      <c r="E11">
        <v>82.1</v>
      </c>
      <c r="F11">
        <v>180.1</v>
      </c>
      <c r="G11">
        <v>172.4</v>
      </c>
      <c r="H11">
        <v>239.7</v>
      </c>
      <c r="I11">
        <v>168.6</v>
      </c>
      <c r="J11">
        <v>441.4</v>
      </c>
      <c r="K11">
        <v>645.79999999999995</v>
      </c>
    </row>
    <row r="12" spans="1:11" x14ac:dyDescent="0.3">
      <c r="A12" t="s">
        <v>700</v>
      </c>
      <c r="B12">
        <v>-1.7</v>
      </c>
      <c r="C12">
        <v>-1.7</v>
      </c>
      <c r="D12">
        <v>-1</v>
      </c>
      <c r="E12">
        <v>-1.3</v>
      </c>
      <c r="F12">
        <v>-1.8</v>
      </c>
      <c r="G12">
        <v>1.8</v>
      </c>
      <c r="H12">
        <v>0</v>
      </c>
      <c r="I12" t="s">
        <v>132</v>
      </c>
      <c r="J12" t="s">
        <v>132</v>
      </c>
      <c r="K12" t="s">
        <v>132</v>
      </c>
    </row>
    <row r="13" spans="1:11" x14ac:dyDescent="0.3">
      <c r="A13" t="s">
        <v>701</v>
      </c>
      <c r="B13" t="s">
        <v>132</v>
      </c>
      <c r="C13">
        <v>22.3</v>
      </c>
      <c r="D13">
        <v>-138.9</v>
      </c>
      <c r="E13" t="s">
        <v>132</v>
      </c>
      <c r="F13" t="s">
        <v>132</v>
      </c>
      <c r="G13" t="s">
        <v>132</v>
      </c>
      <c r="H13" t="s">
        <v>132</v>
      </c>
      <c r="I13" t="s">
        <v>132</v>
      </c>
      <c r="J13">
        <v>-253.5</v>
      </c>
      <c r="K13" t="s">
        <v>132</v>
      </c>
    </row>
    <row r="14" spans="1:11" x14ac:dyDescent="0.3">
      <c r="A14" t="s">
        <v>458</v>
      </c>
      <c r="B14">
        <v>-92.6</v>
      </c>
      <c r="C14">
        <v>-70.7</v>
      </c>
      <c r="D14">
        <v>-42.6</v>
      </c>
      <c r="E14">
        <v>-45.4</v>
      </c>
      <c r="F14">
        <v>-48.1</v>
      </c>
      <c r="G14">
        <v>-97.9</v>
      </c>
      <c r="H14">
        <v>-125.2</v>
      </c>
      <c r="I14">
        <v>-102</v>
      </c>
      <c r="J14">
        <v>-173.7</v>
      </c>
      <c r="K14">
        <v>-165.8</v>
      </c>
    </row>
    <row r="15" spans="1:11" x14ac:dyDescent="0.3">
      <c r="A15" t="s">
        <v>702</v>
      </c>
      <c r="B15">
        <v>-2.5</v>
      </c>
      <c r="C15">
        <v>-9.4</v>
      </c>
      <c r="D15">
        <v>-0.6</v>
      </c>
      <c r="E15">
        <v>-3.5</v>
      </c>
      <c r="F15">
        <v>-0.5</v>
      </c>
      <c r="G15">
        <v>-0.7</v>
      </c>
      <c r="H15">
        <v>-1.3</v>
      </c>
      <c r="I15">
        <v>-1.1000000000000001</v>
      </c>
      <c r="J15">
        <v>-4.4000000000000004</v>
      </c>
      <c r="K15">
        <v>0.5</v>
      </c>
    </row>
    <row r="16" spans="1:11" x14ac:dyDescent="0.3">
      <c r="A16" t="s">
        <v>459</v>
      </c>
      <c r="B16">
        <v>-8.8000000000000007</v>
      </c>
      <c r="C16">
        <v>-12.5</v>
      </c>
      <c r="D16">
        <v>-10.1</v>
      </c>
      <c r="E16">
        <v>-12.8</v>
      </c>
      <c r="F16" t="s">
        <v>132</v>
      </c>
      <c r="G16" t="s">
        <v>132</v>
      </c>
      <c r="H16" t="s">
        <v>132</v>
      </c>
      <c r="I16" t="s">
        <v>132</v>
      </c>
      <c r="J16" t="s">
        <v>132</v>
      </c>
      <c r="K16" t="s">
        <v>132</v>
      </c>
    </row>
    <row r="17" spans="1:11" x14ac:dyDescent="0.3">
      <c r="A17" t="s">
        <v>440</v>
      </c>
      <c r="B17">
        <v>145.19999999999999</v>
      </c>
      <c r="C17">
        <v>167.9</v>
      </c>
      <c r="D17">
        <v>-41.2</v>
      </c>
      <c r="E17">
        <v>145.1</v>
      </c>
      <c r="F17">
        <v>269.8</v>
      </c>
      <c r="G17">
        <v>328.5</v>
      </c>
      <c r="H17">
        <v>614.4</v>
      </c>
      <c r="I17">
        <v>481.2</v>
      </c>
      <c r="J17">
        <v>544.20000000000005</v>
      </c>
      <c r="K17">
        <v>440.6</v>
      </c>
    </row>
    <row r="18" spans="1:11" x14ac:dyDescent="0.3">
      <c r="A18" t="s">
        <v>703</v>
      </c>
      <c r="B18">
        <v>-8.1999999999999993</v>
      </c>
      <c r="C18">
        <v>-6.4</v>
      </c>
      <c r="D18">
        <v>-12.2</v>
      </c>
      <c r="E18">
        <v>-11.3</v>
      </c>
      <c r="F18">
        <v>-11.4</v>
      </c>
      <c r="G18">
        <v>-13.3</v>
      </c>
      <c r="H18">
        <v>-17.100000000000001</v>
      </c>
      <c r="I18">
        <v>-40.4</v>
      </c>
      <c r="J18">
        <v>-35.4</v>
      </c>
      <c r="K18">
        <v>-34</v>
      </c>
    </row>
    <row r="19" spans="1:11" x14ac:dyDescent="0.3">
      <c r="A19" t="s">
        <v>441</v>
      </c>
      <c r="B19">
        <v>-2.2999999999999998</v>
      </c>
      <c r="C19">
        <v>-1.6</v>
      </c>
      <c r="D19">
        <v>-5.9</v>
      </c>
      <c r="E19">
        <v>-0.8</v>
      </c>
      <c r="F19">
        <v>17.7</v>
      </c>
      <c r="G19">
        <v>-18.5</v>
      </c>
      <c r="H19">
        <v>2.1</v>
      </c>
      <c r="I19">
        <v>30</v>
      </c>
      <c r="J19">
        <v>-35</v>
      </c>
      <c r="K19">
        <v>-45.9</v>
      </c>
    </row>
    <row r="20" spans="1:11" x14ac:dyDescent="0.3">
      <c r="A20" t="s">
        <v>704</v>
      </c>
      <c r="B20">
        <v>0.7</v>
      </c>
      <c r="C20">
        <v>0.8</v>
      </c>
      <c r="D20">
        <v>-18.2</v>
      </c>
      <c r="E20">
        <v>0.7</v>
      </c>
      <c r="F20">
        <v>1.9</v>
      </c>
      <c r="G20">
        <v>1.2</v>
      </c>
      <c r="H20">
        <v>2.4</v>
      </c>
      <c r="I20">
        <v>2.7</v>
      </c>
      <c r="J20">
        <v>6</v>
      </c>
      <c r="K20">
        <v>1.1000000000000001</v>
      </c>
    </row>
    <row r="21" spans="1:11" x14ac:dyDescent="0.3">
      <c r="A21" t="s">
        <v>144</v>
      </c>
      <c r="B21">
        <v>10.4</v>
      </c>
      <c r="C21">
        <v>14.3</v>
      </c>
      <c r="D21">
        <v>16.899999999999999</v>
      </c>
      <c r="E21">
        <v>15.5</v>
      </c>
      <c r="F21">
        <v>20.9</v>
      </c>
      <c r="G21">
        <v>23.3</v>
      </c>
      <c r="H21">
        <v>54.2</v>
      </c>
      <c r="I21">
        <v>89.5</v>
      </c>
      <c r="J21">
        <v>85.9</v>
      </c>
      <c r="K21">
        <v>57.3</v>
      </c>
    </row>
    <row r="22" spans="1:11" x14ac:dyDescent="0.3">
      <c r="A22" t="s">
        <v>705</v>
      </c>
      <c r="B22">
        <v>8.1999999999999993</v>
      </c>
      <c r="C22">
        <v>6.4</v>
      </c>
      <c r="D22">
        <v>8</v>
      </c>
      <c r="E22" t="s">
        <v>132</v>
      </c>
      <c r="F22" t="s">
        <v>132</v>
      </c>
      <c r="G22" t="s">
        <v>132</v>
      </c>
      <c r="H22" t="s">
        <v>132</v>
      </c>
      <c r="I22" t="s">
        <v>132</v>
      </c>
      <c r="J22" t="s">
        <v>132</v>
      </c>
      <c r="K22" t="s">
        <v>132</v>
      </c>
    </row>
    <row r="23" spans="1:11" x14ac:dyDescent="0.3">
      <c r="A23" t="s">
        <v>706</v>
      </c>
      <c r="B23" t="s">
        <v>132</v>
      </c>
      <c r="C23" t="s">
        <v>132</v>
      </c>
      <c r="D23">
        <v>1</v>
      </c>
      <c r="E23">
        <v>1.1000000000000001</v>
      </c>
      <c r="F23">
        <v>1.1000000000000001</v>
      </c>
      <c r="G23">
        <v>1.1000000000000001</v>
      </c>
      <c r="H23">
        <v>0.3</v>
      </c>
      <c r="I23">
        <v>0</v>
      </c>
      <c r="J23" t="s">
        <v>132</v>
      </c>
      <c r="K23" t="s">
        <v>132</v>
      </c>
    </row>
    <row r="24" spans="1:11" x14ac:dyDescent="0.3">
      <c r="A24" t="s">
        <v>707</v>
      </c>
      <c r="B24">
        <v>71.3</v>
      </c>
      <c r="C24">
        <v>161.80000000000001</v>
      </c>
      <c r="D24">
        <v>94.4</v>
      </c>
      <c r="E24">
        <v>131.6</v>
      </c>
      <c r="F24">
        <v>261.2</v>
      </c>
      <c r="G24">
        <v>370.2</v>
      </c>
      <c r="H24">
        <v>467.5</v>
      </c>
      <c r="I24">
        <v>185.3</v>
      </c>
      <c r="J24">
        <v>597.70000000000005</v>
      </c>
      <c r="K24">
        <v>581.1</v>
      </c>
    </row>
    <row r="25" spans="1:11" x14ac:dyDescent="0.3">
      <c r="A25" t="s">
        <v>442</v>
      </c>
    </row>
    <row r="26" spans="1:11" x14ac:dyDescent="0.3">
      <c r="A26" t="s">
        <v>443</v>
      </c>
      <c r="B26">
        <v>2.7</v>
      </c>
      <c r="C26">
        <v>16.7</v>
      </c>
      <c r="D26">
        <v>26.4</v>
      </c>
      <c r="E26">
        <v>1.7</v>
      </c>
      <c r="F26">
        <v>14.2</v>
      </c>
      <c r="G26">
        <v>1.8</v>
      </c>
      <c r="H26">
        <v>2.6</v>
      </c>
      <c r="I26">
        <v>1.8</v>
      </c>
      <c r="J26">
        <v>21.6</v>
      </c>
      <c r="K26">
        <v>1.4</v>
      </c>
    </row>
    <row r="27" spans="1:11" x14ac:dyDescent="0.3">
      <c r="A27" t="s">
        <v>444</v>
      </c>
      <c r="B27">
        <v>-74</v>
      </c>
      <c r="C27">
        <v>-96.4</v>
      </c>
      <c r="D27">
        <v>-87.7</v>
      </c>
      <c r="E27">
        <v>-93.3</v>
      </c>
      <c r="F27">
        <v>-138.80000000000001</v>
      </c>
      <c r="G27">
        <v>-153.80000000000001</v>
      </c>
      <c r="H27">
        <v>-244.5</v>
      </c>
      <c r="I27">
        <v>-172.4</v>
      </c>
      <c r="J27">
        <v>-239.4</v>
      </c>
      <c r="K27">
        <v>-277.60000000000002</v>
      </c>
    </row>
    <row r="28" spans="1:11" x14ac:dyDescent="0.3">
      <c r="A28" t="s">
        <v>517</v>
      </c>
      <c r="B28" t="s">
        <v>132</v>
      </c>
      <c r="C28">
        <v>-28.4</v>
      </c>
      <c r="D28">
        <v>0</v>
      </c>
      <c r="E28" t="s">
        <v>132</v>
      </c>
      <c r="F28" t="s">
        <v>132</v>
      </c>
      <c r="G28" t="s">
        <v>132</v>
      </c>
      <c r="H28" t="s">
        <v>132</v>
      </c>
      <c r="I28" t="s">
        <v>132</v>
      </c>
      <c r="J28" t="s">
        <v>132</v>
      </c>
      <c r="K28" t="s">
        <v>132</v>
      </c>
    </row>
    <row r="29" spans="1:11" x14ac:dyDescent="0.3">
      <c r="A29" t="s">
        <v>446</v>
      </c>
      <c r="B29">
        <v>-15.9</v>
      </c>
      <c r="C29">
        <v>-10.6</v>
      </c>
      <c r="D29">
        <v>-14.7</v>
      </c>
      <c r="E29">
        <v>-0.6</v>
      </c>
      <c r="F29">
        <v>-1.9</v>
      </c>
      <c r="G29">
        <v>-4.3</v>
      </c>
      <c r="H29">
        <v>-6.7</v>
      </c>
      <c r="I29">
        <v>-5.0999999999999996</v>
      </c>
      <c r="J29">
        <v>-13.7</v>
      </c>
      <c r="K29">
        <v>-11.4</v>
      </c>
    </row>
    <row r="30" spans="1:11" x14ac:dyDescent="0.3">
      <c r="A30" t="s">
        <v>708</v>
      </c>
      <c r="B30" t="s">
        <v>132</v>
      </c>
      <c r="C30" t="s">
        <v>132</v>
      </c>
      <c r="D30" t="s">
        <v>132</v>
      </c>
      <c r="E30">
        <v>9.6999999999999993</v>
      </c>
      <c r="F30">
        <v>1.9</v>
      </c>
      <c r="G30">
        <v>4.0999999999999996</v>
      </c>
      <c r="H30">
        <v>5</v>
      </c>
      <c r="I30">
        <v>9.6</v>
      </c>
      <c r="J30">
        <v>14.1</v>
      </c>
      <c r="K30">
        <v>34</v>
      </c>
    </row>
    <row r="31" spans="1:11" x14ac:dyDescent="0.3">
      <c r="A31" t="s">
        <v>709</v>
      </c>
      <c r="B31">
        <v>-27.4</v>
      </c>
      <c r="C31">
        <v>-3.2</v>
      </c>
      <c r="D31">
        <v>-0.6</v>
      </c>
      <c r="E31">
        <v>-7.5</v>
      </c>
      <c r="F31">
        <v>0</v>
      </c>
      <c r="G31">
        <v>27.8</v>
      </c>
      <c r="H31">
        <v>-1.3</v>
      </c>
      <c r="I31">
        <v>0</v>
      </c>
      <c r="J31">
        <v>0</v>
      </c>
      <c r="K31" t="s">
        <v>132</v>
      </c>
    </row>
    <row r="32" spans="1:11" x14ac:dyDescent="0.3">
      <c r="A32" t="s">
        <v>448</v>
      </c>
      <c r="B32">
        <v>-106.4</v>
      </c>
      <c r="C32">
        <v>-115.6</v>
      </c>
      <c r="D32">
        <v>-68.5</v>
      </c>
      <c r="E32">
        <v>-90.1</v>
      </c>
      <c r="F32">
        <v>-124.6</v>
      </c>
      <c r="G32">
        <v>-124.4</v>
      </c>
      <c r="H32">
        <v>-244.8</v>
      </c>
      <c r="I32">
        <v>-166.1</v>
      </c>
      <c r="J32">
        <v>-217.4</v>
      </c>
      <c r="K32">
        <v>-253.6</v>
      </c>
    </row>
    <row r="33" spans="1:11" x14ac:dyDescent="0.3">
      <c r="A33" t="s">
        <v>449</v>
      </c>
    </row>
    <row r="34" spans="1:11" x14ac:dyDescent="0.3">
      <c r="A34" t="s">
        <v>450</v>
      </c>
      <c r="B34">
        <v>-10</v>
      </c>
      <c r="C34">
        <v>-10</v>
      </c>
      <c r="D34">
        <v>-8.3000000000000007</v>
      </c>
      <c r="E34">
        <v>-8.3000000000000007</v>
      </c>
      <c r="F34">
        <v>-12.7</v>
      </c>
      <c r="G34">
        <v>-220.6</v>
      </c>
      <c r="H34">
        <v>-58.5</v>
      </c>
      <c r="I34">
        <v>0</v>
      </c>
      <c r="J34">
        <v>-28.3</v>
      </c>
      <c r="K34">
        <v>-113.4</v>
      </c>
    </row>
    <row r="35" spans="1:11" x14ac:dyDescent="0.3">
      <c r="A35" t="s">
        <v>520</v>
      </c>
      <c r="B35">
        <v>-17</v>
      </c>
      <c r="C35">
        <v>-13.6</v>
      </c>
      <c r="D35">
        <v>78.8</v>
      </c>
      <c r="E35">
        <v>-48</v>
      </c>
      <c r="F35">
        <v>-13.7</v>
      </c>
      <c r="G35">
        <v>-19.600000000000001</v>
      </c>
      <c r="H35">
        <v>-11.6</v>
      </c>
      <c r="I35">
        <v>128.4</v>
      </c>
      <c r="J35">
        <v>-63.2</v>
      </c>
      <c r="K35">
        <v>8.8000000000000007</v>
      </c>
    </row>
    <row r="36" spans="1:11" x14ac:dyDescent="0.3">
      <c r="A36" t="s">
        <v>451</v>
      </c>
      <c r="B36">
        <v>5.2</v>
      </c>
      <c r="C36">
        <v>0.3</v>
      </c>
      <c r="D36">
        <v>8.1999999999999993</v>
      </c>
      <c r="E36">
        <v>10.1</v>
      </c>
      <c r="F36">
        <v>17.600000000000001</v>
      </c>
      <c r="G36">
        <v>169.4</v>
      </c>
      <c r="H36">
        <v>0</v>
      </c>
      <c r="I36" t="s">
        <v>132</v>
      </c>
      <c r="J36">
        <v>278</v>
      </c>
      <c r="K36">
        <v>0</v>
      </c>
    </row>
    <row r="37" spans="1:11" x14ac:dyDescent="0.3">
      <c r="A37" t="s">
        <v>452</v>
      </c>
      <c r="B37">
        <v>0</v>
      </c>
      <c r="C37" t="s">
        <v>132</v>
      </c>
      <c r="D37" t="s">
        <v>132</v>
      </c>
      <c r="E37" t="s">
        <v>132</v>
      </c>
      <c r="F37" t="s">
        <v>132</v>
      </c>
      <c r="G37" t="s">
        <v>132</v>
      </c>
      <c r="H37">
        <v>-7.9</v>
      </c>
      <c r="I37">
        <v>-20.9</v>
      </c>
      <c r="J37">
        <v>-81</v>
      </c>
      <c r="K37">
        <v>-63.2</v>
      </c>
    </row>
    <row r="38" spans="1:11" x14ac:dyDescent="0.3">
      <c r="A38" t="s">
        <v>454</v>
      </c>
      <c r="B38" t="s">
        <v>132</v>
      </c>
      <c r="C38" t="s">
        <v>132</v>
      </c>
      <c r="D38" t="s">
        <v>132</v>
      </c>
      <c r="E38" t="s">
        <v>132</v>
      </c>
      <c r="F38" t="s">
        <v>132</v>
      </c>
      <c r="G38" t="s">
        <v>132</v>
      </c>
      <c r="H38" t="s">
        <v>132</v>
      </c>
      <c r="I38" t="s">
        <v>132</v>
      </c>
      <c r="J38" t="s">
        <v>132</v>
      </c>
      <c r="K38" t="s">
        <v>132</v>
      </c>
    </row>
    <row r="39" spans="1:11" x14ac:dyDescent="0.3">
      <c r="A39" t="s">
        <v>455</v>
      </c>
      <c r="B39">
        <v>-28.7</v>
      </c>
      <c r="C39">
        <v>10.9</v>
      </c>
      <c r="D39">
        <v>8.1</v>
      </c>
      <c r="E39">
        <v>-0.8</v>
      </c>
      <c r="F39">
        <v>-6</v>
      </c>
      <c r="G39">
        <v>5</v>
      </c>
      <c r="H39">
        <v>-3.1</v>
      </c>
      <c r="I39">
        <v>-10.199999999999999</v>
      </c>
      <c r="J39">
        <v>-12.4</v>
      </c>
      <c r="K39">
        <v>4.5999999999999996</v>
      </c>
    </row>
    <row r="40" spans="1:11" x14ac:dyDescent="0.3">
      <c r="A40" t="s">
        <v>457</v>
      </c>
      <c r="B40">
        <v>0.1</v>
      </c>
      <c r="C40">
        <v>-3.3</v>
      </c>
      <c r="D40">
        <v>0</v>
      </c>
      <c r="E40" t="s">
        <v>132</v>
      </c>
      <c r="F40">
        <v>-2.5</v>
      </c>
      <c r="G40">
        <v>0</v>
      </c>
      <c r="H40">
        <v>-0.1</v>
      </c>
      <c r="I40">
        <v>0.1</v>
      </c>
      <c r="J40" t="s">
        <v>132</v>
      </c>
      <c r="K40">
        <v>0.1</v>
      </c>
    </row>
    <row r="41" spans="1:11" x14ac:dyDescent="0.3">
      <c r="A41" t="s">
        <v>460</v>
      </c>
      <c r="B41">
        <v>-22.8</v>
      </c>
      <c r="C41">
        <v>15.1</v>
      </c>
      <c r="D41">
        <v>-69.599999999999994</v>
      </c>
      <c r="E41">
        <v>-13.4</v>
      </c>
      <c r="F41">
        <v>99.8</v>
      </c>
      <c r="G41">
        <v>57.5</v>
      </c>
      <c r="H41">
        <v>60.8</v>
      </c>
      <c r="I41">
        <v>157.30000000000001</v>
      </c>
      <c r="J41">
        <v>120.3</v>
      </c>
      <c r="K41">
        <v>-310.10000000000002</v>
      </c>
    </row>
    <row r="42" spans="1:11" x14ac:dyDescent="0.3">
      <c r="A42" t="s">
        <v>462</v>
      </c>
      <c r="B42">
        <v>537.9</v>
      </c>
      <c r="C42">
        <v>485.8</v>
      </c>
      <c r="D42">
        <v>368.1</v>
      </c>
      <c r="E42">
        <v>344.6</v>
      </c>
      <c r="F42">
        <v>498.9</v>
      </c>
      <c r="G42">
        <v>531</v>
      </c>
      <c r="H42">
        <v>581.79999999999995</v>
      </c>
      <c r="I42">
        <v>801.8</v>
      </c>
      <c r="J42">
        <v>862.5</v>
      </c>
      <c r="K42">
        <v>496</v>
      </c>
    </row>
    <row r="43" spans="1:11" x14ac:dyDescent="0.3">
      <c r="A43" t="s">
        <v>464</v>
      </c>
      <c r="B43">
        <v>561.6</v>
      </c>
      <c r="C43">
        <v>472</v>
      </c>
      <c r="D43">
        <v>436.3</v>
      </c>
      <c r="E43">
        <v>357.3</v>
      </c>
      <c r="F43">
        <v>392.8</v>
      </c>
      <c r="G43">
        <v>475.3</v>
      </c>
      <c r="H43">
        <v>520.70000000000005</v>
      </c>
      <c r="I43">
        <v>633.4</v>
      </c>
      <c r="J43">
        <v>746.8</v>
      </c>
      <c r="K43">
        <v>811.4</v>
      </c>
    </row>
    <row r="44" spans="1:11" x14ac:dyDescent="0.3">
      <c r="A44" t="s">
        <v>710</v>
      </c>
      <c r="B44">
        <v>-11.3</v>
      </c>
      <c r="C44">
        <v>-21.5</v>
      </c>
      <c r="D44">
        <v>-46.6</v>
      </c>
      <c r="E44">
        <v>-21.4</v>
      </c>
      <c r="F44">
        <v>-15.1</v>
      </c>
      <c r="G44">
        <v>-65.8</v>
      </c>
      <c r="H44">
        <v>-20.8</v>
      </c>
      <c r="I44">
        <v>-52.1</v>
      </c>
      <c r="J44">
        <v>-56.5</v>
      </c>
      <c r="K44">
        <v>-77.2</v>
      </c>
    </row>
    <row r="45" spans="1:11" x14ac:dyDescent="0.3">
      <c r="A45" t="s">
        <v>711</v>
      </c>
      <c r="B45" t="s">
        <v>132</v>
      </c>
      <c r="C45" t="s">
        <v>132</v>
      </c>
      <c r="D45" t="s">
        <v>132</v>
      </c>
      <c r="E45" t="s">
        <v>132</v>
      </c>
      <c r="F45">
        <v>-13.1</v>
      </c>
      <c r="G45">
        <v>-14.9</v>
      </c>
      <c r="H45">
        <v>-48.8</v>
      </c>
      <c r="I45">
        <v>-49.1</v>
      </c>
      <c r="J45">
        <v>-52.5</v>
      </c>
      <c r="K45">
        <v>-56.7</v>
      </c>
    </row>
    <row r="46" spans="1:11" x14ac:dyDescent="0.3">
      <c r="A46" t="s">
        <v>468</v>
      </c>
      <c r="B46">
        <v>-32.9</v>
      </c>
      <c r="C46">
        <v>-48.1</v>
      </c>
      <c r="D46">
        <v>32.1</v>
      </c>
      <c r="E46">
        <v>-67.599999999999994</v>
      </c>
      <c r="F46">
        <v>-39.4</v>
      </c>
      <c r="G46">
        <v>-151.5</v>
      </c>
      <c r="H46">
        <v>-305.5</v>
      </c>
      <c r="I46">
        <v>-147.5</v>
      </c>
      <c r="J46">
        <v>-194</v>
      </c>
      <c r="K46">
        <v>-501.8</v>
      </c>
    </row>
    <row r="47" spans="1:11" x14ac:dyDescent="0.3">
      <c r="A47" t="s">
        <v>163</v>
      </c>
    </row>
    <row r="48" spans="1:11" x14ac:dyDescent="0.3">
      <c r="A48" t="s">
        <v>509</v>
      </c>
      <c r="B48" t="s">
        <v>132</v>
      </c>
      <c r="C48" t="s">
        <v>132</v>
      </c>
      <c r="D48" t="s">
        <v>132</v>
      </c>
      <c r="E48" t="s">
        <v>132</v>
      </c>
      <c r="F48" t="s">
        <v>132</v>
      </c>
      <c r="G48" t="s">
        <v>132</v>
      </c>
      <c r="H48" t="s">
        <v>132</v>
      </c>
      <c r="I48">
        <v>314.89999999999998</v>
      </c>
      <c r="J48">
        <v>339.8</v>
      </c>
      <c r="K48">
        <v>404.6</v>
      </c>
    </row>
    <row r="49" spans="1:11" x14ac:dyDescent="0.3">
      <c r="A49" t="s">
        <v>439</v>
      </c>
      <c r="B49" t="s">
        <v>132</v>
      </c>
      <c r="C49" t="s">
        <v>132</v>
      </c>
      <c r="D49" t="s">
        <v>132</v>
      </c>
      <c r="E49" t="s">
        <v>132</v>
      </c>
      <c r="F49" t="s">
        <v>132</v>
      </c>
      <c r="G49" t="s">
        <v>132</v>
      </c>
      <c r="H49" t="s">
        <v>132</v>
      </c>
      <c r="I49">
        <v>20.6</v>
      </c>
      <c r="J49">
        <v>21.9</v>
      </c>
      <c r="K49">
        <v>-26.8</v>
      </c>
    </row>
    <row r="50" spans="1:11" x14ac:dyDescent="0.3">
      <c r="A50" t="s">
        <v>712</v>
      </c>
      <c r="B50" t="s">
        <v>132</v>
      </c>
      <c r="C50" t="s">
        <v>132</v>
      </c>
      <c r="D50">
        <v>-109.1</v>
      </c>
      <c r="E50">
        <v>62.5</v>
      </c>
      <c r="F50">
        <v>145.19999999999999</v>
      </c>
      <c r="G50">
        <v>176.5</v>
      </c>
      <c r="H50">
        <v>370.8</v>
      </c>
      <c r="I50">
        <v>315.10000000000002</v>
      </c>
      <c r="J50">
        <v>326.7</v>
      </c>
      <c r="K50">
        <v>187</v>
      </c>
    </row>
    <row r="51" spans="1:11" x14ac:dyDescent="0.3">
      <c r="A51" t="s">
        <v>237</v>
      </c>
      <c r="B51" t="s">
        <v>238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C273F-F108-46B1-B49E-CFD721977E80}">
  <dimension ref="A1:K143"/>
  <sheetViews>
    <sheetView workbookViewId="0"/>
  </sheetViews>
  <sheetFormatPr defaultRowHeight="14.4" x14ac:dyDescent="0.3"/>
  <cols>
    <col min="1" max="1" width="42.6640625" bestFit="1" customWidth="1"/>
    <col min="2" max="2" width="56.33203125" bestFit="1" customWidth="1"/>
    <col min="3" max="11" width="10.5546875" bestFit="1" customWidth="1"/>
  </cols>
  <sheetData>
    <row r="1" spans="1:11" x14ac:dyDescent="0.3">
      <c r="A1" t="s">
        <v>713</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128</v>
      </c>
    </row>
    <row r="6" spans="1:11" x14ac:dyDescent="0.3">
      <c r="A6" t="s">
        <v>129</v>
      </c>
    </row>
    <row r="7" spans="1:11" x14ac:dyDescent="0.3">
      <c r="A7" t="s">
        <v>130</v>
      </c>
      <c r="B7" s="1">
        <v>18866</v>
      </c>
      <c r="C7" s="1">
        <v>19308.2</v>
      </c>
      <c r="D7" s="1">
        <v>18775.7</v>
      </c>
      <c r="E7" s="1">
        <v>21351.8</v>
      </c>
      <c r="F7" s="1">
        <v>23970.400000000001</v>
      </c>
      <c r="G7" s="1">
        <v>25884.3</v>
      </c>
      <c r="H7" s="1">
        <v>26464.7</v>
      </c>
      <c r="I7" s="1">
        <v>21047.8</v>
      </c>
      <c r="J7" s="1">
        <v>25114.9</v>
      </c>
      <c r="K7" s="1">
        <v>23710.3</v>
      </c>
    </row>
    <row r="8" spans="1:11" x14ac:dyDescent="0.3">
      <c r="A8" t="s">
        <v>131</v>
      </c>
      <c r="B8" t="s">
        <v>132</v>
      </c>
      <c r="C8" t="s">
        <v>132</v>
      </c>
      <c r="D8" t="s">
        <v>132</v>
      </c>
      <c r="E8" s="1">
        <v>21351.8</v>
      </c>
      <c r="F8" s="1">
        <v>23970.400000000001</v>
      </c>
      <c r="G8" s="1">
        <v>25884.3</v>
      </c>
      <c r="H8" s="1">
        <v>26464.7</v>
      </c>
      <c r="I8" s="1">
        <v>21047.8</v>
      </c>
      <c r="J8" s="1">
        <v>25114.9</v>
      </c>
      <c r="K8" s="1">
        <v>23710.3</v>
      </c>
    </row>
    <row r="9" spans="1:11" x14ac:dyDescent="0.3">
      <c r="A9" t="s">
        <v>133</v>
      </c>
    </row>
    <row r="10" spans="1:11" x14ac:dyDescent="0.3">
      <c r="A10" t="s">
        <v>134</v>
      </c>
      <c r="B10" s="1">
        <v>9566.5</v>
      </c>
      <c r="C10" s="1">
        <v>10109.799999999999</v>
      </c>
      <c r="D10" s="1">
        <v>9709.2000000000007</v>
      </c>
      <c r="E10" s="1">
        <v>10970.9</v>
      </c>
      <c r="F10" s="1">
        <v>11877.9</v>
      </c>
      <c r="G10" s="1">
        <v>12463.2</v>
      </c>
      <c r="H10" s="1">
        <v>12702.8</v>
      </c>
      <c r="I10" s="1">
        <v>10518.8</v>
      </c>
      <c r="J10" s="1">
        <v>12382.4</v>
      </c>
      <c r="K10" s="1">
        <v>12499.3</v>
      </c>
    </row>
    <row r="11" spans="1:11" x14ac:dyDescent="0.3">
      <c r="A11" t="s">
        <v>471</v>
      </c>
      <c r="B11" t="s">
        <v>132</v>
      </c>
      <c r="C11" t="s">
        <v>132</v>
      </c>
      <c r="D11" t="s">
        <v>132</v>
      </c>
      <c r="E11" t="s">
        <v>132</v>
      </c>
      <c r="F11" s="1">
        <v>7943.1</v>
      </c>
      <c r="G11" s="1">
        <v>8800.6</v>
      </c>
      <c r="H11" s="1">
        <v>8999.6</v>
      </c>
      <c r="I11" s="1">
        <v>2709.3</v>
      </c>
      <c r="J11" s="1">
        <v>3012.5</v>
      </c>
      <c r="K11" s="1">
        <v>2910.2</v>
      </c>
    </row>
    <row r="12" spans="1:11" x14ac:dyDescent="0.3">
      <c r="A12" t="s">
        <v>714</v>
      </c>
      <c r="B12" s="1">
        <v>7987.1</v>
      </c>
      <c r="C12" s="1">
        <v>8240.6</v>
      </c>
      <c r="D12" s="1">
        <v>8091.9</v>
      </c>
      <c r="E12" s="1">
        <v>9145.7000000000007</v>
      </c>
      <c r="F12">
        <v>188.7</v>
      </c>
      <c r="G12">
        <v>171.3</v>
      </c>
      <c r="H12">
        <v>170.2</v>
      </c>
      <c r="I12">
        <v>258</v>
      </c>
      <c r="J12">
        <v>98.2</v>
      </c>
      <c r="K12">
        <v>258.10000000000002</v>
      </c>
    </row>
    <row r="13" spans="1:11" x14ac:dyDescent="0.3">
      <c r="A13" t="s">
        <v>472</v>
      </c>
      <c r="B13" t="s">
        <v>132</v>
      </c>
      <c r="C13" t="s">
        <v>132</v>
      </c>
      <c r="D13" t="s">
        <v>132</v>
      </c>
      <c r="E13" t="s">
        <v>132</v>
      </c>
      <c r="F13" s="1">
        <v>1771.4</v>
      </c>
      <c r="G13" s="1">
        <v>1861.5</v>
      </c>
      <c r="H13" s="1">
        <v>1849.4</v>
      </c>
      <c r="I13" s="1">
        <v>1574.4</v>
      </c>
      <c r="J13" s="1">
        <v>1751.7</v>
      </c>
      <c r="K13" s="1">
        <v>1739</v>
      </c>
    </row>
    <row r="14" spans="1:11" x14ac:dyDescent="0.3">
      <c r="A14" t="s">
        <v>473</v>
      </c>
      <c r="B14">
        <v>188.6</v>
      </c>
      <c r="C14">
        <v>183.3</v>
      </c>
      <c r="D14">
        <v>106.6</v>
      </c>
      <c r="E14">
        <v>294.39999999999998</v>
      </c>
      <c r="F14">
        <v>19.2</v>
      </c>
      <c r="G14">
        <v>56.7</v>
      </c>
      <c r="H14">
        <v>62.7</v>
      </c>
      <c r="I14">
        <v>48</v>
      </c>
      <c r="J14">
        <v>33.1</v>
      </c>
      <c r="K14">
        <v>182.2</v>
      </c>
    </row>
    <row r="15" spans="1:11" x14ac:dyDescent="0.3">
      <c r="A15" t="s">
        <v>139</v>
      </c>
      <c r="B15" s="1">
        <v>9299.5</v>
      </c>
      <c r="C15" s="1">
        <v>9198.4</v>
      </c>
      <c r="D15" s="1">
        <v>9066.5</v>
      </c>
      <c r="E15" s="1">
        <v>10380.9</v>
      </c>
      <c r="F15" s="1">
        <v>12091.4</v>
      </c>
      <c r="G15" s="1">
        <v>13421.1</v>
      </c>
      <c r="H15" s="1">
        <v>13761.9</v>
      </c>
      <c r="I15" s="1">
        <v>10529.1</v>
      </c>
      <c r="J15" s="1">
        <v>12732.5</v>
      </c>
      <c r="K15" s="1">
        <v>11211.1</v>
      </c>
    </row>
    <row r="16" spans="1:11" x14ac:dyDescent="0.3">
      <c r="A16" t="s">
        <v>140</v>
      </c>
      <c r="B16" s="1">
        <v>1568.7</v>
      </c>
      <c r="C16" s="1">
        <v>1173.0999999999999</v>
      </c>
      <c r="D16" s="1">
        <v>1175.5</v>
      </c>
      <c r="E16" s="1">
        <v>1650.3</v>
      </c>
      <c r="F16" s="1">
        <v>2338.5</v>
      </c>
      <c r="G16" s="1">
        <v>2796.9</v>
      </c>
      <c r="H16" s="1">
        <v>2977.8</v>
      </c>
      <c r="I16">
        <v>851.7</v>
      </c>
      <c r="J16" s="1">
        <v>2349</v>
      </c>
      <c r="K16">
        <v>704.6</v>
      </c>
    </row>
    <row r="17" spans="1:11" x14ac:dyDescent="0.3">
      <c r="A17" t="s">
        <v>181</v>
      </c>
      <c r="B17">
        <v>69.099999999999994</v>
      </c>
      <c r="C17">
        <v>103.6</v>
      </c>
      <c r="D17">
        <v>37.700000000000003</v>
      </c>
      <c r="E17" t="s">
        <v>132</v>
      </c>
      <c r="F17" t="s">
        <v>132</v>
      </c>
      <c r="G17" t="s">
        <v>132</v>
      </c>
      <c r="H17" t="s">
        <v>132</v>
      </c>
      <c r="I17" t="s">
        <v>132</v>
      </c>
      <c r="J17" t="s">
        <v>132</v>
      </c>
      <c r="K17" t="s">
        <v>132</v>
      </c>
    </row>
    <row r="18" spans="1:11" x14ac:dyDescent="0.3">
      <c r="A18" t="s">
        <v>715</v>
      </c>
      <c r="B18" t="s">
        <v>132</v>
      </c>
      <c r="C18" t="s">
        <v>132</v>
      </c>
      <c r="D18" t="s">
        <v>132</v>
      </c>
      <c r="E18" t="s">
        <v>132</v>
      </c>
      <c r="F18" t="s">
        <v>132</v>
      </c>
      <c r="G18" t="s">
        <v>132</v>
      </c>
      <c r="H18" t="s">
        <v>132</v>
      </c>
      <c r="I18" s="1">
        <v>5253.1</v>
      </c>
      <c r="J18" s="1">
        <v>5656</v>
      </c>
      <c r="K18" s="1">
        <v>5899.4</v>
      </c>
    </row>
    <row r="19" spans="1:11" x14ac:dyDescent="0.3">
      <c r="A19" t="s">
        <v>600</v>
      </c>
      <c r="B19">
        <v>136.80000000000001</v>
      </c>
      <c r="C19">
        <v>135.5</v>
      </c>
      <c r="D19">
        <v>132.1</v>
      </c>
      <c r="E19">
        <v>120.6</v>
      </c>
      <c r="F19">
        <v>129.9</v>
      </c>
      <c r="G19">
        <v>152.4</v>
      </c>
      <c r="H19">
        <v>172.4</v>
      </c>
      <c r="I19">
        <v>69.599999999999994</v>
      </c>
      <c r="J19">
        <v>101.7</v>
      </c>
      <c r="K19">
        <v>118</v>
      </c>
    </row>
    <row r="20" spans="1:11" x14ac:dyDescent="0.3">
      <c r="A20" t="s">
        <v>486</v>
      </c>
      <c r="B20" t="s">
        <v>132</v>
      </c>
      <c r="C20" t="s">
        <v>132</v>
      </c>
      <c r="D20" t="s">
        <v>132</v>
      </c>
      <c r="E20" s="1">
        <v>1650.3</v>
      </c>
      <c r="F20" s="1">
        <v>2338.5</v>
      </c>
      <c r="G20" s="1">
        <v>2796.9</v>
      </c>
      <c r="H20" s="1">
        <v>2977.8</v>
      </c>
      <c r="I20">
        <v>851.7</v>
      </c>
      <c r="J20" s="1">
        <v>2349</v>
      </c>
      <c r="K20">
        <v>704.6</v>
      </c>
    </row>
    <row r="21" spans="1:11" x14ac:dyDescent="0.3">
      <c r="A21" t="s">
        <v>143</v>
      </c>
    </row>
    <row r="22" spans="1:11" x14ac:dyDescent="0.3">
      <c r="A22" t="s">
        <v>602</v>
      </c>
      <c r="B22" t="s">
        <v>132</v>
      </c>
      <c r="C22" t="s">
        <v>132</v>
      </c>
      <c r="D22">
        <v>-1.1000000000000001</v>
      </c>
      <c r="E22" t="s">
        <v>132</v>
      </c>
      <c r="F22" t="s">
        <v>132</v>
      </c>
      <c r="G22" t="s">
        <v>132</v>
      </c>
      <c r="H22" t="s">
        <v>132</v>
      </c>
      <c r="I22" t="s">
        <v>132</v>
      </c>
      <c r="J22" t="s">
        <v>132</v>
      </c>
      <c r="K22" t="s">
        <v>132</v>
      </c>
    </row>
    <row r="23" spans="1:11" x14ac:dyDescent="0.3">
      <c r="A23" t="s">
        <v>543</v>
      </c>
      <c r="B23" t="s">
        <v>132</v>
      </c>
      <c r="C23" t="s">
        <v>132</v>
      </c>
      <c r="D23" t="s">
        <v>132</v>
      </c>
      <c r="E23">
        <v>1.1000000000000001</v>
      </c>
      <c r="F23" t="s">
        <v>132</v>
      </c>
      <c r="G23" t="s">
        <v>132</v>
      </c>
      <c r="H23" t="s">
        <v>132</v>
      </c>
      <c r="I23" t="s">
        <v>132</v>
      </c>
      <c r="J23" t="s">
        <v>132</v>
      </c>
      <c r="K23" t="s">
        <v>132</v>
      </c>
    </row>
    <row r="24" spans="1:11" x14ac:dyDescent="0.3">
      <c r="A24" t="s">
        <v>147</v>
      </c>
      <c r="B24">
        <v>451.6</v>
      </c>
      <c r="C24">
        <v>360</v>
      </c>
      <c r="D24">
        <v>391.8</v>
      </c>
      <c r="E24">
        <v>470.4</v>
      </c>
      <c r="F24">
        <v>755.8</v>
      </c>
      <c r="G24">
        <v>789</v>
      </c>
      <c r="H24">
        <v>716.5</v>
      </c>
      <c r="I24">
        <v>133.6</v>
      </c>
      <c r="J24">
        <v>425.8</v>
      </c>
      <c r="K24">
        <v>141.1</v>
      </c>
    </row>
    <row r="25" spans="1:11" x14ac:dyDescent="0.3">
      <c r="A25" t="s">
        <v>148</v>
      </c>
      <c r="B25" s="1">
        <v>1478.4</v>
      </c>
      <c r="C25" s="1">
        <v>1109.3</v>
      </c>
      <c r="D25" s="1">
        <v>1153.3</v>
      </c>
      <c r="E25" s="1">
        <v>1598.3</v>
      </c>
      <c r="F25" s="1">
        <v>2285.4</v>
      </c>
      <c r="G25" s="1">
        <v>2808.7</v>
      </c>
      <c r="H25" s="1">
        <v>2863.6</v>
      </c>
      <c r="I25">
        <v>659.9</v>
      </c>
      <c r="J25" s="1">
        <v>2190.5</v>
      </c>
      <c r="K25">
        <v>408.7</v>
      </c>
    </row>
    <row r="26" spans="1:11" x14ac:dyDescent="0.3">
      <c r="A26" t="s">
        <v>537</v>
      </c>
      <c r="B26" t="s">
        <v>132</v>
      </c>
      <c r="C26" t="s">
        <v>132</v>
      </c>
      <c r="D26" t="s">
        <v>132</v>
      </c>
      <c r="E26" t="s">
        <v>132</v>
      </c>
      <c r="F26" s="1">
        <v>1529.6</v>
      </c>
      <c r="G26" s="1">
        <v>2019.7</v>
      </c>
      <c r="H26" s="1">
        <v>2147.1999999999998</v>
      </c>
      <c r="I26">
        <v>526.29999999999995</v>
      </c>
      <c r="J26" s="1">
        <v>1764.7</v>
      </c>
      <c r="K26">
        <v>267.5</v>
      </c>
    </row>
    <row r="27" spans="1:11" x14ac:dyDescent="0.3">
      <c r="A27" t="s">
        <v>603</v>
      </c>
      <c r="B27">
        <v>-34.5</v>
      </c>
      <c r="C27">
        <v>-25.2</v>
      </c>
      <c r="D27">
        <v>-51.1</v>
      </c>
      <c r="E27">
        <v>-31</v>
      </c>
      <c r="F27">
        <v>-52</v>
      </c>
      <c r="G27">
        <v>-67.3</v>
      </c>
      <c r="H27">
        <v>-71.599999999999994</v>
      </c>
      <c r="I27">
        <v>-32</v>
      </c>
      <c r="J27">
        <v>-22.5</v>
      </c>
      <c r="K27">
        <v>-41.1</v>
      </c>
    </row>
    <row r="28" spans="1:11" x14ac:dyDescent="0.3">
      <c r="A28" t="s">
        <v>605</v>
      </c>
      <c r="B28">
        <v>124.9</v>
      </c>
      <c r="C28">
        <v>89</v>
      </c>
      <c r="D28">
        <v>74.400000000000006</v>
      </c>
      <c r="E28">
        <v>81.900000000000006</v>
      </c>
      <c r="F28">
        <v>105.1</v>
      </c>
      <c r="G28">
        <v>55.5</v>
      </c>
      <c r="H28">
        <v>185.8</v>
      </c>
      <c r="I28">
        <v>223.8</v>
      </c>
      <c r="J28">
        <v>181</v>
      </c>
      <c r="K28">
        <v>337</v>
      </c>
    </row>
    <row r="29" spans="1:11" x14ac:dyDescent="0.3">
      <c r="A29" t="s">
        <v>538</v>
      </c>
    </row>
    <row r="30" spans="1:11" x14ac:dyDescent="0.3">
      <c r="A30" t="s">
        <v>539</v>
      </c>
      <c r="B30">
        <v>-22.6</v>
      </c>
      <c r="C30">
        <v>90.3</v>
      </c>
      <c r="D30">
        <v>51.1</v>
      </c>
      <c r="E30">
        <v>-1.1000000000000001</v>
      </c>
      <c r="F30">
        <v>286.89999999999998</v>
      </c>
      <c r="G30">
        <v>5.9</v>
      </c>
      <c r="H30">
        <v>-66</v>
      </c>
      <c r="I30">
        <v>20.6</v>
      </c>
      <c r="J30">
        <v>-787.7</v>
      </c>
      <c r="K30">
        <v>-404.5</v>
      </c>
    </row>
    <row r="31" spans="1:11" x14ac:dyDescent="0.3">
      <c r="A31" t="s">
        <v>150</v>
      </c>
    </row>
    <row r="32" spans="1:11" x14ac:dyDescent="0.3">
      <c r="A32" t="s">
        <v>476</v>
      </c>
      <c r="B32">
        <v>4</v>
      </c>
      <c r="C32">
        <v>8</v>
      </c>
      <c r="D32">
        <v>6.7</v>
      </c>
      <c r="E32">
        <v>3.3</v>
      </c>
      <c r="F32">
        <v>3.4</v>
      </c>
      <c r="G32">
        <v>3.5</v>
      </c>
      <c r="H32">
        <v>1.1000000000000001</v>
      </c>
      <c r="I32">
        <v>12.6</v>
      </c>
      <c r="J32">
        <v>49.7</v>
      </c>
      <c r="K32">
        <v>27.4</v>
      </c>
    </row>
    <row r="33" spans="1:11" x14ac:dyDescent="0.3">
      <c r="A33" t="s">
        <v>606</v>
      </c>
      <c r="B33">
        <v>4.8899999999999997</v>
      </c>
      <c r="C33">
        <v>3.55</v>
      </c>
      <c r="D33">
        <v>3.74</v>
      </c>
      <c r="E33">
        <v>5.62</v>
      </c>
      <c r="F33">
        <v>7.55</v>
      </c>
      <c r="G33">
        <v>9.99</v>
      </c>
      <c r="H33">
        <v>10.86</v>
      </c>
      <c r="I33" t="s">
        <v>132</v>
      </c>
      <c r="J33" t="s">
        <v>132</v>
      </c>
      <c r="K33" t="s">
        <v>132</v>
      </c>
    </row>
    <row r="34" spans="1:11" x14ac:dyDescent="0.3">
      <c r="A34" t="s">
        <v>152</v>
      </c>
      <c r="B34">
        <v>4.99</v>
      </c>
      <c r="C34">
        <v>3.12</v>
      </c>
      <c r="D34">
        <v>3.5</v>
      </c>
      <c r="E34">
        <v>5.62</v>
      </c>
      <c r="F34">
        <v>6.12</v>
      </c>
      <c r="G34">
        <v>9.9700000000000006</v>
      </c>
      <c r="H34">
        <v>11.19</v>
      </c>
      <c r="I34">
        <v>2.52</v>
      </c>
      <c r="J34">
        <v>12.89</v>
      </c>
      <c r="K34">
        <v>3.52</v>
      </c>
    </row>
    <row r="35" spans="1:11" x14ac:dyDescent="0.3">
      <c r="A35" t="s">
        <v>607</v>
      </c>
      <c r="B35">
        <v>4.8899999999999997</v>
      </c>
      <c r="C35">
        <v>3.55</v>
      </c>
      <c r="D35">
        <v>3.74</v>
      </c>
      <c r="E35">
        <v>5.52</v>
      </c>
      <c r="F35">
        <v>7.49</v>
      </c>
      <c r="G35">
        <v>9.98</v>
      </c>
      <c r="H35">
        <v>10.86</v>
      </c>
      <c r="I35" t="s">
        <v>132</v>
      </c>
      <c r="J35" t="s">
        <v>132</v>
      </c>
      <c r="K35" t="s">
        <v>132</v>
      </c>
    </row>
    <row r="36" spans="1:11" x14ac:dyDescent="0.3">
      <c r="A36" t="s">
        <v>154</v>
      </c>
      <c r="B36">
        <v>4.99</v>
      </c>
      <c r="C36">
        <v>3.12</v>
      </c>
      <c r="D36">
        <v>3.5</v>
      </c>
      <c r="E36">
        <v>5.52</v>
      </c>
      <c r="F36">
        <v>6.08</v>
      </c>
      <c r="G36">
        <v>9.9499999999999993</v>
      </c>
      <c r="H36">
        <v>11.19</v>
      </c>
      <c r="I36">
        <v>2.52</v>
      </c>
      <c r="J36">
        <v>12.89</v>
      </c>
      <c r="K36">
        <v>3.52</v>
      </c>
    </row>
    <row r="37" spans="1:11" x14ac:dyDescent="0.3">
      <c r="A37" t="s">
        <v>541</v>
      </c>
      <c r="B37" t="s">
        <v>132</v>
      </c>
      <c r="C37" t="s">
        <v>132</v>
      </c>
      <c r="D37" t="s">
        <v>132</v>
      </c>
      <c r="E37">
        <v>0.01</v>
      </c>
      <c r="F37">
        <v>-1.42</v>
      </c>
      <c r="G37">
        <v>-0.02</v>
      </c>
      <c r="H37">
        <v>0.34</v>
      </c>
      <c r="I37">
        <v>-0.11</v>
      </c>
      <c r="J37">
        <v>4.0599999999999996</v>
      </c>
      <c r="K37">
        <v>2.2000000000000002</v>
      </c>
    </row>
    <row r="38" spans="1:11" x14ac:dyDescent="0.3">
      <c r="A38" t="s">
        <v>542</v>
      </c>
      <c r="B38" t="s">
        <v>132</v>
      </c>
      <c r="C38" t="s">
        <v>132</v>
      </c>
      <c r="D38" t="s">
        <v>132</v>
      </c>
      <c r="E38">
        <v>0.01</v>
      </c>
      <c r="F38">
        <v>-1.42</v>
      </c>
      <c r="G38">
        <v>-0.02</v>
      </c>
      <c r="H38">
        <v>0.34</v>
      </c>
      <c r="I38">
        <v>-0.11</v>
      </c>
      <c r="J38">
        <v>4.0599999999999996</v>
      </c>
      <c r="K38">
        <v>2.2000000000000002</v>
      </c>
    </row>
    <row r="39" spans="1:11" x14ac:dyDescent="0.3">
      <c r="A39" t="s">
        <v>157</v>
      </c>
      <c r="B39" s="1">
        <v>1049.4000000000001</v>
      </c>
      <c r="C39">
        <v>658.9</v>
      </c>
      <c r="D39">
        <v>710.4</v>
      </c>
      <c r="E39" s="1">
        <v>1129</v>
      </c>
      <c r="F39" s="1">
        <v>1242.7</v>
      </c>
      <c r="G39" s="1">
        <v>2013.8</v>
      </c>
      <c r="H39" s="1">
        <v>2213.1999999999998</v>
      </c>
      <c r="I39">
        <v>505.8</v>
      </c>
      <c r="J39" s="1">
        <v>2552.4</v>
      </c>
      <c r="K39">
        <v>672</v>
      </c>
    </row>
    <row r="40" spans="1:11" x14ac:dyDescent="0.3">
      <c r="A40" t="s">
        <v>716</v>
      </c>
      <c r="B40" t="s">
        <v>132</v>
      </c>
      <c r="C40" t="s">
        <v>132</v>
      </c>
      <c r="D40" t="s">
        <v>132</v>
      </c>
      <c r="E40" t="s">
        <v>132</v>
      </c>
      <c r="F40" t="s">
        <v>132</v>
      </c>
      <c r="G40" t="s">
        <v>132</v>
      </c>
      <c r="H40" t="s">
        <v>132</v>
      </c>
      <c r="I40">
        <v>2.64</v>
      </c>
      <c r="J40">
        <v>8.84</v>
      </c>
      <c r="K40">
        <v>1.32</v>
      </c>
    </row>
    <row r="41" spans="1:11" x14ac:dyDescent="0.3">
      <c r="A41" t="s">
        <v>717</v>
      </c>
      <c r="B41" t="s">
        <v>132</v>
      </c>
      <c r="C41" t="s">
        <v>132</v>
      </c>
      <c r="D41" t="s">
        <v>132</v>
      </c>
      <c r="E41" t="s">
        <v>132</v>
      </c>
      <c r="F41" t="s">
        <v>132</v>
      </c>
      <c r="G41" t="s">
        <v>132</v>
      </c>
      <c r="H41" t="s">
        <v>132</v>
      </c>
      <c r="I41">
        <v>2.64</v>
      </c>
      <c r="J41">
        <v>8.84</v>
      </c>
      <c r="K41">
        <v>1.32</v>
      </c>
    </row>
    <row r="42" spans="1:11" x14ac:dyDescent="0.3">
      <c r="A42" t="s">
        <v>540</v>
      </c>
      <c r="B42">
        <v>1.99</v>
      </c>
      <c r="C42">
        <v>1.99</v>
      </c>
      <c r="D42">
        <v>1.78</v>
      </c>
      <c r="E42">
        <v>2.21</v>
      </c>
      <c r="F42">
        <v>2.94</v>
      </c>
      <c r="G42">
        <v>3.96</v>
      </c>
      <c r="H42">
        <v>0</v>
      </c>
      <c r="I42">
        <v>3.43</v>
      </c>
      <c r="J42">
        <v>3.9</v>
      </c>
      <c r="K42">
        <v>0.74</v>
      </c>
    </row>
    <row r="43" spans="1:11" x14ac:dyDescent="0.3">
      <c r="A43" t="s">
        <v>159</v>
      </c>
      <c r="B43" s="1">
        <v>1045.4000000000001</v>
      </c>
      <c r="C43">
        <v>651</v>
      </c>
      <c r="D43">
        <v>703.7</v>
      </c>
      <c r="E43" s="1">
        <v>1125.5999999999999</v>
      </c>
      <c r="F43" s="1">
        <v>1239.3</v>
      </c>
      <c r="G43" s="1">
        <v>2010.3</v>
      </c>
      <c r="H43" s="1">
        <v>2212.1</v>
      </c>
      <c r="I43">
        <v>493.2</v>
      </c>
      <c r="J43" s="1">
        <v>2502.6999999999998</v>
      </c>
      <c r="K43">
        <v>644.6</v>
      </c>
    </row>
    <row r="44" spans="1:11" x14ac:dyDescent="0.3">
      <c r="A44" t="s">
        <v>162</v>
      </c>
    </row>
    <row r="45" spans="1:11" x14ac:dyDescent="0.3">
      <c r="A45" t="s">
        <v>160</v>
      </c>
    </row>
    <row r="46" spans="1:11" x14ac:dyDescent="0.3">
      <c r="A46" t="s">
        <v>171</v>
      </c>
      <c r="B46" t="s">
        <v>132</v>
      </c>
      <c r="C46" t="s">
        <v>132</v>
      </c>
      <c r="D46" t="s">
        <v>132</v>
      </c>
      <c r="E46">
        <v>78.599999999999994</v>
      </c>
      <c r="F46">
        <v>-526.5</v>
      </c>
      <c r="G46">
        <v>-62.6</v>
      </c>
      <c r="H46">
        <v>109.7</v>
      </c>
      <c r="I46">
        <v>-457.8</v>
      </c>
      <c r="J46">
        <v>390.3</v>
      </c>
      <c r="K46">
        <v>-53.7</v>
      </c>
    </row>
    <row r="47" spans="1:11" x14ac:dyDescent="0.3">
      <c r="A47" t="s">
        <v>478</v>
      </c>
      <c r="B47" t="s">
        <v>132</v>
      </c>
      <c r="C47" t="s">
        <v>132</v>
      </c>
      <c r="D47" t="s">
        <v>132</v>
      </c>
      <c r="E47">
        <v>96.3</v>
      </c>
      <c r="F47">
        <v>-424.8</v>
      </c>
      <c r="G47">
        <v>265.8</v>
      </c>
      <c r="H47">
        <v>-161.19999999999999</v>
      </c>
      <c r="I47">
        <v>-140.4</v>
      </c>
      <c r="J47">
        <v>225.9</v>
      </c>
      <c r="K47">
        <v>-65.3</v>
      </c>
    </row>
    <row r="48" spans="1:11" x14ac:dyDescent="0.3">
      <c r="A48" t="s">
        <v>609</v>
      </c>
      <c r="B48" t="s">
        <v>132</v>
      </c>
      <c r="C48" t="s">
        <v>132</v>
      </c>
      <c r="D48" t="s">
        <v>132</v>
      </c>
      <c r="E48">
        <v>-66.400000000000006</v>
      </c>
      <c r="F48">
        <v>26</v>
      </c>
      <c r="G48">
        <v>-15.4</v>
      </c>
      <c r="H48">
        <v>-56</v>
      </c>
      <c r="I48">
        <v>-17.100000000000001</v>
      </c>
      <c r="J48">
        <v>59.1</v>
      </c>
      <c r="K48">
        <v>138</v>
      </c>
    </row>
    <row r="49" spans="1:11" x14ac:dyDescent="0.3">
      <c r="A49" t="s">
        <v>173</v>
      </c>
      <c r="B49" t="s">
        <v>132</v>
      </c>
      <c r="C49" t="s">
        <v>132</v>
      </c>
      <c r="D49" t="s">
        <v>132</v>
      </c>
      <c r="E49">
        <v>-1.1000000000000001</v>
      </c>
      <c r="F49">
        <v>1.1000000000000001</v>
      </c>
      <c r="G49">
        <v>-9.4</v>
      </c>
      <c r="H49">
        <v>14.6</v>
      </c>
      <c r="I49">
        <v>-1.1000000000000001</v>
      </c>
      <c r="J49">
        <v>2.4</v>
      </c>
      <c r="K49">
        <v>1.1000000000000001</v>
      </c>
    </row>
    <row r="50" spans="1:11" x14ac:dyDescent="0.3">
      <c r="A50" t="s">
        <v>178</v>
      </c>
      <c r="B50" t="s">
        <v>132</v>
      </c>
      <c r="C50" t="s">
        <v>132</v>
      </c>
      <c r="D50" t="s">
        <v>132</v>
      </c>
      <c r="E50" s="1">
        <v>1234.0999999999999</v>
      </c>
      <c r="F50">
        <v>314.10000000000002</v>
      </c>
      <c r="G50" s="1">
        <v>2186.3000000000002</v>
      </c>
      <c r="H50" s="1">
        <v>2124.8000000000002</v>
      </c>
      <c r="I50">
        <v>-99.3</v>
      </c>
      <c r="J50" s="1">
        <v>3134.3</v>
      </c>
      <c r="K50">
        <v>642.5</v>
      </c>
    </row>
    <row r="51" spans="1:11" x14ac:dyDescent="0.3">
      <c r="A51" t="s">
        <v>477</v>
      </c>
      <c r="B51" t="s">
        <v>132</v>
      </c>
      <c r="C51" t="s">
        <v>132</v>
      </c>
      <c r="D51" t="s">
        <v>132</v>
      </c>
      <c r="E51">
        <v>2.2000000000000002</v>
      </c>
      <c r="F51">
        <v>4.5</v>
      </c>
      <c r="G51">
        <v>4.7</v>
      </c>
      <c r="H51">
        <v>-4.5</v>
      </c>
      <c r="I51">
        <v>-11.4</v>
      </c>
      <c r="J51">
        <v>95.8</v>
      </c>
      <c r="K51">
        <v>49.5</v>
      </c>
    </row>
    <row r="52" spans="1:11" x14ac:dyDescent="0.3">
      <c r="A52" t="s">
        <v>161</v>
      </c>
      <c r="B52" t="s">
        <v>132</v>
      </c>
      <c r="C52" t="s">
        <v>132</v>
      </c>
      <c r="D52" t="s">
        <v>132</v>
      </c>
      <c r="E52" s="1">
        <v>1129</v>
      </c>
      <c r="F52" s="1">
        <v>1242.7</v>
      </c>
      <c r="G52" s="1">
        <v>2012.6</v>
      </c>
      <c r="H52" s="1">
        <v>2213.1999999999998</v>
      </c>
      <c r="I52">
        <v>505.8</v>
      </c>
      <c r="J52" s="1">
        <v>2552.4</v>
      </c>
      <c r="K52">
        <v>672</v>
      </c>
    </row>
    <row r="53" spans="1:11" x14ac:dyDescent="0.3">
      <c r="A53" t="s">
        <v>613</v>
      </c>
      <c r="B53" t="s">
        <v>132</v>
      </c>
      <c r="C53" t="s">
        <v>132</v>
      </c>
      <c r="D53" t="s">
        <v>132</v>
      </c>
      <c r="E53" s="1">
        <v>1236.3</v>
      </c>
      <c r="F53">
        <v>318.60000000000002</v>
      </c>
      <c r="G53" s="1">
        <v>2191</v>
      </c>
      <c r="H53" s="1">
        <v>2120.3000000000002</v>
      </c>
      <c r="I53">
        <v>-110.7</v>
      </c>
      <c r="J53" s="1">
        <v>3230.1</v>
      </c>
      <c r="K53">
        <v>691</v>
      </c>
    </row>
    <row r="54" spans="1:11" x14ac:dyDescent="0.3">
      <c r="A54" t="s">
        <v>163</v>
      </c>
    </row>
    <row r="55" spans="1:11" x14ac:dyDescent="0.3">
      <c r="A55" t="s">
        <v>718</v>
      </c>
      <c r="B55" t="s">
        <v>132</v>
      </c>
      <c r="C55" t="s">
        <v>132</v>
      </c>
      <c r="D55" t="s">
        <v>132</v>
      </c>
      <c r="E55" t="s">
        <v>132</v>
      </c>
      <c r="F55" t="s">
        <v>132</v>
      </c>
      <c r="G55" t="s">
        <v>132</v>
      </c>
      <c r="H55" t="s">
        <v>132</v>
      </c>
      <c r="I55">
        <v>-33.1</v>
      </c>
      <c r="J55">
        <v>-5.9</v>
      </c>
      <c r="K55" t="s">
        <v>132</v>
      </c>
    </row>
    <row r="56" spans="1:11" x14ac:dyDescent="0.3">
      <c r="A56" t="s">
        <v>135</v>
      </c>
      <c r="B56">
        <v>164.7</v>
      </c>
      <c r="C56">
        <v>167.4</v>
      </c>
      <c r="D56">
        <v>154.30000000000001</v>
      </c>
      <c r="E56">
        <v>181.5</v>
      </c>
      <c r="F56">
        <v>211.3</v>
      </c>
      <c r="G56">
        <v>180.7</v>
      </c>
      <c r="H56">
        <v>170.2</v>
      </c>
      <c r="I56">
        <v>131.30000000000001</v>
      </c>
      <c r="J56">
        <v>153.80000000000001</v>
      </c>
      <c r="K56">
        <v>161.19999999999999</v>
      </c>
    </row>
    <row r="57" spans="1:11" x14ac:dyDescent="0.3">
      <c r="A57" t="s">
        <v>471</v>
      </c>
      <c r="B57" s="1">
        <v>2373.6999999999998</v>
      </c>
      <c r="C57" s="1">
        <v>2554.6999999999998</v>
      </c>
      <c r="D57" s="1">
        <v>2606.3000000000002</v>
      </c>
      <c r="E57" s="1">
        <v>2790.3</v>
      </c>
      <c r="F57" t="s">
        <v>132</v>
      </c>
      <c r="G57" t="s">
        <v>132</v>
      </c>
      <c r="H57" t="s">
        <v>132</v>
      </c>
      <c r="I57" t="s">
        <v>132</v>
      </c>
      <c r="J57" s="1">
        <v>3012.5</v>
      </c>
      <c r="K57" s="1">
        <v>2910.2</v>
      </c>
    </row>
    <row r="58" spans="1:11" x14ac:dyDescent="0.3">
      <c r="A58" t="s">
        <v>614</v>
      </c>
      <c r="B58" t="s">
        <v>132</v>
      </c>
      <c r="C58" t="s">
        <v>132</v>
      </c>
      <c r="D58" t="s">
        <v>132</v>
      </c>
      <c r="E58" t="s">
        <v>132</v>
      </c>
      <c r="F58" t="s">
        <v>132</v>
      </c>
      <c r="G58" t="s">
        <v>132</v>
      </c>
      <c r="H58" s="1">
        <v>3045</v>
      </c>
      <c r="I58" s="1">
        <v>2654.5</v>
      </c>
      <c r="J58" s="1">
        <v>3145</v>
      </c>
      <c r="K58" s="1">
        <v>3008.2</v>
      </c>
    </row>
    <row r="59" spans="1:11" x14ac:dyDescent="0.3">
      <c r="A59" t="s">
        <v>166</v>
      </c>
      <c r="B59">
        <v>310.8</v>
      </c>
      <c r="C59">
        <v>342.7</v>
      </c>
      <c r="D59">
        <v>309.7</v>
      </c>
      <c r="E59">
        <v>335.4</v>
      </c>
      <c r="F59">
        <v>404.4</v>
      </c>
      <c r="G59">
        <v>483.1</v>
      </c>
      <c r="H59">
        <v>483.6</v>
      </c>
      <c r="I59">
        <v>520.6</v>
      </c>
      <c r="J59">
        <v>497.9</v>
      </c>
      <c r="K59">
        <v>451.9</v>
      </c>
    </row>
    <row r="60" spans="1:11" x14ac:dyDescent="0.3">
      <c r="A60" t="s">
        <v>167</v>
      </c>
      <c r="B60" t="s">
        <v>132</v>
      </c>
      <c r="C60" t="s">
        <v>132</v>
      </c>
      <c r="D60" t="s">
        <v>132</v>
      </c>
      <c r="E60" t="s">
        <v>132</v>
      </c>
      <c r="F60" s="1">
        <v>9287.4</v>
      </c>
      <c r="G60" s="1">
        <v>10078.5</v>
      </c>
      <c r="H60" t="s">
        <v>132</v>
      </c>
      <c r="I60" t="s">
        <v>132</v>
      </c>
      <c r="J60" t="s">
        <v>132</v>
      </c>
      <c r="K60" t="s">
        <v>132</v>
      </c>
    </row>
    <row r="61" spans="1:11" x14ac:dyDescent="0.3">
      <c r="A61" t="s">
        <v>168</v>
      </c>
      <c r="B61">
        <v>386.5</v>
      </c>
      <c r="C61">
        <v>441.1</v>
      </c>
      <c r="D61">
        <v>396.3</v>
      </c>
      <c r="E61">
        <v>412.8</v>
      </c>
      <c r="F61" t="s">
        <v>132</v>
      </c>
      <c r="G61" t="s">
        <v>132</v>
      </c>
      <c r="H61" t="s">
        <v>132</v>
      </c>
      <c r="I61" t="s">
        <v>132</v>
      </c>
      <c r="J61" t="s">
        <v>132</v>
      </c>
      <c r="K61" t="s">
        <v>132</v>
      </c>
    </row>
    <row r="62" spans="1:11" x14ac:dyDescent="0.3">
      <c r="A62" t="s">
        <v>714</v>
      </c>
      <c r="B62" t="s">
        <v>132</v>
      </c>
      <c r="C62" t="s">
        <v>132</v>
      </c>
      <c r="D62" t="s">
        <v>132</v>
      </c>
      <c r="E62" t="s">
        <v>132</v>
      </c>
      <c r="F62" t="s">
        <v>132</v>
      </c>
      <c r="G62" t="s">
        <v>132</v>
      </c>
      <c r="H62" t="s">
        <v>132</v>
      </c>
      <c r="I62" t="s">
        <v>132</v>
      </c>
      <c r="J62" t="s">
        <v>132</v>
      </c>
      <c r="K62" t="s">
        <v>132</v>
      </c>
    </row>
    <row r="63" spans="1:11" x14ac:dyDescent="0.3">
      <c r="A63" t="s">
        <v>144</v>
      </c>
      <c r="B63">
        <v>97</v>
      </c>
      <c r="C63">
        <v>82.4</v>
      </c>
      <c r="D63">
        <v>72.2</v>
      </c>
      <c r="E63">
        <v>77.5</v>
      </c>
      <c r="F63">
        <v>70</v>
      </c>
      <c r="G63">
        <v>49.6</v>
      </c>
      <c r="H63">
        <v>179.1</v>
      </c>
      <c r="I63">
        <v>178.1</v>
      </c>
      <c r="J63">
        <v>131.30000000000001</v>
      </c>
      <c r="K63">
        <v>144.30000000000001</v>
      </c>
    </row>
    <row r="64" spans="1:11" x14ac:dyDescent="0.3">
      <c r="A64" t="s">
        <v>169</v>
      </c>
      <c r="B64">
        <v>6.6</v>
      </c>
      <c r="C64">
        <v>18.600000000000001</v>
      </c>
      <c r="D64">
        <v>15.5</v>
      </c>
      <c r="E64">
        <v>-4.4000000000000004</v>
      </c>
      <c r="F64">
        <v>-3.4</v>
      </c>
      <c r="G64">
        <v>-11.8</v>
      </c>
      <c r="H64">
        <v>-5.6</v>
      </c>
      <c r="I64">
        <v>32</v>
      </c>
      <c r="J64">
        <v>15.4</v>
      </c>
      <c r="K64">
        <v>16.899999999999999</v>
      </c>
    </row>
    <row r="65" spans="1:11" x14ac:dyDescent="0.3">
      <c r="A65" t="s">
        <v>137</v>
      </c>
      <c r="B65">
        <v>2.7</v>
      </c>
      <c r="C65">
        <v>21.3</v>
      </c>
      <c r="D65">
        <v>20</v>
      </c>
      <c r="E65">
        <v>8.9</v>
      </c>
      <c r="F65">
        <v>-1.1000000000000001</v>
      </c>
      <c r="G65">
        <v>-3.5</v>
      </c>
      <c r="H65">
        <v>17.899999999999999</v>
      </c>
      <c r="I65">
        <v>77.599999999999994</v>
      </c>
      <c r="J65">
        <v>-31.9</v>
      </c>
      <c r="K65">
        <v>128.5</v>
      </c>
    </row>
    <row r="66" spans="1:11" x14ac:dyDescent="0.3">
      <c r="A66" t="s">
        <v>170</v>
      </c>
      <c r="B66" t="s">
        <v>132</v>
      </c>
      <c r="C66" t="s">
        <v>132</v>
      </c>
      <c r="D66" t="s">
        <v>132</v>
      </c>
      <c r="E66" t="s">
        <v>132</v>
      </c>
      <c r="F66" t="s">
        <v>132</v>
      </c>
      <c r="G66" t="s">
        <v>132</v>
      </c>
      <c r="H66" t="s">
        <v>132</v>
      </c>
      <c r="I66">
        <v>-33.1</v>
      </c>
      <c r="J66">
        <v>-5.9</v>
      </c>
      <c r="K66" t="s">
        <v>132</v>
      </c>
    </row>
    <row r="67" spans="1:11" x14ac:dyDescent="0.3">
      <c r="A67" t="s">
        <v>146</v>
      </c>
      <c r="B67">
        <v>-33.200000000000003</v>
      </c>
      <c r="C67">
        <v>-22.6</v>
      </c>
      <c r="D67">
        <v>-22.2</v>
      </c>
      <c r="E67">
        <v>-23.2</v>
      </c>
      <c r="F67">
        <v>-28.2</v>
      </c>
      <c r="G67">
        <v>-28.3</v>
      </c>
      <c r="H67">
        <v>-56</v>
      </c>
      <c r="I67">
        <v>-28.5</v>
      </c>
      <c r="J67">
        <v>-14.2</v>
      </c>
      <c r="K67">
        <v>-24.2</v>
      </c>
    </row>
    <row r="68" spans="1:11" x14ac:dyDescent="0.3">
      <c r="A68" t="s">
        <v>147</v>
      </c>
      <c r="B68">
        <v>451.6</v>
      </c>
      <c r="C68">
        <v>360</v>
      </c>
      <c r="D68">
        <v>391.8</v>
      </c>
      <c r="E68">
        <v>471.5</v>
      </c>
      <c r="F68">
        <v>755.8</v>
      </c>
      <c r="G68">
        <v>789</v>
      </c>
      <c r="H68">
        <v>716.5</v>
      </c>
      <c r="I68">
        <v>133.6</v>
      </c>
      <c r="J68">
        <v>425.8</v>
      </c>
      <c r="K68">
        <v>141.1</v>
      </c>
    </row>
    <row r="69" spans="1:11" x14ac:dyDescent="0.3">
      <c r="A69" t="s">
        <v>472</v>
      </c>
      <c r="B69" t="s">
        <v>132</v>
      </c>
      <c r="C69" t="s">
        <v>132</v>
      </c>
      <c r="D69" t="s">
        <v>132</v>
      </c>
      <c r="E69" t="s">
        <v>132</v>
      </c>
      <c r="F69" t="s">
        <v>132</v>
      </c>
      <c r="G69" t="s">
        <v>132</v>
      </c>
      <c r="H69" t="s">
        <v>132</v>
      </c>
      <c r="I69" t="s">
        <v>132</v>
      </c>
      <c r="J69" s="1">
        <v>1751.7</v>
      </c>
      <c r="K69" s="1">
        <v>1739</v>
      </c>
    </row>
    <row r="70" spans="1:11" x14ac:dyDescent="0.3">
      <c r="A70" t="s">
        <v>473</v>
      </c>
      <c r="B70" t="s">
        <v>132</v>
      </c>
      <c r="C70" t="s">
        <v>132</v>
      </c>
      <c r="D70" t="s">
        <v>132</v>
      </c>
      <c r="E70" t="s">
        <v>132</v>
      </c>
      <c r="F70">
        <v>14.7</v>
      </c>
      <c r="G70">
        <v>37.799999999999997</v>
      </c>
      <c r="H70">
        <v>47</v>
      </c>
      <c r="I70">
        <v>24</v>
      </c>
      <c r="J70">
        <v>11.8</v>
      </c>
      <c r="K70">
        <v>171.7</v>
      </c>
    </row>
    <row r="71" spans="1:11" x14ac:dyDescent="0.3">
      <c r="A71" t="s">
        <v>616</v>
      </c>
      <c r="B71">
        <v>417.1</v>
      </c>
      <c r="C71">
        <v>406.5</v>
      </c>
      <c r="D71">
        <v>355.2</v>
      </c>
      <c r="E71">
        <v>446.1</v>
      </c>
      <c r="F71">
        <v>598.79999999999995</v>
      </c>
      <c r="G71">
        <v>786.6</v>
      </c>
      <c r="H71" t="s">
        <v>132</v>
      </c>
      <c r="I71" t="s">
        <v>132</v>
      </c>
      <c r="J71" t="s">
        <v>132</v>
      </c>
      <c r="K71" t="s">
        <v>132</v>
      </c>
    </row>
    <row r="72" spans="1:11" x14ac:dyDescent="0.3">
      <c r="A72" t="s">
        <v>617</v>
      </c>
      <c r="B72">
        <v>448.1</v>
      </c>
      <c r="C72">
        <v>516.70000000000005</v>
      </c>
      <c r="D72">
        <v>455.3</v>
      </c>
      <c r="E72">
        <v>544.20000000000005</v>
      </c>
      <c r="F72">
        <v>616.70000000000005</v>
      </c>
      <c r="G72">
        <v>626.4</v>
      </c>
      <c r="H72">
        <v>746.7</v>
      </c>
      <c r="I72">
        <v>898.5</v>
      </c>
      <c r="J72">
        <v>874.4</v>
      </c>
      <c r="K72">
        <v>602</v>
      </c>
    </row>
    <row r="73" spans="1:11" x14ac:dyDescent="0.3">
      <c r="A73" t="s">
        <v>618</v>
      </c>
      <c r="B73">
        <v>114.4</v>
      </c>
      <c r="C73">
        <v>190</v>
      </c>
      <c r="D73">
        <v>188</v>
      </c>
      <c r="E73">
        <v>187.7</v>
      </c>
      <c r="F73">
        <v>262.10000000000002</v>
      </c>
      <c r="G73">
        <v>347</v>
      </c>
      <c r="H73">
        <v>496.3</v>
      </c>
      <c r="I73">
        <v>559.9</v>
      </c>
      <c r="J73">
        <v>571.6</v>
      </c>
      <c r="K73">
        <v>485.2</v>
      </c>
    </row>
    <row r="74" spans="1:11" x14ac:dyDescent="0.3">
      <c r="A74" t="s">
        <v>540</v>
      </c>
      <c r="B74">
        <v>1.99</v>
      </c>
      <c r="C74">
        <v>1.99</v>
      </c>
      <c r="D74">
        <v>1.78</v>
      </c>
      <c r="E74">
        <v>2.21</v>
      </c>
      <c r="F74">
        <v>2.94</v>
      </c>
      <c r="G74">
        <v>3.96</v>
      </c>
      <c r="H74">
        <v>0</v>
      </c>
      <c r="I74">
        <v>3.43</v>
      </c>
      <c r="J74">
        <v>3.9</v>
      </c>
      <c r="K74">
        <v>0.74</v>
      </c>
    </row>
    <row r="75" spans="1:11" x14ac:dyDescent="0.3">
      <c r="A75" t="s">
        <v>606</v>
      </c>
      <c r="B75">
        <v>4.8899999999999997</v>
      </c>
      <c r="C75">
        <v>3.55</v>
      </c>
      <c r="D75">
        <v>3.74</v>
      </c>
      <c r="E75">
        <v>5.62</v>
      </c>
      <c r="F75" t="s">
        <v>132</v>
      </c>
      <c r="G75" t="s">
        <v>132</v>
      </c>
      <c r="H75">
        <v>10.86</v>
      </c>
      <c r="I75" t="s">
        <v>132</v>
      </c>
      <c r="J75" t="s">
        <v>132</v>
      </c>
      <c r="K75" t="s">
        <v>132</v>
      </c>
    </row>
    <row r="76" spans="1:11" x14ac:dyDescent="0.3">
      <c r="A76" t="s">
        <v>152</v>
      </c>
      <c r="B76" t="s">
        <v>132</v>
      </c>
      <c r="C76" t="s">
        <v>132</v>
      </c>
      <c r="D76" t="s">
        <v>132</v>
      </c>
      <c r="E76">
        <v>5.62</v>
      </c>
      <c r="F76">
        <v>6.12</v>
      </c>
      <c r="G76">
        <v>9.9700000000000006</v>
      </c>
      <c r="H76">
        <v>11.19</v>
      </c>
      <c r="I76">
        <v>2.52</v>
      </c>
      <c r="J76">
        <v>12.89</v>
      </c>
      <c r="K76">
        <v>3.52</v>
      </c>
    </row>
    <row r="77" spans="1:11" x14ac:dyDescent="0.3">
      <c r="A77" t="s">
        <v>153</v>
      </c>
      <c r="B77" t="s">
        <v>132</v>
      </c>
      <c r="C77" t="s">
        <v>132</v>
      </c>
      <c r="D77">
        <v>201.5</v>
      </c>
      <c r="E77">
        <v>200.2</v>
      </c>
      <c r="F77" t="s">
        <v>132</v>
      </c>
      <c r="G77" t="s">
        <v>132</v>
      </c>
      <c r="H77" t="s">
        <v>132</v>
      </c>
      <c r="I77">
        <v>195.2</v>
      </c>
      <c r="J77">
        <v>194.2</v>
      </c>
      <c r="K77">
        <v>183.3</v>
      </c>
    </row>
    <row r="78" spans="1:11" x14ac:dyDescent="0.3">
      <c r="A78" t="s">
        <v>607</v>
      </c>
      <c r="B78">
        <v>4.8899999999999997</v>
      </c>
      <c r="C78">
        <v>3.55</v>
      </c>
      <c r="D78">
        <v>3.74</v>
      </c>
      <c r="E78">
        <v>5.52</v>
      </c>
      <c r="F78" t="s">
        <v>132</v>
      </c>
      <c r="G78" t="s">
        <v>132</v>
      </c>
      <c r="H78">
        <v>10.86</v>
      </c>
      <c r="I78" t="s">
        <v>132</v>
      </c>
      <c r="J78" t="s">
        <v>132</v>
      </c>
      <c r="K78" t="s">
        <v>132</v>
      </c>
    </row>
    <row r="79" spans="1:11" x14ac:dyDescent="0.3">
      <c r="A79" t="s">
        <v>154</v>
      </c>
      <c r="B79" t="s">
        <v>132</v>
      </c>
      <c r="C79" t="s">
        <v>132</v>
      </c>
      <c r="D79" t="s">
        <v>132</v>
      </c>
      <c r="E79">
        <v>5.52</v>
      </c>
      <c r="F79">
        <v>6.08</v>
      </c>
      <c r="G79">
        <v>9.9499999999999993</v>
      </c>
      <c r="H79">
        <v>11.19</v>
      </c>
      <c r="I79">
        <v>2.52</v>
      </c>
      <c r="J79">
        <v>12.89</v>
      </c>
      <c r="K79">
        <v>3.52</v>
      </c>
    </row>
    <row r="80" spans="1:11" x14ac:dyDescent="0.3">
      <c r="A80" t="s">
        <v>155</v>
      </c>
      <c r="B80" t="s">
        <v>132</v>
      </c>
      <c r="C80" t="s">
        <v>132</v>
      </c>
      <c r="D80" t="s">
        <v>132</v>
      </c>
      <c r="E80" t="s">
        <v>132</v>
      </c>
      <c r="F80" t="s">
        <v>132</v>
      </c>
      <c r="G80" t="s">
        <v>132</v>
      </c>
      <c r="H80" t="s">
        <v>132</v>
      </c>
      <c r="I80">
        <v>195.2</v>
      </c>
      <c r="J80">
        <v>194.2</v>
      </c>
      <c r="K80">
        <v>183.3</v>
      </c>
    </row>
    <row r="81" spans="1:11" x14ac:dyDescent="0.3">
      <c r="A81" t="s">
        <v>619</v>
      </c>
      <c r="B81">
        <v>31.9</v>
      </c>
      <c r="C81">
        <v>33.200000000000003</v>
      </c>
      <c r="D81">
        <v>18.899999999999999</v>
      </c>
      <c r="E81">
        <v>25.5</v>
      </c>
      <c r="F81">
        <v>38.4</v>
      </c>
      <c r="G81">
        <v>39</v>
      </c>
      <c r="H81">
        <v>39.200000000000003</v>
      </c>
      <c r="I81">
        <v>59.4</v>
      </c>
      <c r="J81">
        <v>55.6</v>
      </c>
      <c r="K81">
        <v>46.3</v>
      </c>
    </row>
    <row r="82" spans="1:11" x14ac:dyDescent="0.3">
      <c r="A82" t="s">
        <v>620</v>
      </c>
      <c r="B82">
        <v>21.3</v>
      </c>
      <c r="C82">
        <v>21.3</v>
      </c>
      <c r="D82">
        <v>16.7</v>
      </c>
      <c r="E82">
        <v>18.8</v>
      </c>
      <c r="F82">
        <v>30.5</v>
      </c>
      <c r="G82">
        <v>30.7</v>
      </c>
      <c r="H82">
        <v>33.6</v>
      </c>
      <c r="I82">
        <v>55.9</v>
      </c>
      <c r="J82">
        <v>50.9</v>
      </c>
      <c r="K82">
        <v>43.2</v>
      </c>
    </row>
    <row r="83" spans="1:11" x14ac:dyDescent="0.3">
      <c r="A83" t="s">
        <v>621</v>
      </c>
      <c r="B83" t="s">
        <v>132</v>
      </c>
      <c r="C83" t="s">
        <v>132</v>
      </c>
      <c r="D83" t="s">
        <v>132</v>
      </c>
      <c r="E83" t="s">
        <v>132</v>
      </c>
      <c r="F83" t="s">
        <v>132</v>
      </c>
      <c r="G83" t="s">
        <v>132</v>
      </c>
      <c r="H83" t="s">
        <v>132</v>
      </c>
      <c r="I83" t="s">
        <v>132</v>
      </c>
      <c r="J83" t="s">
        <v>132</v>
      </c>
      <c r="K83" t="s">
        <v>132</v>
      </c>
    </row>
    <row r="84" spans="1:11" x14ac:dyDescent="0.3">
      <c r="A84" t="s">
        <v>622</v>
      </c>
      <c r="B84" t="s">
        <v>132</v>
      </c>
      <c r="C84" t="s">
        <v>132</v>
      </c>
      <c r="D84" t="s">
        <v>132</v>
      </c>
      <c r="E84" t="s">
        <v>132</v>
      </c>
      <c r="F84" t="s">
        <v>132</v>
      </c>
      <c r="G84" t="s">
        <v>132</v>
      </c>
      <c r="H84" t="s">
        <v>132</v>
      </c>
      <c r="I84" t="s">
        <v>132</v>
      </c>
      <c r="J84" t="s">
        <v>132</v>
      </c>
      <c r="K84" t="s">
        <v>132</v>
      </c>
    </row>
    <row r="85" spans="1:11" x14ac:dyDescent="0.3">
      <c r="A85" t="s">
        <v>623</v>
      </c>
      <c r="B85">
        <v>3.7</v>
      </c>
      <c r="C85">
        <v>2.4</v>
      </c>
      <c r="D85">
        <v>2.8</v>
      </c>
      <c r="E85">
        <v>2.1</v>
      </c>
      <c r="F85">
        <v>2.2999999999999998</v>
      </c>
      <c r="G85">
        <v>2.2999999999999998</v>
      </c>
      <c r="H85">
        <v>1.6</v>
      </c>
      <c r="I85">
        <v>1.3</v>
      </c>
      <c r="J85">
        <v>1.6</v>
      </c>
      <c r="K85">
        <v>4.4000000000000004</v>
      </c>
    </row>
    <row r="86" spans="1:11" x14ac:dyDescent="0.3">
      <c r="A86" t="s">
        <v>624</v>
      </c>
      <c r="B86">
        <v>3.2</v>
      </c>
      <c r="C86">
        <v>3.2</v>
      </c>
      <c r="D86">
        <v>3.1</v>
      </c>
      <c r="E86">
        <v>3.1</v>
      </c>
      <c r="F86">
        <v>3.7</v>
      </c>
      <c r="G86">
        <v>3.6</v>
      </c>
      <c r="H86">
        <v>3.8</v>
      </c>
      <c r="I86">
        <v>3.6</v>
      </c>
      <c r="J86">
        <v>3.6</v>
      </c>
      <c r="K86">
        <v>4</v>
      </c>
    </row>
    <row r="87" spans="1:11" x14ac:dyDescent="0.3">
      <c r="A87" t="s">
        <v>625</v>
      </c>
      <c r="B87">
        <v>9.3000000000000007</v>
      </c>
      <c r="C87">
        <v>8</v>
      </c>
      <c r="D87">
        <v>5.6</v>
      </c>
      <c r="E87">
        <v>12.2</v>
      </c>
      <c r="F87">
        <v>12.4</v>
      </c>
      <c r="G87">
        <v>-7.1</v>
      </c>
      <c r="H87">
        <v>31.3</v>
      </c>
      <c r="I87">
        <v>22.8</v>
      </c>
      <c r="J87">
        <v>-37.799999999999997</v>
      </c>
      <c r="K87">
        <v>75.8</v>
      </c>
    </row>
    <row r="88" spans="1:11" x14ac:dyDescent="0.3">
      <c r="A88" t="s">
        <v>176</v>
      </c>
      <c r="B88">
        <v>926.6</v>
      </c>
      <c r="C88">
        <v>778</v>
      </c>
      <c r="D88">
        <v>738.9</v>
      </c>
      <c r="E88">
        <v>768.9</v>
      </c>
      <c r="F88">
        <v>936.5</v>
      </c>
      <c r="G88">
        <v>927.6</v>
      </c>
      <c r="H88" t="s">
        <v>132</v>
      </c>
      <c r="I88" t="s">
        <v>132</v>
      </c>
      <c r="J88" t="s">
        <v>132</v>
      </c>
      <c r="K88" t="s">
        <v>132</v>
      </c>
    </row>
    <row r="89" spans="1:11" x14ac:dyDescent="0.3">
      <c r="A89" t="s">
        <v>719</v>
      </c>
      <c r="B89">
        <v>4.99</v>
      </c>
      <c r="C89">
        <v>3.12</v>
      </c>
      <c r="D89">
        <v>3.5</v>
      </c>
      <c r="E89" t="s">
        <v>132</v>
      </c>
      <c r="F89" t="s">
        <v>132</v>
      </c>
      <c r="G89" t="s">
        <v>132</v>
      </c>
      <c r="H89" t="s">
        <v>132</v>
      </c>
      <c r="I89" t="s">
        <v>132</v>
      </c>
      <c r="J89" t="s">
        <v>132</v>
      </c>
      <c r="K89" t="s">
        <v>132</v>
      </c>
    </row>
    <row r="90" spans="1:11" x14ac:dyDescent="0.3">
      <c r="A90" t="s">
        <v>720</v>
      </c>
      <c r="B90">
        <v>209.2</v>
      </c>
      <c r="C90">
        <v>208.8</v>
      </c>
      <c r="D90">
        <v>201.5</v>
      </c>
      <c r="E90">
        <v>206.1</v>
      </c>
      <c r="F90">
        <v>202.4</v>
      </c>
      <c r="G90">
        <v>201.8</v>
      </c>
      <c r="H90">
        <v>197.6</v>
      </c>
      <c r="I90" t="s">
        <v>132</v>
      </c>
      <c r="J90" t="s">
        <v>132</v>
      </c>
      <c r="K90" t="s">
        <v>132</v>
      </c>
    </row>
    <row r="91" spans="1:11" x14ac:dyDescent="0.3">
      <c r="A91" t="s">
        <v>627</v>
      </c>
      <c r="B91" t="s">
        <v>132</v>
      </c>
      <c r="C91" t="s">
        <v>132</v>
      </c>
      <c r="D91" t="s">
        <v>132</v>
      </c>
      <c r="E91">
        <v>11.1</v>
      </c>
      <c r="F91" t="s">
        <v>132</v>
      </c>
      <c r="G91" t="s">
        <v>132</v>
      </c>
      <c r="H91" t="s">
        <v>132</v>
      </c>
      <c r="I91" t="s">
        <v>132</v>
      </c>
      <c r="J91" t="s">
        <v>132</v>
      </c>
      <c r="K91">
        <v>29.5</v>
      </c>
    </row>
    <row r="92" spans="1:11" x14ac:dyDescent="0.3">
      <c r="A92" t="s">
        <v>141</v>
      </c>
      <c r="B92">
        <v>69.099999999999994</v>
      </c>
      <c r="C92">
        <v>77.099999999999994</v>
      </c>
      <c r="D92">
        <v>66.599999999999994</v>
      </c>
      <c r="E92">
        <v>77.5</v>
      </c>
      <c r="F92">
        <v>71.2</v>
      </c>
      <c r="G92">
        <v>72</v>
      </c>
      <c r="H92">
        <v>87.3</v>
      </c>
      <c r="I92">
        <v>118.7</v>
      </c>
      <c r="J92">
        <v>113.5</v>
      </c>
      <c r="K92">
        <v>107.4</v>
      </c>
    </row>
    <row r="93" spans="1:11" x14ac:dyDescent="0.3">
      <c r="A93" t="s">
        <v>181</v>
      </c>
      <c r="B93">
        <v>69.099999999999994</v>
      </c>
      <c r="C93">
        <v>103.6</v>
      </c>
      <c r="D93">
        <v>37.700000000000003</v>
      </c>
      <c r="E93" t="s">
        <v>132</v>
      </c>
      <c r="F93" t="s">
        <v>132</v>
      </c>
      <c r="G93" t="s">
        <v>132</v>
      </c>
      <c r="H93" t="s">
        <v>132</v>
      </c>
      <c r="I93" t="s">
        <v>132</v>
      </c>
      <c r="J93" t="s">
        <v>132</v>
      </c>
      <c r="K93" t="s">
        <v>132</v>
      </c>
    </row>
    <row r="94" spans="1:11" x14ac:dyDescent="0.3">
      <c r="A94" t="s">
        <v>628</v>
      </c>
      <c r="B94">
        <v>93</v>
      </c>
      <c r="C94">
        <v>94.3</v>
      </c>
      <c r="D94">
        <v>84.4</v>
      </c>
      <c r="E94">
        <v>98.5</v>
      </c>
      <c r="F94">
        <v>114.1</v>
      </c>
      <c r="G94">
        <v>126.4</v>
      </c>
      <c r="H94">
        <v>122</v>
      </c>
      <c r="I94">
        <v>127.9</v>
      </c>
      <c r="J94">
        <v>150.19999999999999</v>
      </c>
      <c r="K94">
        <v>143.19999999999999</v>
      </c>
    </row>
    <row r="95" spans="1:11" x14ac:dyDescent="0.3">
      <c r="A95" t="s">
        <v>721</v>
      </c>
      <c r="B95" t="s">
        <v>132</v>
      </c>
      <c r="C95" t="s">
        <v>132</v>
      </c>
      <c r="D95" t="s">
        <v>132</v>
      </c>
      <c r="E95">
        <v>-43.2</v>
      </c>
      <c r="F95" t="s">
        <v>132</v>
      </c>
      <c r="G95" t="s">
        <v>132</v>
      </c>
      <c r="H95" t="s">
        <v>132</v>
      </c>
      <c r="I95" t="s">
        <v>132</v>
      </c>
      <c r="J95" t="s">
        <v>132</v>
      </c>
      <c r="K95" t="s">
        <v>132</v>
      </c>
    </row>
    <row r="96" spans="1:11" x14ac:dyDescent="0.3">
      <c r="A96" t="s">
        <v>182</v>
      </c>
      <c r="B96">
        <v>470.2</v>
      </c>
      <c r="C96">
        <v>417.1</v>
      </c>
      <c r="D96">
        <v>487.3</v>
      </c>
      <c r="E96">
        <v>533.5</v>
      </c>
      <c r="F96">
        <v>733.2</v>
      </c>
      <c r="G96">
        <v>794.9</v>
      </c>
      <c r="H96" s="1">
        <v>1115</v>
      </c>
      <c r="I96">
        <v>364.2</v>
      </c>
      <c r="J96">
        <v>445.9</v>
      </c>
      <c r="K96">
        <v>165.4</v>
      </c>
    </row>
    <row r="97" spans="1:11" x14ac:dyDescent="0.3">
      <c r="A97" t="s">
        <v>183</v>
      </c>
      <c r="B97">
        <v>-18.600000000000001</v>
      </c>
      <c r="C97">
        <v>-57.1</v>
      </c>
      <c r="D97">
        <v>-95.5</v>
      </c>
      <c r="E97">
        <v>-63.1</v>
      </c>
      <c r="F97">
        <v>22.6</v>
      </c>
      <c r="G97">
        <v>-5.9</v>
      </c>
      <c r="H97">
        <v>-398.5</v>
      </c>
      <c r="I97">
        <v>-230.6</v>
      </c>
      <c r="J97">
        <v>-20.100000000000001</v>
      </c>
      <c r="K97">
        <v>-24.2</v>
      </c>
    </row>
    <row r="98" spans="1:11" x14ac:dyDescent="0.3">
      <c r="A98" t="s">
        <v>722</v>
      </c>
      <c r="B98" s="1">
        <v>9377.9</v>
      </c>
      <c r="C98" s="1">
        <v>9934.4</v>
      </c>
      <c r="D98" s="1">
        <v>9548.2000000000007</v>
      </c>
      <c r="E98" s="1">
        <v>10820.4</v>
      </c>
      <c r="F98" s="1">
        <v>11810.1</v>
      </c>
      <c r="G98" s="1">
        <v>12410.1</v>
      </c>
      <c r="H98" s="1">
        <v>12645.7</v>
      </c>
      <c r="I98" t="s">
        <v>132</v>
      </c>
      <c r="J98" t="s">
        <v>132</v>
      </c>
      <c r="K98" t="s">
        <v>132</v>
      </c>
    </row>
    <row r="99" spans="1:11" x14ac:dyDescent="0.3">
      <c r="A99" t="s">
        <v>185</v>
      </c>
      <c r="B99" s="1">
        <v>1118.4000000000001</v>
      </c>
      <c r="C99">
        <v>762.6</v>
      </c>
      <c r="D99">
        <v>748.1</v>
      </c>
      <c r="E99" t="s">
        <v>132</v>
      </c>
      <c r="F99" t="s">
        <v>132</v>
      </c>
      <c r="G99" t="s">
        <v>132</v>
      </c>
      <c r="H99" t="s">
        <v>132</v>
      </c>
      <c r="I99" t="s">
        <v>132</v>
      </c>
      <c r="J99" t="s">
        <v>132</v>
      </c>
      <c r="K99" t="s">
        <v>132</v>
      </c>
    </row>
    <row r="100" spans="1:11" x14ac:dyDescent="0.3">
      <c r="A100" t="s">
        <v>186</v>
      </c>
      <c r="B100">
        <v>29.2</v>
      </c>
      <c r="C100" t="s">
        <v>132</v>
      </c>
      <c r="D100">
        <v>32.9</v>
      </c>
      <c r="E100">
        <v>29.5</v>
      </c>
      <c r="F100">
        <v>29.3</v>
      </c>
      <c r="G100">
        <v>28.1</v>
      </c>
      <c r="H100">
        <v>25</v>
      </c>
      <c r="I100">
        <v>20.2</v>
      </c>
      <c r="J100">
        <v>19.399999999999999</v>
      </c>
      <c r="K100">
        <v>34.5</v>
      </c>
    </row>
    <row r="101" spans="1:11" x14ac:dyDescent="0.3">
      <c r="A101" t="s">
        <v>630</v>
      </c>
      <c r="B101">
        <v>6.6</v>
      </c>
      <c r="C101">
        <v>90.3</v>
      </c>
      <c r="D101">
        <v>12.2</v>
      </c>
      <c r="E101">
        <v>6.6</v>
      </c>
      <c r="F101">
        <v>40.700000000000003</v>
      </c>
      <c r="G101">
        <v>114.6</v>
      </c>
      <c r="H101">
        <v>128.69999999999999</v>
      </c>
      <c r="I101">
        <v>8</v>
      </c>
      <c r="J101">
        <v>2.4</v>
      </c>
      <c r="K101">
        <v>11.6</v>
      </c>
    </row>
    <row r="102" spans="1:11" x14ac:dyDescent="0.3">
      <c r="A102" t="s">
        <v>631</v>
      </c>
      <c r="B102">
        <v>-13.3</v>
      </c>
      <c r="C102">
        <v>-17.3</v>
      </c>
      <c r="D102">
        <v>-15.5</v>
      </c>
      <c r="E102">
        <v>-12.2</v>
      </c>
      <c r="F102">
        <v>-12.4</v>
      </c>
      <c r="G102">
        <v>-17.7</v>
      </c>
      <c r="H102">
        <v>-19</v>
      </c>
      <c r="I102">
        <v>-21.7</v>
      </c>
      <c r="J102">
        <v>-23.7</v>
      </c>
      <c r="K102">
        <v>-17.899999999999999</v>
      </c>
    </row>
    <row r="103" spans="1:11" x14ac:dyDescent="0.3">
      <c r="A103" t="s">
        <v>632</v>
      </c>
      <c r="B103">
        <v>14.6</v>
      </c>
      <c r="C103">
        <v>15.9</v>
      </c>
      <c r="D103">
        <v>11.1</v>
      </c>
      <c r="E103">
        <v>12.2</v>
      </c>
      <c r="F103">
        <v>12.4</v>
      </c>
      <c r="G103">
        <v>13</v>
      </c>
      <c r="H103">
        <v>13.4</v>
      </c>
      <c r="I103">
        <v>11.4</v>
      </c>
      <c r="J103">
        <v>10.6</v>
      </c>
      <c r="K103">
        <v>4.2</v>
      </c>
    </row>
    <row r="104" spans="1:11" x14ac:dyDescent="0.3">
      <c r="A104" t="s">
        <v>633</v>
      </c>
      <c r="B104">
        <v>-4</v>
      </c>
      <c r="C104">
        <v>-1.3</v>
      </c>
      <c r="D104">
        <v>-1.1000000000000001</v>
      </c>
      <c r="E104">
        <v>-6.6</v>
      </c>
      <c r="F104" t="s">
        <v>132</v>
      </c>
      <c r="G104" t="s">
        <v>132</v>
      </c>
      <c r="H104" t="s">
        <v>132</v>
      </c>
      <c r="I104" t="s">
        <v>132</v>
      </c>
      <c r="J104" t="s">
        <v>132</v>
      </c>
      <c r="K104" t="s">
        <v>132</v>
      </c>
    </row>
    <row r="105" spans="1:11" x14ac:dyDescent="0.3">
      <c r="A105" t="s">
        <v>187</v>
      </c>
      <c r="B105">
        <v>5.33</v>
      </c>
      <c r="C105">
        <v>3.61</v>
      </c>
      <c r="D105">
        <v>3.69</v>
      </c>
      <c r="E105">
        <v>5.52</v>
      </c>
      <c r="F105">
        <v>6.54</v>
      </c>
      <c r="G105" t="s">
        <v>132</v>
      </c>
      <c r="H105" t="s">
        <v>132</v>
      </c>
      <c r="I105" t="s">
        <v>132</v>
      </c>
      <c r="J105" t="s">
        <v>132</v>
      </c>
      <c r="K105" t="s">
        <v>132</v>
      </c>
    </row>
    <row r="106" spans="1:11" x14ac:dyDescent="0.3">
      <c r="A106" t="s">
        <v>723</v>
      </c>
      <c r="B106">
        <v>1.3</v>
      </c>
      <c r="C106" t="s">
        <v>132</v>
      </c>
      <c r="D106">
        <v>1.4</v>
      </c>
      <c r="E106">
        <v>1.4</v>
      </c>
      <c r="F106">
        <v>1.8</v>
      </c>
      <c r="G106">
        <v>2</v>
      </c>
      <c r="H106">
        <v>2.1</v>
      </c>
      <c r="I106">
        <v>2.1</v>
      </c>
      <c r="J106">
        <v>1.9</v>
      </c>
      <c r="K106">
        <v>2.1</v>
      </c>
    </row>
    <row r="107" spans="1:11" x14ac:dyDescent="0.3">
      <c r="A107" t="s">
        <v>724</v>
      </c>
      <c r="B107" t="s">
        <v>132</v>
      </c>
      <c r="C107" t="s">
        <v>132</v>
      </c>
      <c r="D107" t="s">
        <v>132</v>
      </c>
      <c r="E107" t="s">
        <v>132</v>
      </c>
      <c r="F107" t="s">
        <v>132</v>
      </c>
      <c r="G107" t="s">
        <v>132</v>
      </c>
      <c r="H107" s="1">
        <v>12645.7</v>
      </c>
      <c r="I107" s="1">
        <v>10468.5</v>
      </c>
      <c r="J107" s="1">
        <v>12325.6</v>
      </c>
      <c r="K107" s="1">
        <v>12426.6</v>
      </c>
    </row>
    <row r="108" spans="1:11" x14ac:dyDescent="0.3">
      <c r="A108" t="s">
        <v>715</v>
      </c>
      <c r="B108" t="s">
        <v>132</v>
      </c>
      <c r="C108" t="s">
        <v>132</v>
      </c>
      <c r="D108" t="s">
        <v>132</v>
      </c>
      <c r="E108" t="s">
        <v>132</v>
      </c>
      <c r="F108" t="s">
        <v>132</v>
      </c>
      <c r="G108" t="s">
        <v>132</v>
      </c>
      <c r="H108" t="s">
        <v>132</v>
      </c>
      <c r="I108" t="s">
        <v>132</v>
      </c>
      <c r="J108" s="1">
        <v>5656</v>
      </c>
      <c r="K108" s="1">
        <v>5899.4</v>
      </c>
    </row>
    <row r="109" spans="1:11" x14ac:dyDescent="0.3">
      <c r="A109" t="s">
        <v>603</v>
      </c>
      <c r="B109">
        <v>-1.3</v>
      </c>
      <c r="C109">
        <v>-4</v>
      </c>
      <c r="D109">
        <v>-1.1000000000000001</v>
      </c>
      <c r="E109">
        <v>-1.1000000000000001</v>
      </c>
      <c r="F109">
        <v>-1.1000000000000001</v>
      </c>
      <c r="G109">
        <v>-8.3000000000000007</v>
      </c>
      <c r="H109">
        <v>-15.7</v>
      </c>
      <c r="I109">
        <v>-4.5999999999999996</v>
      </c>
      <c r="J109">
        <v>-8.3000000000000007</v>
      </c>
      <c r="K109">
        <v>-16.899999999999999</v>
      </c>
    </row>
    <row r="110" spans="1:11" x14ac:dyDescent="0.3">
      <c r="A110" t="s">
        <v>638</v>
      </c>
      <c r="B110" s="1">
        <v>2112</v>
      </c>
      <c r="C110" s="1">
        <v>2116.3000000000002</v>
      </c>
      <c r="D110" s="1">
        <v>2132.3000000000002</v>
      </c>
      <c r="E110" s="1">
        <v>2477.1</v>
      </c>
      <c r="F110" s="1">
        <v>2523.8000000000002</v>
      </c>
      <c r="G110" s="1">
        <v>2546.5</v>
      </c>
      <c r="H110" s="1">
        <v>2666.6</v>
      </c>
      <c r="I110" s="1">
        <v>2280</v>
      </c>
      <c r="J110" s="1">
        <v>2713.3</v>
      </c>
      <c r="K110" s="1">
        <v>2574.1999999999998</v>
      </c>
    </row>
    <row r="111" spans="1:11" x14ac:dyDescent="0.3">
      <c r="A111" t="s">
        <v>639</v>
      </c>
      <c r="B111">
        <v>229.8</v>
      </c>
      <c r="C111">
        <v>236.5</v>
      </c>
      <c r="D111">
        <v>207.6</v>
      </c>
      <c r="E111">
        <v>228</v>
      </c>
      <c r="F111">
        <v>241.8</v>
      </c>
      <c r="G111">
        <v>257.5</v>
      </c>
      <c r="H111">
        <v>255.2</v>
      </c>
      <c r="I111">
        <v>246.6</v>
      </c>
      <c r="J111">
        <v>281.5</v>
      </c>
      <c r="K111">
        <v>290.7</v>
      </c>
    </row>
    <row r="112" spans="1:11" x14ac:dyDescent="0.3">
      <c r="A112" t="s">
        <v>725</v>
      </c>
      <c r="B112" t="s">
        <v>132</v>
      </c>
      <c r="C112" t="s">
        <v>132</v>
      </c>
      <c r="D112" t="s">
        <v>132</v>
      </c>
      <c r="E112" t="s">
        <v>132</v>
      </c>
      <c r="F112">
        <v>1.1000000000000001</v>
      </c>
      <c r="G112">
        <v>7.1</v>
      </c>
      <c r="H112">
        <v>10.1</v>
      </c>
      <c r="I112">
        <v>20.6</v>
      </c>
      <c r="J112">
        <v>16.600000000000001</v>
      </c>
      <c r="K112">
        <v>7.4</v>
      </c>
    </row>
    <row r="113" spans="1:11" x14ac:dyDescent="0.3">
      <c r="A113" t="s">
        <v>605</v>
      </c>
      <c r="B113">
        <v>4</v>
      </c>
      <c r="C113">
        <v>2.7</v>
      </c>
      <c r="D113">
        <v>-1.1000000000000001</v>
      </c>
      <c r="E113">
        <v>4.4000000000000004</v>
      </c>
      <c r="F113">
        <v>35</v>
      </c>
      <c r="G113">
        <v>5.9</v>
      </c>
      <c r="H113">
        <v>1.1000000000000001</v>
      </c>
      <c r="I113">
        <v>3.4</v>
      </c>
      <c r="J113">
        <v>4.7</v>
      </c>
      <c r="K113">
        <v>17.899999999999999</v>
      </c>
    </row>
    <row r="114" spans="1:11" x14ac:dyDescent="0.3">
      <c r="A114" t="s">
        <v>640</v>
      </c>
      <c r="B114" t="s">
        <v>132</v>
      </c>
      <c r="C114" t="s">
        <v>132</v>
      </c>
      <c r="D114" t="s">
        <v>132</v>
      </c>
      <c r="E114" t="s">
        <v>132</v>
      </c>
      <c r="F114" t="s">
        <v>132</v>
      </c>
      <c r="G114" t="s">
        <v>132</v>
      </c>
      <c r="H114" t="s">
        <v>132</v>
      </c>
      <c r="I114" t="s">
        <v>132</v>
      </c>
      <c r="J114">
        <v>13</v>
      </c>
      <c r="K114">
        <v>10.5</v>
      </c>
    </row>
    <row r="115" spans="1:11" x14ac:dyDescent="0.3">
      <c r="A115" t="s">
        <v>726</v>
      </c>
      <c r="B115">
        <v>23.9</v>
      </c>
      <c r="C115">
        <v>4</v>
      </c>
      <c r="D115">
        <v>0</v>
      </c>
      <c r="E115" t="s">
        <v>132</v>
      </c>
      <c r="F115" t="s">
        <v>132</v>
      </c>
      <c r="G115" t="s">
        <v>132</v>
      </c>
      <c r="H115">
        <v>5.6</v>
      </c>
      <c r="I115">
        <v>42.2</v>
      </c>
      <c r="J115">
        <v>43.8</v>
      </c>
      <c r="K115">
        <v>174.8</v>
      </c>
    </row>
    <row r="116" spans="1:11" x14ac:dyDescent="0.3">
      <c r="A116" t="s">
        <v>727</v>
      </c>
      <c r="B116" t="s">
        <v>132</v>
      </c>
      <c r="C116" t="s">
        <v>132</v>
      </c>
      <c r="D116">
        <v>-27.8</v>
      </c>
      <c r="E116">
        <v>-5.5</v>
      </c>
      <c r="F116">
        <v>-21.5</v>
      </c>
      <c r="G116">
        <v>-30.7</v>
      </c>
      <c r="H116">
        <v>0</v>
      </c>
      <c r="I116" t="s">
        <v>132</v>
      </c>
      <c r="J116" t="s">
        <v>132</v>
      </c>
      <c r="K116" t="s">
        <v>132</v>
      </c>
    </row>
    <row r="117" spans="1:11" x14ac:dyDescent="0.3">
      <c r="A117" t="s">
        <v>641</v>
      </c>
      <c r="B117" s="1">
        <v>1987.2</v>
      </c>
      <c r="C117" s="1">
        <v>1704.4</v>
      </c>
      <c r="D117" s="1">
        <v>1637.3</v>
      </c>
      <c r="E117" s="1">
        <v>2084.1999999999998</v>
      </c>
      <c r="F117" s="1">
        <v>2836.7</v>
      </c>
      <c r="G117" s="1">
        <v>3404</v>
      </c>
      <c r="H117" s="1">
        <v>4304.3999999999996</v>
      </c>
      <c r="I117" s="1">
        <v>2245.8000000000002</v>
      </c>
      <c r="J117" s="1">
        <v>3626.4</v>
      </c>
      <c r="K117" s="1">
        <v>1973.8</v>
      </c>
    </row>
    <row r="118" spans="1:11" x14ac:dyDescent="0.3">
      <c r="A118" t="s">
        <v>546</v>
      </c>
      <c r="B118" t="s">
        <v>132</v>
      </c>
      <c r="C118" t="s">
        <v>132</v>
      </c>
      <c r="D118" t="s">
        <v>132</v>
      </c>
      <c r="E118" t="s">
        <v>132</v>
      </c>
      <c r="F118" t="s">
        <v>132</v>
      </c>
      <c r="G118" t="s">
        <v>132</v>
      </c>
      <c r="H118" t="s">
        <v>132</v>
      </c>
      <c r="I118">
        <v>6.7</v>
      </c>
      <c r="J118">
        <v>28.1</v>
      </c>
      <c r="K118">
        <v>12.3</v>
      </c>
    </row>
    <row r="119" spans="1:11" x14ac:dyDescent="0.3">
      <c r="A119" t="s">
        <v>195</v>
      </c>
      <c r="B119" t="s">
        <v>132</v>
      </c>
      <c r="C119" t="s">
        <v>132</v>
      </c>
      <c r="D119" t="s">
        <v>132</v>
      </c>
      <c r="E119" t="s">
        <v>132</v>
      </c>
      <c r="F119">
        <v>85.9</v>
      </c>
      <c r="G119" t="s">
        <v>132</v>
      </c>
      <c r="H119" t="s">
        <v>132</v>
      </c>
      <c r="I119" t="s">
        <v>132</v>
      </c>
      <c r="J119" t="s">
        <v>132</v>
      </c>
      <c r="K119" t="s">
        <v>132</v>
      </c>
    </row>
    <row r="120" spans="1:11" x14ac:dyDescent="0.3">
      <c r="A120" t="s">
        <v>642</v>
      </c>
      <c r="B120">
        <v>69.099999999999994</v>
      </c>
      <c r="C120">
        <v>103.6</v>
      </c>
      <c r="D120">
        <v>37.700000000000003</v>
      </c>
      <c r="E120" t="s">
        <v>132</v>
      </c>
      <c r="F120" t="s">
        <v>132</v>
      </c>
      <c r="G120" t="s">
        <v>132</v>
      </c>
      <c r="H120" t="s">
        <v>132</v>
      </c>
      <c r="I120" t="s">
        <v>132</v>
      </c>
      <c r="J120" t="s">
        <v>132</v>
      </c>
      <c r="K120" t="s">
        <v>132</v>
      </c>
    </row>
    <row r="121" spans="1:11" x14ac:dyDescent="0.3">
      <c r="A121" t="s">
        <v>728</v>
      </c>
      <c r="B121">
        <v>0.1</v>
      </c>
      <c r="C121" t="s">
        <v>132</v>
      </c>
      <c r="D121">
        <v>0</v>
      </c>
      <c r="E121">
        <v>0.1</v>
      </c>
      <c r="F121">
        <v>0.1</v>
      </c>
      <c r="G121">
        <v>0.1</v>
      </c>
      <c r="H121">
        <v>0.1</v>
      </c>
      <c r="I121">
        <v>0.1</v>
      </c>
      <c r="J121">
        <v>0.1</v>
      </c>
      <c r="K121">
        <v>0</v>
      </c>
    </row>
    <row r="122" spans="1:11" x14ac:dyDescent="0.3">
      <c r="A122" t="s">
        <v>643</v>
      </c>
      <c r="B122">
        <v>0.1</v>
      </c>
      <c r="C122" t="s">
        <v>132</v>
      </c>
      <c r="D122">
        <v>0.7</v>
      </c>
      <c r="E122">
        <v>0.1</v>
      </c>
      <c r="F122">
        <v>0.1</v>
      </c>
      <c r="G122">
        <v>1.3</v>
      </c>
      <c r="H122">
        <v>1.1000000000000001</v>
      </c>
      <c r="I122">
        <v>0.6</v>
      </c>
      <c r="J122">
        <v>0.7</v>
      </c>
      <c r="K122">
        <v>0.5</v>
      </c>
    </row>
    <row r="123" spans="1:11" x14ac:dyDescent="0.3">
      <c r="A123" t="s">
        <v>644</v>
      </c>
      <c r="B123">
        <v>38.6</v>
      </c>
      <c r="C123" t="s">
        <v>132</v>
      </c>
      <c r="D123">
        <v>61.9</v>
      </c>
      <c r="E123">
        <v>62.2</v>
      </c>
      <c r="F123">
        <v>31.3</v>
      </c>
      <c r="G123">
        <v>37.799999999999997</v>
      </c>
      <c r="H123">
        <v>66.3</v>
      </c>
      <c r="I123">
        <v>116.1</v>
      </c>
      <c r="J123">
        <v>141.19999999999999</v>
      </c>
      <c r="K123">
        <v>117.8</v>
      </c>
    </row>
    <row r="124" spans="1:11" x14ac:dyDescent="0.3">
      <c r="A124" t="s">
        <v>645</v>
      </c>
      <c r="B124">
        <v>15.2</v>
      </c>
      <c r="C124" t="s">
        <v>132</v>
      </c>
      <c r="D124">
        <v>31.5</v>
      </c>
      <c r="E124">
        <v>35.9</v>
      </c>
      <c r="F124">
        <v>31.3</v>
      </c>
      <c r="G124">
        <v>34.4</v>
      </c>
      <c r="H124">
        <v>110</v>
      </c>
      <c r="I124">
        <v>146.69999999999999</v>
      </c>
      <c r="J124">
        <v>143.5</v>
      </c>
      <c r="K124">
        <v>138.19999999999999</v>
      </c>
    </row>
    <row r="125" spans="1:11" x14ac:dyDescent="0.3">
      <c r="A125" t="s">
        <v>646</v>
      </c>
      <c r="B125">
        <v>1.4</v>
      </c>
      <c r="C125" t="s">
        <v>132</v>
      </c>
      <c r="D125">
        <v>0</v>
      </c>
      <c r="E125">
        <v>13.7</v>
      </c>
      <c r="F125">
        <v>60.1</v>
      </c>
      <c r="G125">
        <v>97.3</v>
      </c>
      <c r="H125">
        <v>101.1</v>
      </c>
      <c r="I125">
        <v>108.8</v>
      </c>
      <c r="J125">
        <v>102.5</v>
      </c>
      <c r="K125">
        <v>100.7</v>
      </c>
    </row>
    <row r="126" spans="1:11" x14ac:dyDescent="0.3">
      <c r="A126" t="s">
        <v>647</v>
      </c>
      <c r="B126">
        <v>19.3</v>
      </c>
      <c r="C126" t="s">
        <v>132</v>
      </c>
      <c r="D126">
        <v>48.9</v>
      </c>
      <c r="E126">
        <v>29.5</v>
      </c>
      <c r="F126">
        <v>22.8</v>
      </c>
      <c r="G126">
        <v>66.400000000000006</v>
      </c>
      <c r="H126">
        <v>95.4</v>
      </c>
      <c r="I126">
        <v>52.6</v>
      </c>
      <c r="J126">
        <v>30.7</v>
      </c>
      <c r="K126">
        <v>27.8</v>
      </c>
    </row>
    <row r="127" spans="1:11" x14ac:dyDescent="0.3">
      <c r="A127" t="s">
        <v>648</v>
      </c>
      <c r="B127">
        <v>40</v>
      </c>
      <c r="C127" t="s">
        <v>132</v>
      </c>
      <c r="D127">
        <v>46.7</v>
      </c>
      <c r="E127">
        <v>46.4</v>
      </c>
      <c r="F127">
        <v>116.6</v>
      </c>
      <c r="G127">
        <v>112.2</v>
      </c>
      <c r="H127">
        <v>123.5</v>
      </c>
      <c r="I127">
        <v>135.69999999999999</v>
      </c>
      <c r="J127">
        <v>153.69999999999999</v>
      </c>
      <c r="K127">
        <v>101.8</v>
      </c>
    </row>
    <row r="128" spans="1:11" x14ac:dyDescent="0.3">
      <c r="A128" t="s">
        <v>202</v>
      </c>
      <c r="B128" s="1">
        <v>1637.8</v>
      </c>
      <c r="C128" s="1">
        <v>1276.7</v>
      </c>
      <c r="D128" s="1">
        <v>1214.3</v>
      </c>
      <c r="E128" t="s">
        <v>132</v>
      </c>
      <c r="F128" t="s">
        <v>132</v>
      </c>
      <c r="G128" t="s">
        <v>132</v>
      </c>
      <c r="H128" t="s">
        <v>132</v>
      </c>
      <c r="I128" t="s">
        <v>132</v>
      </c>
      <c r="J128" t="s">
        <v>132</v>
      </c>
      <c r="K128" t="s">
        <v>132</v>
      </c>
    </row>
    <row r="129" spans="1:11" x14ac:dyDescent="0.3">
      <c r="A129" t="s">
        <v>211</v>
      </c>
      <c r="B129" s="1">
        <v>18866</v>
      </c>
      <c r="C129" s="1">
        <v>19308.2</v>
      </c>
      <c r="D129" s="1">
        <v>18775.7</v>
      </c>
      <c r="E129" t="s">
        <v>132</v>
      </c>
      <c r="F129" t="s">
        <v>132</v>
      </c>
      <c r="G129" t="s">
        <v>132</v>
      </c>
      <c r="H129" t="s">
        <v>132</v>
      </c>
      <c r="I129" t="s">
        <v>132</v>
      </c>
      <c r="J129" t="s">
        <v>132</v>
      </c>
      <c r="K129" t="s">
        <v>132</v>
      </c>
    </row>
    <row r="130" spans="1:11" x14ac:dyDescent="0.3">
      <c r="A130" t="s">
        <v>212</v>
      </c>
      <c r="B130" s="1">
        <v>9566.5</v>
      </c>
      <c r="C130" s="1">
        <v>10109.799999999999</v>
      </c>
      <c r="D130" s="1">
        <v>9710.2999999999993</v>
      </c>
      <c r="E130" t="s">
        <v>132</v>
      </c>
      <c r="F130" t="s">
        <v>132</v>
      </c>
      <c r="G130" t="s">
        <v>132</v>
      </c>
      <c r="H130" t="s">
        <v>132</v>
      </c>
      <c r="I130" t="s">
        <v>132</v>
      </c>
      <c r="J130" t="s">
        <v>132</v>
      </c>
      <c r="K130" t="s">
        <v>132</v>
      </c>
    </row>
    <row r="131" spans="1:11" x14ac:dyDescent="0.3">
      <c r="A131" t="s">
        <v>213</v>
      </c>
      <c r="B131" s="1">
        <v>9299.5</v>
      </c>
      <c r="C131" s="1">
        <v>9198.4</v>
      </c>
      <c r="D131" s="1">
        <v>9066.5</v>
      </c>
      <c r="E131" t="s">
        <v>132</v>
      </c>
      <c r="F131" t="s">
        <v>132</v>
      </c>
      <c r="G131" t="s">
        <v>132</v>
      </c>
      <c r="H131" t="s">
        <v>132</v>
      </c>
      <c r="I131" t="s">
        <v>132</v>
      </c>
      <c r="J131" t="s">
        <v>132</v>
      </c>
      <c r="K131" t="s">
        <v>132</v>
      </c>
    </row>
    <row r="132" spans="1:11" x14ac:dyDescent="0.3">
      <c r="A132" t="s">
        <v>214</v>
      </c>
      <c r="B132">
        <v>49.3</v>
      </c>
      <c r="C132">
        <v>47.6</v>
      </c>
      <c r="D132">
        <v>48.3</v>
      </c>
      <c r="E132" t="s">
        <v>132</v>
      </c>
      <c r="F132" t="s">
        <v>132</v>
      </c>
      <c r="G132" t="s">
        <v>132</v>
      </c>
      <c r="H132" t="s">
        <v>132</v>
      </c>
      <c r="I132" t="s">
        <v>132</v>
      </c>
      <c r="J132" t="s">
        <v>132</v>
      </c>
      <c r="K132" t="s">
        <v>132</v>
      </c>
    </row>
    <row r="133" spans="1:11" x14ac:dyDescent="0.3">
      <c r="A133" t="s">
        <v>218</v>
      </c>
      <c r="B133" s="1">
        <v>1547.5</v>
      </c>
      <c r="C133" s="1">
        <v>1212.9000000000001</v>
      </c>
      <c r="D133" s="1">
        <v>1191</v>
      </c>
      <c r="E133" t="s">
        <v>132</v>
      </c>
      <c r="F133" t="s">
        <v>132</v>
      </c>
      <c r="G133" t="s">
        <v>132</v>
      </c>
      <c r="H133" t="s">
        <v>132</v>
      </c>
      <c r="I133" t="s">
        <v>132</v>
      </c>
      <c r="J133" t="s">
        <v>132</v>
      </c>
      <c r="K133" t="s">
        <v>132</v>
      </c>
    </row>
    <row r="134" spans="1:11" x14ac:dyDescent="0.3">
      <c r="A134" t="s">
        <v>652</v>
      </c>
      <c r="B134" t="s">
        <v>132</v>
      </c>
      <c r="C134">
        <v>6</v>
      </c>
      <c r="D134">
        <v>10</v>
      </c>
      <c r="E134" t="s">
        <v>132</v>
      </c>
      <c r="F134" t="s">
        <v>132</v>
      </c>
      <c r="G134" t="s">
        <v>132</v>
      </c>
      <c r="H134" t="s">
        <v>132</v>
      </c>
      <c r="I134" t="s">
        <v>132</v>
      </c>
      <c r="J134" t="s">
        <v>132</v>
      </c>
      <c r="K134" t="s">
        <v>132</v>
      </c>
    </row>
    <row r="135" spans="1:11" x14ac:dyDescent="0.3">
      <c r="A135" t="s">
        <v>550</v>
      </c>
      <c r="B135" t="s">
        <v>132</v>
      </c>
      <c r="C135" t="s">
        <v>132</v>
      </c>
      <c r="D135" t="s">
        <v>132</v>
      </c>
      <c r="E135" t="s">
        <v>132</v>
      </c>
      <c r="F135">
        <v>57</v>
      </c>
      <c r="G135">
        <v>36</v>
      </c>
      <c r="H135">
        <v>34</v>
      </c>
      <c r="I135">
        <v>53</v>
      </c>
      <c r="J135">
        <v>4</v>
      </c>
      <c r="K135">
        <v>10</v>
      </c>
    </row>
    <row r="136" spans="1:11" x14ac:dyDescent="0.3">
      <c r="A136" t="s">
        <v>486</v>
      </c>
      <c r="B136" t="s">
        <v>132</v>
      </c>
      <c r="C136" t="s">
        <v>132</v>
      </c>
      <c r="D136" t="s">
        <v>132</v>
      </c>
      <c r="E136" t="s">
        <v>132</v>
      </c>
      <c r="F136" t="s">
        <v>132</v>
      </c>
      <c r="G136" t="s">
        <v>132</v>
      </c>
      <c r="H136" t="s">
        <v>132</v>
      </c>
      <c r="I136" t="s">
        <v>132</v>
      </c>
      <c r="J136" s="1">
        <v>2349</v>
      </c>
      <c r="K136">
        <v>704.6</v>
      </c>
    </row>
    <row r="137" spans="1:11" x14ac:dyDescent="0.3">
      <c r="A137" t="s">
        <v>229</v>
      </c>
      <c r="B137">
        <v>8.3000000000000007</v>
      </c>
      <c r="C137">
        <v>6.1</v>
      </c>
      <c r="D137">
        <v>6.3</v>
      </c>
      <c r="E137">
        <v>7.7</v>
      </c>
      <c r="F137">
        <v>9.8000000000000007</v>
      </c>
      <c r="G137">
        <v>10.8</v>
      </c>
      <c r="H137">
        <v>11.3</v>
      </c>
      <c r="I137">
        <v>4</v>
      </c>
      <c r="J137">
        <v>9.4</v>
      </c>
      <c r="K137">
        <v>3</v>
      </c>
    </row>
    <row r="138" spans="1:11" x14ac:dyDescent="0.3">
      <c r="A138" t="s">
        <v>230</v>
      </c>
      <c r="B138">
        <v>49.3</v>
      </c>
      <c r="C138">
        <v>47.6</v>
      </c>
      <c r="D138">
        <v>48.3</v>
      </c>
      <c r="E138">
        <v>48.6</v>
      </c>
      <c r="F138">
        <v>50.4</v>
      </c>
      <c r="G138">
        <v>51.8</v>
      </c>
      <c r="H138">
        <v>52</v>
      </c>
      <c r="I138">
        <v>50</v>
      </c>
      <c r="J138">
        <v>50.7</v>
      </c>
      <c r="K138">
        <v>47.3</v>
      </c>
    </row>
    <row r="139" spans="1:11" x14ac:dyDescent="0.3">
      <c r="A139" t="s">
        <v>231</v>
      </c>
      <c r="B139">
        <v>-2.6</v>
      </c>
      <c r="C139">
        <v>2.2999999999999998</v>
      </c>
      <c r="D139">
        <v>16.399999999999999</v>
      </c>
      <c r="E139">
        <v>14</v>
      </c>
      <c r="F139">
        <v>15</v>
      </c>
      <c r="G139">
        <v>3</v>
      </c>
      <c r="H139">
        <v>8</v>
      </c>
      <c r="I139" t="s">
        <v>132</v>
      </c>
      <c r="J139">
        <v>15</v>
      </c>
      <c r="K139">
        <v>6</v>
      </c>
    </row>
    <row r="140" spans="1:11" x14ac:dyDescent="0.3">
      <c r="A140" t="s">
        <v>232</v>
      </c>
      <c r="B140">
        <v>8.6999999999999993</v>
      </c>
      <c r="C140">
        <v>6.6</v>
      </c>
      <c r="D140">
        <v>6.5</v>
      </c>
      <c r="E140" t="s">
        <v>132</v>
      </c>
      <c r="F140" t="s">
        <v>132</v>
      </c>
      <c r="G140" t="s">
        <v>132</v>
      </c>
      <c r="H140" t="s">
        <v>132</v>
      </c>
      <c r="I140" t="s">
        <v>132</v>
      </c>
      <c r="J140" t="s">
        <v>132</v>
      </c>
      <c r="K140" t="s">
        <v>132</v>
      </c>
    </row>
    <row r="141" spans="1:11" x14ac:dyDescent="0.3">
      <c r="A141" t="s">
        <v>233</v>
      </c>
      <c r="B141">
        <v>636.29999999999995</v>
      </c>
      <c r="C141">
        <v>736</v>
      </c>
      <c r="D141">
        <v>569.4</v>
      </c>
      <c r="E141">
        <v>720.5</v>
      </c>
      <c r="F141">
        <v>849.6</v>
      </c>
      <c r="G141">
        <v>937.8</v>
      </c>
      <c r="H141">
        <v>796</v>
      </c>
      <c r="I141">
        <v>504.6</v>
      </c>
      <c r="J141">
        <v>788.9</v>
      </c>
      <c r="K141">
        <v>732</v>
      </c>
    </row>
    <row r="142" spans="1:11" x14ac:dyDescent="0.3">
      <c r="A142" t="s">
        <v>236</v>
      </c>
      <c r="B142" t="s">
        <v>132</v>
      </c>
      <c r="C142" t="s">
        <v>132</v>
      </c>
      <c r="D142">
        <v>10</v>
      </c>
      <c r="E142">
        <v>18</v>
      </c>
      <c r="F142">
        <v>16</v>
      </c>
      <c r="G142">
        <v>8</v>
      </c>
      <c r="H142">
        <v>6</v>
      </c>
      <c r="I142">
        <v>-14</v>
      </c>
      <c r="J142">
        <v>16</v>
      </c>
      <c r="K142">
        <v>2</v>
      </c>
    </row>
    <row r="143" spans="1:11" x14ac:dyDescent="0.3">
      <c r="A143" t="s">
        <v>237</v>
      </c>
      <c r="B143" t="s">
        <v>238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AF0F-480A-4FAC-ABB9-EDBDC91B5CFB}">
  <dimension ref="A1:K146"/>
  <sheetViews>
    <sheetView workbookViewId="0"/>
  </sheetViews>
  <sheetFormatPr defaultRowHeight="14.4" x14ac:dyDescent="0.3"/>
  <cols>
    <col min="1" max="1" width="43.5546875" bestFit="1" customWidth="1"/>
    <col min="2" max="2" width="56.33203125" bestFit="1" customWidth="1"/>
    <col min="3" max="11" width="10.5546875" bestFit="1" customWidth="1"/>
  </cols>
  <sheetData>
    <row r="1" spans="1:11" x14ac:dyDescent="0.3">
      <c r="A1" t="s">
        <v>713</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239</v>
      </c>
    </row>
    <row r="6" spans="1:11" x14ac:dyDescent="0.3">
      <c r="A6" t="s">
        <v>240</v>
      </c>
    </row>
    <row r="7" spans="1:11" x14ac:dyDescent="0.3">
      <c r="A7" t="s">
        <v>241</v>
      </c>
      <c r="B7" s="1">
        <v>2188.3000000000002</v>
      </c>
      <c r="C7" s="1">
        <v>2036.4</v>
      </c>
      <c r="D7" s="1">
        <v>1483.2</v>
      </c>
      <c r="E7" s="1">
        <v>1592.6</v>
      </c>
      <c r="F7" s="1">
        <v>1921.1</v>
      </c>
      <c r="G7" s="1">
        <v>3010.7</v>
      </c>
      <c r="H7" s="1">
        <v>2492.8000000000002</v>
      </c>
      <c r="I7" s="1">
        <v>4882.7</v>
      </c>
      <c r="J7" s="1">
        <v>4358.6000000000004</v>
      </c>
      <c r="K7">
        <v>854.7</v>
      </c>
    </row>
    <row r="8" spans="1:11" x14ac:dyDescent="0.3">
      <c r="A8" t="s">
        <v>729</v>
      </c>
      <c r="B8">
        <v>56.5</v>
      </c>
      <c r="C8">
        <v>6.1</v>
      </c>
      <c r="D8">
        <v>5.4</v>
      </c>
      <c r="E8">
        <v>5.3</v>
      </c>
      <c r="F8">
        <v>6</v>
      </c>
      <c r="G8">
        <v>6.9</v>
      </c>
      <c r="H8">
        <v>327.9</v>
      </c>
      <c r="I8" t="s">
        <v>132</v>
      </c>
      <c r="J8" t="s">
        <v>132</v>
      </c>
      <c r="K8" t="s">
        <v>132</v>
      </c>
    </row>
    <row r="9" spans="1:11" x14ac:dyDescent="0.3">
      <c r="A9" t="s">
        <v>242</v>
      </c>
      <c r="B9" s="1">
        <v>2494.4</v>
      </c>
      <c r="C9" s="1">
        <v>2354.6999999999998</v>
      </c>
      <c r="D9" s="1">
        <v>2226.4</v>
      </c>
      <c r="E9" s="1">
        <v>2320.3000000000002</v>
      </c>
      <c r="F9" s="1">
        <v>2783.1</v>
      </c>
      <c r="G9" s="1">
        <v>2769.1</v>
      </c>
      <c r="H9" s="1">
        <v>2947.6</v>
      </c>
      <c r="I9" s="1">
        <v>2386.3000000000002</v>
      </c>
      <c r="J9" s="1">
        <v>2476.5</v>
      </c>
      <c r="K9" s="1">
        <v>2708.8</v>
      </c>
    </row>
    <row r="10" spans="1:11" x14ac:dyDescent="0.3">
      <c r="A10" t="s">
        <v>243</v>
      </c>
      <c r="B10" s="1">
        <v>3632</v>
      </c>
      <c r="C10" s="1">
        <v>3056.5</v>
      </c>
      <c r="D10" s="1">
        <v>3382.6</v>
      </c>
      <c r="E10" s="1">
        <v>3968.8</v>
      </c>
      <c r="F10" s="1">
        <v>4438.5</v>
      </c>
      <c r="G10" s="1">
        <v>3945.2</v>
      </c>
      <c r="H10" s="1">
        <v>4587</v>
      </c>
      <c r="I10" s="1">
        <v>5375.3</v>
      </c>
      <c r="J10" s="1">
        <v>4564.6000000000004</v>
      </c>
      <c r="K10" s="1">
        <v>6397.7</v>
      </c>
    </row>
    <row r="11" spans="1:11" x14ac:dyDescent="0.3">
      <c r="A11" t="s">
        <v>730</v>
      </c>
      <c r="B11">
        <v>15.2</v>
      </c>
      <c r="C11">
        <v>329.1</v>
      </c>
      <c r="D11">
        <v>13</v>
      </c>
      <c r="E11">
        <v>0</v>
      </c>
      <c r="F11">
        <v>86.6</v>
      </c>
      <c r="G11">
        <v>0</v>
      </c>
      <c r="H11" t="s">
        <v>132</v>
      </c>
      <c r="I11">
        <v>0</v>
      </c>
      <c r="J11" s="1">
        <v>2314.8000000000002</v>
      </c>
      <c r="K11">
        <v>0</v>
      </c>
    </row>
    <row r="12" spans="1:11" x14ac:dyDescent="0.3">
      <c r="A12" t="s">
        <v>654</v>
      </c>
      <c r="B12">
        <v>697.7</v>
      </c>
      <c r="C12">
        <v>514.29999999999995</v>
      </c>
      <c r="D12">
        <v>531.29999999999995</v>
      </c>
      <c r="E12">
        <v>612.79999999999995</v>
      </c>
      <c r="F12">
        <v>599.9</v>
      </c>
      <c r="G12">
        <v>830.3</v>
      </c>
      <c r="H12" s="1">
        <v>1208.2</v>
      </c>
      <c r="I12" s="1">
        <v>1221.3</v>
      </c>
      <c r="J12" s="1">
        <v>1210.3</v>
      </c>
      <c r="K12" s="1">
        <v>1409.6</v>
      </c>
    </row>
    <row r="13" spans="1:11" x14ac:dyDescent="0.3">
      <c r="A13" t="s">
        <v>259</v>
      </c>
      <c r="B13" s="1">
        <v>15993.9</v>
      </c>
      <c r="C13" s="1">
        <v>15024.6</v>
      </c>
      <c r="D13" s="1">
        <v>14498.5</v>
      </c>
      <c r="E13" s="1">
        <v>16006.1</v>
      </c>
      <c r="F13" s="1">
        <v>16853.599999999999</v>
      </c>
      <c r="G13" s="1">
        <v>17878.900000000001</v>
      </c>
      <c r="H13" s="1">
        <v>23221.599999999999</v>
      </c>
      <c r="I13" s="1">
        <v>25737.3</v>
      </c>
      <c r="J13" s="1">
        <v>25205.200000000001</v>
      </c>
      <c r="K13" s="1">
        <v>21739</v>
      </c>
    </row>
    <row r="14" spans="1:11" x14ac:dyDescent="0.3">
      <c r="A14" t="s">
        <v>655</v>
      </c>
      <c r="B14">
        <v>252.3</v>
      </c>
      <c r="C14">
        <v>481.6</v>
      </c>
      <c r="D14">
        <v>398.8</v>
      </c>
      <c r="E14">
        <v>768.9</v>
      </c>
      <c r="F14">
        <v>472.5</v>
      </c>
      <c r="G14">
        <v>620.70000000000005</v>
      </c>
      <c r="H14">
        <v>610.9</v>
      </c>
      <c r="I14">
        <v>858.2</v>
      </c>
      <c r="J14">
        <v>848.3</v>
      </c>
      <c r="K14" s="1">
        <v>1086.0999999999999</v>
      </c>
    </row>
    <row r="15" spans="1:11" x14ac:dyDescent="0.3">
      <c r="A15" t="s">
        <v>656</v>
      </c>
      <c r="B15">
        <v>118.6</v>
      </c>
      <c r="C15">
        <v>111.3</v>
      </c>
      <c r="D15">
        <v>105.4</v>
      </c>
      <c r="E15">
        <v>103.4</v>
      </c>
      <c r="F15">
        <v>85.4</v>
      </c>
      <c r="G15">
        <v>55</v>
      </c>
      <c r="H15">
        <v>105.6</v>
      </c>
      <c r="I15">
        <v>133.30000000000001</v>
      </c>
      <c r="J15">
        <v>103.6</v>
      </c>
      <c r="K15">
        <v>109.3</v>
      </c>
    </row>
    <row r="16" spans="1:11" x14ac:dyDescent="0.3">
      <c r="A16" t="s">
        <v>250</v>
      </c>
      <c r="B16" s="1">
        <v>9455.1</v>
      </c>
      <c r="C16" s="1">
        <v>8889.9</v>
      </c>
      <c r="D16" s="1">
        <v>8146.2</v>
      </c>
      <c r="E16" s="1">
        <v>9372.1</v>
      </c>
      <c r="F16" s="1">
        <v>10393</v>
      </c>
      <c r="G16" s="1">
        <v>11237.8</v>
      </c>
      <c r="H16" s="1">
        <v>12277.8</v>
      </c>
      <c r="I16" s="1">
        <v>14858.3</v>
      </c>
      <c r="J16" s="1">
        <v>15876.6</v>
      </c>
      <c r="K16" s="1">
        <v>12566.1</v>
      </c>
    </row>
    <row r="17" spans="1:11" x14ac:dyDescent="0.3">
      <c r="A17" t="s">
        <v>251</v>
      </c>
    </row>
    <row r="18" spans="1:11" x14ac:dyDescent="0.3">
      <c r="A18" t="s">
        <v>253</v>
      </c>
      <c r="B18" s="1">
        <v>1707.1</v>
      </c>
      <c r="C18" s="1">
        <v>1759.3</v>
      </c>
      <c r="D18" s="1">
        <v>1779.9</v>
      </c>
      <c r="E18" s="1">
        <v>2019.8</v>
      </c>
      <c r="F18" s="1">
        <v>2404.4</v>
      </c>
      <c r="G18" s="1">
        <v>2561.8000000000002</v>
      </c>
      <c r="H18" s="1">
        <v>2672.5</v>
      </c>
      <c r="I18" s="1">
        <v>2636.9</v>
      </c>
      <c r="J18" s="1">
        <v>2568.6999999999998</v>
      </c>
      <c r="K18" s="1">
        <v>2441</v>
      </c>
    </row>
    <row r="19" spans="1:11" x14ac:dyDescent="0.3">
      <c r="A19" t="s">
        <v>255</v>
      </c>
      <c r="B19">
        <v>226.1</v>
      </c>
      <c r="C19">
        <v>196</v>
      </c>
      <c r="D19">
        <v>204.3</v>
      </c>
      <c r="E19">
        <v>176.1</v>
      </c>
      <c r="F19">
        <v>185.1</v>
      </c>
      <c r="G19">
        <v>224.5</v>
      </c>
      <c r="H19">
        <v>342.5</v>
      </c>
      <c r="I19">
        <v>308.10000000000002</v>
      </c>
      <c r="J19">
        <v>400.8</v>
      </c>
      <c r="K19">
        <v>459.5</v>
      </c>
    </row>
    <row r="20" spans="1:11" x14ac:dyDescent="0.3">
      <c r="A20" t="s">
        <v>256</v>
      </c>
      <c r="B20" s="1">
        <v>1660.2</v>
      </c>
      <c r="C20" s="1">
        <v>1414.5</v>
      </c>
      <c r="D20" s="1">
        <v>1512.5</v>
      </c>
      <c r="E20" s="1">
        <v>1489.2</v>
      </c>
      <c r="F20" s="1">
        <v>1466.7</v>
      </c>
      <c r="G20" s="1">
        <v>1425.8</v>
      </c>
      <c r="H20" s="1">
        <v>1411.5</v>
      </c>
      <c r="I20" s="1">
        <v>1476.8</v>
      </c>
      <c r="J20" s="1">
        <v>1398.2</v>
      </c>
      <c r="K20" s="1">
        <v>1349.6</v>
      </c>
    </row>
    <row r="21" spans="1:11" x14ac:dyDescent="0.3">
      <c r="A21" t="s">
        <v>303</v>
      </c>
      <c r="B21" s="1">
        <v>1956.7</v>
      </c>
      <c r="C21" s="1">
        <v>1732.7</v>
      </c>
      <c r="D21" s="1">
        <v>1769</v>
      </c>
      <c r="E21" s="1">
        <v>1771.9</v>
      </c>
      <c r="F21">
        <v>969</v>
      </c>
      <c r="G21">
        <v>966.5</v>
      </c>
      <c r="H21">
        <v>964.6</v>
      </c>
      <c r="I21">
        <v>916.9</v>
      </c>
      <c r="J21" t="s">
        <v>132</v>
      </c>
      <c r="K21" t="s">
        <v>132</v>
      </c>
    </row>
    <row r="22" spans="1:11" x14ac:dyDescent="0.3">
      <c r="A22" t="s">
        <v>258</v>
      </c>
      <c r="B22">
        <v>111.7</v>
      </c>
      <c r="C22">
        <v>127.1</v>
      </c>
      <c r="D22">
        <v>134.69999999999999</v>
      </c>
      <c r="E22">
        <v>99.1</v>
      </c>
      <c r="F22">
        <v>129.80000000000001</v>
      </c>
      <c r="G22">
        <v>107.6</v>
      </c>
      <c r="H22">
        <v>115.7</v>
      </c>
      <c r="I22">
        <v>124.7</v>
      </c>
      <c r="J22">
        <v>85.4</v>
      </c>
      <c r="K22">
        <v>83.5</v>
      </c>
    </row>
    <row r="23" spans="1:11" x14ac:dyDescent="0.3">
      <c r="A23" t="s">
        <v>658</v>
      </c>
      <c r="B23">
        <v>670.1</v>
      </c>
      <c r="C23">
        <v>698.2</v>
      </c>
      <c r="D23">
        <v>692.2</v>
      </c>
      <c r="E23">
        <v>772</v>
      </c>
      <c r="F23">
        <v>757.4</v>
      </c>
      <c r="G23">
        <v>745.5</v>
      </c>
      <c r="H23" s="1">
        <v>1227.3</v>
      </c>
      <c r="I23" s="1">
        <v>1507.3</v>
      </c>
      <c r="J23" s="1">
        <v>1438.1</v>
      </c>
      <c r="K23" s="1">
        <v>1302.5</v>
      </c>
    </row>
    <row r="24" spans="1:11" x14ac:dyDescent="0.3">
      <c r="A24" t="s">
        <v>672</v>
      </c>
      <c r="B24">
        <v>165.5</v>
      </c>
      <c r="C24">
        <v>156.1</v>
      </c>
      <c r="D24">
        <v>152.1</v>
      </c>
      <c r="E24">
        <v>204.6</v>
      </c>
      <c r="F24">
        <v>283.7</v>
      </c>
      <c r="G24">
        <v>316.10000000000002</v>
      </c>
      <c r="H24">
        <v>412.1</v>
      </c>
      <c r="I24">
        <v>431.5</v>
      </c>
      <c r="J24">
        <v>330.2</v>
      </c>
      <c r="K24">
        <v>322.39999999999998</v>
      </c>
    </row>
    <row r="25" spans="1:11" x14ac:dyDescent="0.3">
      <c r="A25" t="s">
        <v>493</v>
      </c>
      <c r="B25" s="1">
        <v>6538.7</v>
      </c>
      <c r="C25" s="1">
        <v>6134.7</v>
      </c>
      <c r="D25" s="1">
        <v>6352.3</v>
      </c>
      <c r="E25" s="1">
        <v>6634.1</v>
      </c>
      <c r="F25" s="1">
        <v>6460.6</v>
      </c>
      <c r="G25" s="1">
        <v>6641</v>
      </c>
      <c r="H25" s="1">
        <v>10943.8</v>
      </c>
      <c r="I25" s="1">
        <v>10879</v>
      </c>
      <c r="J25" s="1">
        <v>9328.5</v>
      </c>
      <c r="K25" s="1">
        <v>9171.7999999999993</v>
      </c>
    </row>
    <row r="26" spans="1:11" x14ac:dyDescent="0.3">
      <c r="A26" t="s">
        <v>659</v>
      </c>
      <c r="B26">
        <v>41.4</v>
      </c>
      <c r="C26">
        <v>50.8</v>
      </c>
      <c r="D26">
        <v>107.6</v>
      </c>
      <c r="E26">
        <v>101.3</v>
      </c>
      <c r="F26">
        <v>263.3</v>
      </c>
      <c r="G26">
        <v>293.2</v>
      </c>
      <c r="H26">
        <v>505.3</v>
      </c>
      <c r="I26">
        <v>506.1</v>
      </c>
      <c r="J26">
        <v>182.2</v>
      </c>
      <c r="K26">
        <v>359.9</v>
      </c>
    </row>
    <row r="27" spans="1:11" x14ac:dyDescent="0.3">
      <c r="A27" t="s">
        <v>260</v>
      </c>
    </row>
    <row r="28" spans="1:11" x14ac:dyDescent="0.3">
      <c r="A28" t="s">
        <v>261</v>
      </c>
      <c r="B28" s="1">
        <v>2516.5</v>
      </c>
      <c r="C28" s="1">
        <v>1998.9</v>
      </c>
      <c r="D28" s="1">
        <v>2199.3000000000002</v>
      </c>
      <c r="E28" s="1">
        <v>2632.5</v>
      </c>
      <c r="F28" s="1">
        <v>2374.3000000000002</v>
      </c>
      <c r="G28" s="1">
        <v>2634</v>
      </c>
      <c r="H28" s="1">
        <v>3035.2</v>
      </c>
      <c r="I28" s="1">
        <v>2921.8</v>
      </c>
      <c r="J28" s="1">
        <v>2611.9</v>
      </c>
      <c r="K28" s="1">
        <v>3114.8</v>
      </c>
    </row>
    <row r="29" spans="1:11" x14ac:dyDescent="0.3">
      <c r="A29" t="s">
        <v>262</v>
      </c>
      <c r="B29">
        <v>939</v>
      </c>
      <c r="C29">
        <v>348.5</v>
      </c>
      <c r="D29">
        <v>397.7</v>
      </c>
      <c r="E29">
        <v>670.8</v>
      </c>
      <c r="F29">
        <v>599.9</v>
      </c>
      <c r="G29">
        <v>288.60000000000002</v>
      </c>
      <c r="H29">
        <v>312.2</v>
      </c>
      <c r="I29" s="1">
        <v>1385.1</v>
      </c>
      <c r="J29">
        <v>446.3</v>
      </c>
      <c r="K29" s="1">
        <v>1018.6</v>
      </c>
    </row>
    <row r="30" spans="1:11" x14ac:dyDescent="0.3">
      <c r="A30" t="s">
        <v>263</v>
      </c>
      <c r="B30" s="1">
        <v>1581.6</v>
      </c>
      <c r="C30" s="1">
        <v>1511.3</v>
      </c>
      <c r="D30" s="1">
        <v>1829.8</v>
      </c>
      <c r="E30" s="1">
        <v>2133.6999999999998</v>
      </c>
      <c r="F30" s="1">
        <v>2620.8000000000002</v>
      </c>
      <c r="G30" s="1">
        <v>2639.7</v>
      </c>
      <c r="H30" s="1">
        <v>2736.5</v>
      </c>
      <c r="I30" s="1">
        <v>2655.3</v>
      </c>
      <c r="J30" s="1">
        <v>3056</v>
      </c>
      <c r="K30" s="1">
        <v>2583.5</v>
      </c>
    </row>
    <row r="31" spans="1:11" x14ac:dyDescent="0.3">
      <c r="A31" t="s">
        <v>660</v>
      </c>
      <c r="B31">
        <v>536.4</v>
      </c>
      <c r="C31">
        <v>457.4</v>
      </c>
      <c r="D31">
        <v>516.1</v>
      </c>
      <c r="E31">
        <v>669.7</v>
      </c>
      <c r="F31">
        <v>568.6</v>
      </c>
      <c r="G31">
        <v>546.29999999999995</v>
      </c>
      <c r="H31">
        <v>604.1</v>
      </c>
      <c r="I31">
        <v>486.6</v>
      </c>
      <c r="J31">
        <v>494.2</v>
      </c>
      <c r="K31">
        <v>484.1</v>
      </c>
    </row>
    <row r="32" spans="1:11" x14ac:dyDescent="0.3">
      <c r="A32" t="s">
        <v>266</v>
      </c>
      <c r="B32">
        <v>330.9</v>
      </c>
      <c r="C32">
        <v>355.7</v>
      </c>
      <c r="D32">
        <v>390.1</v>
      </c>
      <c r="E32">
        <v>424</v>
      </c>
      <c r="F32">
        <v>509.7</v>
      </c>
      <c r="G32">
        <v>306.89999999999998</v>
      </c>
      <c r="H32">
        <v>694</v>
      </c>
      <c r="I32">
        <v>687</v>
      </c>
      <c r="J32">
        <v>610.29999999999995</v>
      </c>
      <c r="K32">
        <v>323.5</v>
      </c>
    </row>
    <row r="33" spans="1:11" x14ac:dyDescent="0.3">
      <c r="A33" t="s">
        <v>661</v>
      </c>
      <c r="B33">
        <v>620.5</v>
      </c>
      <c r="C33">
        <v>568.70000000000005</v>
      </c>
      <c r="D33">
        <v>495.5</v>
      </c>
      <c r="E33">
        <v>604.29999999999995</v>
      </c>
      <c r="F33">
        <v>890.8</v>
      </c>
      <c r="G33" s="1">
        <v>1410.9</v>
      </c>
      <c r="H33" s="1">
        <v>1623.7</v>
      </c>
      <c r="I33" s="1">
        <v>1967</v>
      </c>
      <c r="J33" s="1">
        <v>1660.1</v>
      </c>
      <c r="K33" s="1">
        <v>1702</v>
      </c>
    </row>
    <row r="34" spans="1:11" x14ac:dyDescent="0.3">
      <c r="A34" t="s">
        <v>731</v>
      </c>
      <c r="B34" t="s">
        <v>132</v>
      </c>
      <c r="C34">
        <v>55.7</v>
      </c>
      <c r="D34">
        <v>0</v>
      </c>
      <c r="E34">
        <v>0</v>
      </c>
      <c r="F34" t="s">
        <v>132</v>
      </c>
      <c r="G34" t="s">
        <v>132</v>
      </c>
      <c r="H34" t="s">
        <v>132</v>
      </c>
      <c r="I34" t="s">
        <v>132</v>
      </c>
      <c r="J34">
        <v>676.3</v>
      </c>
      <c r="K34">
        <v>0</v>
      </c>
    </row>
    <row r="35" spans="1:11" x14ac:dyDescent="0.3">
      <c r="A35" t="s">
        <v>692</v>
      </c>
      <c r="B35" t="s">
        <v>132</v>
      </c>
      <c r="C35" t="s">
        <v>132</v>
      </c>
      <c r="D35" t="s">
        <v>132</v>
      </c>
      <c r="E35" t="s">
        <v>132</v>
      </c>
      <c r="F35" t="s">
        <v>132</v>
      </c>
      <c r="G35" t="s">
        <v>132</v>
      </c>
      <c r="H35" t="s">
        <v>132</v>
      </c>
      <c r="I35" t="s">
        <v>132</v>
      </c>
      <c r="J35" t="s">
        <v>132</v>
      </c>
      <c r="K35">
        <v>564.5</v>
      </c>
    </row>
    <row r="36" spans="1:11" x14ac:dyDescent="0.3">
      <c r="A36" t="s">
        <v>732</v>
      </c>
      <c r="B36" t="s">
        <v>132</v>
      </c>
      <c r="C36" t="s">
        <v>132</v>
      </c>
      <c r="D36" t="s">
        <v>132</v>
      </c>
      <c r="E36" t="s">
        <v>132</v>
      </c>
      <c r="F36" t="s">
        <v>132</v>
      </c>
      <c r="G36" t="s">
        <v>132</v>
      </c>
      <c r="H36" t="s">
        <v>132</v>
      </c>
      <c r="I36" t="s">
        <v>132</v>
      </c>
      <c r="J36" t="s">
        <v>132</v>
      </c>
      <c r="K36">
        <v>454.1</v>
      </c>
    </row>
    <row r="37" spans="1:11" x14ac:dyDescent="0.3">
      <c r="A37" t="s">
        <v>269</v>
      </c>
      <c r="B37" s="1">
        <v>6525</v>
      </c>
      <c r="C37" s="1">
        <v>5296.2</v>
      </c>
      <c r="D37" s="1">
        <v>5828.5</v>
      </c>
      <c r="E37" s="1">
        <v>7135</v>
      </c>
      <c r="F37" s="1">
        <v>7563</v>
      </c>
      <c r="G37" s="1">
        <v>7826.3</v>
      </c>
      <c r="H37" s="1">
        <v>9829.9</v>
      </c>
      <c r="I37" s="1">
        <v>10791</v>
      </c>
      <c r="J37" s="1">
        <v>10207.5</v>
      </c>
      <c r="K37" s="1">
        <v>9915.2000000000007</v>
      </c>
    </row>
    <row r="38" spans="1:11" x14ac:dyDescent="0.3">
      <c r="A38" t="s">
        <v>270</v>
      </c>
    </row>
    <row r="39" spans="1:11" x14ac:dyDescent="0.3">
      <c r="A39" t="s">
        <v>495</v>
      </c>
      <c r="B39" s="1">
        <v>1911.2</v>
      </c>
      <c r="C39" s="1">
        <v>2930.6</v>
      </c>
      <c r="D39" s="1">
        <v>2534</v>
      </c>
      <c r="E39" s="1">
        <v>2063</v>
      </c>
      <c r="F39" s="1">
        <v>2057</v>
      </c>
      <c r="G39" s="1">
        <v>2764.5</v>
      </c>
      <c r="H39" s="1">
        <v>5466.3</v>
      </c>
      <c r="I39" s="1">
        <v>6766.5</v>
      </c>
      <c r="J39" s="1">
        <v>6072.2</v>
      </c>
      <c r="K39" s="1">
        <v>6092.4</v>
      </c>
    </row>
    <row r="40" spans="1:11" x14ac:dyDescent="0.3">
      <c r="A40" t="s">
        <v>271</v>
      </c>
      <c r="B40">
        <v>900.4</v>
      </c>
      <c r="C40" s="1">
        <v>1916.6</v>
      </c>
      <c r="D40" s="1">
        <v>1589.7</v>
      </c>
      <c r="E40" s="1">
        <v>1035.7</v>
      </c>
      <c r="F40" s="1">
        <v>1181.8</v>
      </c>
      <c r="G40" s="1">
        <v>1842.6</v>
      </c>
      <c r="H40" s="1">
        <v>1791</v>
      </c>
      <c r="I40" s="1">
        <v>3174.8</v>
      </c>
      <c r="J40" s="1">
        <v>2865.9</v>
      </c>
      <c r="K40" s="1">
        <v>3155.5</v>
      </c>
    </row>
    <row r="41" spans="1:11" x14ac:dyDescent="0.3">
      <c r="A41" t="s">
        <v>662</v>
      </c>
      <c r="B41">
        <v>351.6</v>
      </c>
      <c r="C41">
        <v>343.6</v>
      </c>
      <c r="D41">
        <v>296.60000000000002</v>
      </c>
      <c r="E41">
        <v>374.4</v>
      </c>
      <c r="F41">
        <v>358.3</v>
      </c>
      <c r="G41">
        <v>281.7</v>
      </c>
      <c r="H41">
        <v>257.10000000000002</v>
      </c>
      <c r="I41">
        <v>347.2</v>
      </c>
      <c r="J41">
        <v>304</v>
      </c>
      <c r="K41">
        <v>126.4</v>
      </c>
    </row>
    <row r="42" spans="1:11" x14ac:dyDescent="0.3">
      <c r="A42" t="s">
        <v>273</v>
      </c>
      <c r="B42">
        <v>70.3</v>
      </c>
      <c r="C42">
        <v>54.5</v>
      </c>
      <c r="D42">
        <v>61.9</v>
      </c>
      <c r="E42">
        <v>71.7</v>
      </c>
      <c r="F42">
        <v>63.7</v>
      </c>
      <c r="G42">
        <v>77.900000000000006</v>
      </c>
      <c r="H42">
        <v>7.9</v>
      </c>
      <c r="I42">
        <v>20.8</v>
      </c>
      <c r="J42">
        <v>10.199999999999999</v>
      </c>
      <c r="K42">
        <v>6.4</v>
      </c>
    </row>
    <row r="43" spans="1:11" x14ac:dyDescent="0.3">
      <c r="A43" t="s">
        <v>663</v>
      </c>
      <c r="B43">
        <v>466.1</v>
      </c>
      <c r="C43">
        <v>471.9</v>
      </c>
      <c r="D43">
        <v>399.9</v>
      </c>
      <c r="E43">
        <v>408.2</v>
      </c>
      <c r="F43">
        <v>228.4</v>
      </c>
      <c r="G43">
        <v>276</v>
      </c>
      <c r="H43">
        <v>314.39999999999998</v>
      </c>
      <c r="I43">
        <v>294.60000000000002</v>
      </c>
      <c r="J43">
        <v>138.9</v>
      </c>
      <c r="K43">
        <v>144.6</v>
      </c>
    </row>
    <row r="44" spans="1:11" x14ac:dyDescent="0.3">
      <c r="A44" t="s">
        <v>733</v>
      </c>
      <c r="B44">
        <v>88.2</v>
      </c>
      <c r="C44">
        <v>98</v>
      </c>
      <c r="D44">
        <v>130.4</v>
      </c>
      <c r="E44">
        <v>126.6</v>
      </c>
      <c r="F44">
        <v>102.2</v>
      </c>
      <c r="G44">
        <v>21.8</v>
      </c>
      <c r="H44">
        <v>10.1</v>
      </c>
      <c r="I44">
        <v>9.8000000000000007</v>
      </c>
      <c r="J44">
        <v>9.1</v>
      </c>
      <c r="K44">
        <v>7.5</v>
      </c>
    </row>
    <row r="45" spans="1:11" x14ac:dyDescent="0.3">
      <c r="A45" t="s">
        <v>557</v>
      </c>
      <c r="B45" t="s">
        <v>132</v>
      </c>
      <c r="C45" t="s">
        <v>132</v>
      </c>
      <c r="D45" t="s">
        <v>132</v>
      </c>
      <c r="E45" t="s">
        <v>132</v>
      </c>
      <c r="F45">
        <v>26.4</v>
      </c>
      <c r="G45">
        <v>118</v>
      </c>
      <c r="H45">
        <v>103.3</v>
      </c>
      <c r="I45" t="s">
        <v>132</v>
      </c>
      <c r="J45" t="s">
        <v>132</v>
      </c>
      <c r="K45">
        <v>48.2</v>
      </c>
    </row>
    <row r="46" spans="1:11" x14ac:dyDescent="0.3">
      <c r="A46" t="s">
        <v>664</v>
      </c>
      <c r="B46">
        <v>34.5</v>
      </c>
      <c r="C46">
        <v>46</v>
      </c>
      <c r="D46">
        <v>54.3</v>
      </c>
      <c r="E46">
        <v>46.4</v>
      </c>
      <c r="F46">
        <v>96.2</v>
      </c>
      <c r="G46">
        <v>146.6</v>
      </c>
      <c r="H46">
        <v>288.60000000000002</v>
      </c>
      <c r="I46">
        <v>280</v>
      </c>
      <c r="J46">
        <v>169.7</v>
      </c>
      <c r="K46">
        <v>94.3</v>
      </c>
    </row>
    <row r="47" spans="1:11" x14ac:dyDescent="0.3">
      <c r="A47" t="s">
        <v>276</v>
      </c>
      <c r="B47" t="s">
        <v>132</v>
      </c>
      <c r="C47" t="s">
        <v>132</v>
      </c>
      <c r="D47" t="s">
        <v>132</v>
      </c>
      <c r="E47" t="s">
        <v>132</v>
      </c>
      <c r="F47" t="s">
        <v>132</v>
      </c>
      <c r="G47" t="s">
        <v>132</v>
      </c>
      <c r="H47" s="1">
        <v>15296.1</v>
      </c>
      <c r="I47" s="1">
        <v>17557.5</v>
      </c>
      <c r="J47" s="1">
        <v>16282</v>
      </c>
      <c r="K47" s="1">
        <v>16007.6</v>
      </c>
    </row>
    <row r="48" spans="1:11" x14ac:dyDescent="0.3">
      <c r="A48" t="s">
        <v>277</v>
      </c>
    </row>
    <row r="49" spans="1:11" x14ac:dyDescent="0.3">
      <c r="A49" t="s">
        <v>496</v>
      </c>
      <c r="B49">
        <v>-11</v>
      </c>
      <c r="C49">
        <v>-8.5</v>
      </c>
      <c r="D49">
        <v>-19.600000000000001</v>
      </c>
      <c r="E49">
        <v>-17.899999999999999</v>
      </c>
      <c r="F49">
        <v>-18</v>
      </c>
      <c r="G49">
        <v>-14.9</v>
      </c>
      <c r="H49">
        <v>293.10000000000002</v>
      </c>
      <c r="I49">
        <v>289.7</v>
      </c>
      <c r="J49">
        <v>362.1</v>
      </c>
      <c r="K49">
        <v>385.6</v>
      </c>
    </row>
    <row r="50" spans="1:11" x14ac:dyDescent="0.3">
      <c r="A50" t="s">
        <v>283</v>
      </c>
      <c r="B50" s="1">
        <v>6838</v>
      </c>
      <c r="C50" s="1">
        <v>5855.2</v>
      </c>
      <c r="D50" s="1">
        <v>5296.1</v>
      </c>
      <c r="E50" s="1">
        <v>5823</v>
      </c>
      <c r="F50" s="1">
        <v>7042.5</v>
      </c>
      <c r="G50" s="1">
        <v>6933</v>
      </c>
      <c r="H50" s="1">
        <v>7360.6</v>
      </c>
      <c r="I50" s="1">
        <v>8231.1</v>
      </c>
      <c r="J50" s="1">
        <v>7810.8</v>
      </c>
      <c r="K50" s="1">
        <v>4656.1000000000004</v>
      </c>
    </row>
    <row r="51" spans="1:11" x14ac:dyDescent="0.3">
      <c r="A51" t="s">
        <v>667</v>
      </c>
      <c r="B51">
        <v>288.2</v>
      </c>
      <c r="C51">
        <v>246.8</v>
      </c>
      <c r="D51">
        <v>217.3</v>
      </c>
      <c r="E51">
        <v>212</v>
      </c>
      <c r="F51">
        <v>245.2</v>
      </c>
      <c r="G51">
        <v>227.9</v>
      </c>
      <c r="H51">
        <v>220.1</v>
      </c>
      <c r="I51">
        <v>238.4</v>
      </c>
      <c r="J51">
        <v>218.6</v>
      </c>
      <c r="K51">
        <v>191.7</v>
      </c>
    </row>
    <row r="52" spans="1:11" x14ac:dyDescent="0.3">
      <c r="A52" t="s">
        <v>288</v>
      </c>
      <c r="B52" s="1">
        <v>7557.8</v>
      </c>
      <c r="C52" s="1">
        <v>6797.8</v>
      </c>
      <c r="D52" s="1">
        <v>6137.1</v>
      </c>
      <c r="E52" s="1">
        <v>6808.1</v>
      </c>
      <c r="F52" s="1">
        <v>7233.6</v>
      </c>
      <c r="G52" s="1">
        <v>7288.1</v>
      </c>
      <c r="H52" s="1">
        <v>7925.4</v>
      </c>
      <c r="I52" s="1">
        <v>8179.7</v>
      </c>
      <c r="J52" s="1">
        <v>8923.2000000000007</v>
      </c>
      <c r="K52" s="1">
        <v>5731.5</v>
      </c>
    </row>
    <row r="53" spans="1:11" x14ac:dyDescent="0.3">
      <c r="A53" t="s">
        <v>734</v>
      </c>
      <c r="B53">
        <v>442.6</v>
      </c>
      <c r="C53">
        <v>704.2</v>
      </c>
      <c r="D53">
        <v>643.29999999999995</v>
      </c>
      <c r="E53">
        <v>791</v>
      </c>
      <c r="F53">
        <v>-34.9</v>
      </c>
      <c r="G53">
        <v>-140.9</v>
      </c>
      <c r="H53" t="s">
        <v>132</v>
      </c>
      <c r="I53" t="s">
        <v>132</v>
      </c>
      <c r="J53" t="s">
        <v>132</v>
      </c>
      <c r="K53" t="s">
        <v>132</v>
      </c>
    </row>
    <row r="54" spans="1:11" x14ac:dyDescent="0.3">
      <c r="A54" t="s">
        <v>735</v>
      </c>
      <c r="B54" t="s">
        <v>132</v>
      </c>
      <c r="C54" t="s">
        <v>132</v>
      </c>
      <c r="D54" t="s">
        <v>132</v>
      </c>
      <c r="E54" t="s">
        <v>132</v>
      </c>
      <c r="F54" t="s">
        <v>132</v>
      </c>
      <c r="G54" t="s">
        <v>132</v>
      </c>
      <c r="H54">
        <v>-50.5</v>
      </c>
      <c r="I54">
        <v>-579.5</v>
      </c>
      <c r="J54">
        <v>532.9</v>
      </c>
      <c r="K54">
        <v>499.1</v>
      </c>
    </row>
    <row r="55" spans="1:11" x14ac:dyDescent="0.3">
      <c r="A55" t="s">
        <v>497</v>
      </c>
      <c r="B55" t="s">
        <v>132</v>
      </c>
      <c r="C55" t="s">
        <v>132</v>
      </c>
      <c r="D55" t="s">
        <v>132</v>
      </c>
      <c r="E55" s="1">
        <v>6826</v>
      </c>
      <c r="F55" s="1">
        <v>7251.7</v>
      </c>
      <c r="G55" s="1">
        <v>7302.9</v>
      </c>
      <c r="H55" s="1">
        <v>7631.2</v>
      </c>
      <c r="I55" s="1">
        <v>7890</v>
      </c>
      <c r="J55" s="1">
        <v>8561.1</v>
      </c>
      <c r="K55" s="1">
        <v>5345.9</v>
      </c>
    </row>
    <row r="56" spans="1:11" x14ac:dyDescent="0.3">
      <c r="A56" t="s">
        <v>292</v>
      </c>
      <c r="B56" s="1">
        <v>15993.9</v>
      </c>
      <c r="C56" s="1">
        <v>15024.6</v>
      </c>
      <c r="D56" s="1">
        <v>14498.5</v>
      </c>
      <c r="E56" s="1">
        <v>16006.1</v>
      </c>
      <c r="F56" s="1">
        <v>16853.599999999999</v>
      </c>
      <c r="G56" s="1">
        <v>17878.900000000001</v>
      </c>
      <c r="H56" s="1">
        <v>23221.599999999999</v>
      </c>
      <c r="I56" s="1">
        <v>25737.3</v>
      </c>
      <c r="J56" s="1">
        <v>25205.200000000001</v>
      </c>
      <c r="K56" s="1">
        <v>21739</v>
      </c>
    </row>
    <row r="57" spans="1:11" x14ac:dyDescent="0.3">
      <c r="A57" t="s">
        <v>163</v>
      </c>
    </row>
    <row r="58" spans="1:11" x14ac:dyDescent="0.3">
      <c r="A58" t="s">
        <v>242</v>
      </c>
      <c r="B58" s="1">
        <v>2494.4</v>
      </c>
      <c r="C58" s="1">
        <v>2354.6999999999998</v>
      </c>
      <c r="D58" s="1">
        <v>2226.4</v>
      </c>
      <c r="E58" s="1">
        <v>2320.3000000000002</v>
      </c>
      <c r="F58" s="1">
        <v>2783.1</v>
      </c>
      <c r="G58" s="1">
        <v>2769.1</v>
      </c>
      <c r="H58" s="1">
        <v>2947.6</v>
      </c>
      <c r="I58" s="1">
        <v>2386.3000000000002</v>
      </c>
      <c r="J58" s="1">
        <v>2476.5</v>
      </c>
      <c r="K58" s="1">
        <v>2708.8</v>
      </c>
    </row>
    <row r="59" spans="1:11" x14ac:dyDescent="0.3">
      <c r="A59" t="s">
        <v>243</v>
      </c>
      <c r="B59" s="1">
        <v>3632</v>
      </c>
      <c r="C59" s="1">
        <v>3056.5</v>
      </c>
      <c r="D59" s="1">
        <v>3382.6</v>
      </c>
      <c r="E59" s="1">
        <v>3968.8</v>
      </c>
      <c r="F59" s="1">
        <v>4438.5</v>
      </c>
      <c r="G59" s="1">
        <v>3945.2</v>
      </c>
      <c r="H59" s="1">
        <v>4587</v>
      </c>
      <c r="I59" s="1">
        <v>5375.3</v>
      </c>
      <c r="J59" s="1">
        <v>4564.6000000000004</v>
      </c>
      <c r="K59" s="1">
        <v>6397.7</v>
      </c>
    </row>
    <row r="60" spans="1:11" x14ac:dyDescent="0.3">
      <c r="A60" t="s">
        <v>669</v>
      </c>
      <c r="B60">
        <v>325.39999999999998</v>
      </c>
      <c r="C60">
        <v>234.7</v>
      </c>
      <c r="D60">
        <v>236.9</v>
      </c>
      <c r="E60">
        <v>328</v>
      </c>
      <c r="F60">
        <v>313.8</v>
      </c>
      <c r="G60">
        <v>277.10000000000002</v>
      </c>
      <c r="H60">
        <v>325.60000000000002</v>
      </c>
      <c r="I60">
        <v>249.4</v>
      </c>
      <c r="J60">
        <v>307.39999999999998</v>
      </c>
      <c r="K60">
        <v>267.8</v>
      </c>
    </row>
    <row r="61" spans="1:11" x14ac:dyDescent="0.3">
      <c r="A61" t="s">
        <v>654</v>
      </c>
      <c r="B61">
        <v>372.3</v>
      </c>
      <c r="C61">
        <v>279.5</v>
      </c>
      <c r="D61">
        <v>294.5</v>
      </c>
      <c r="E61">
        <v>284.8</v>
      </c>
      <c r="F61">
        <v>418.4</v>
      </c>
      <c r="G61">
        <v>554.29999999999995</v>
      </c>
      <c r="H61">
        <v>880.4</v>
      </c>
      <c r="I61">
        <v>237.2</v>
      </c>
      <c r="J61">
        <v>85.4</v>
      </c>
      <c r="K61">
        <v>200.3</v>
      </c>
    </row>
    <row r="62" spans="1:11" x14ac:dyDescent="0.3">
      <c r="A62" t="s">
        <v>670</v>
      </c>
      <c r="B62" s="1">
        <v>1105.9000000000001</v>
      </c>
      <c r="C62" s="1">
        <v>1299.5</v>
      </c>
      <c r="D62" s="1">
        <v>1433.2</v>
      </c>
      <c r="E62" s="1">
        <v>1471.3</v>
      </c>
      <c r="F62" s="1">
        <v>1493.1</v>
      </c>
      <c r="G62" s="1">
        <v>1612.4</v>
      </c>
      <c r="H62" s="1">
        <v>2068.4</v>
      </c>
      <c r="I62" s="1">
        <v>2264.1</v>
      </c>
      <c r="J62" s="1">
        <v>2383.1</v>
      </c>
      <c r="K62" s="1">
        <v>2452.8000000000002</v>
      </c>
    </row>
    <row r="63" spans="1:11" x14ac:dyDescent="0.3">
      <c r="A63" t="s">
        <v>299</v>
      </c>
      <c r="B63">
        <v>222</v>
      </c>
      <c r="C63">
        <v>192.4</v>
      </c>
      <c r="D63">
        <v>108.7</v>
      </c>
      <c r="E63">
        <v>229.9</v>
      </c>
      <c r="F63">
        <v>454.4</v>
      </c>
      <c r="G63">
        <v>549.70000000000005</v>
      </c>
      <c r="H63">
        <v>248.2</v>
      </c>
      <c r="I63">
        <v>315.39999999999998</v>
      </c>
      <c r="J63">
        <v>241.4</v>
      </c>
      <c r="K63">
        <v>246.4</v>
      </c>
    </row>
    <row r="64" spans="1:11" x14ac:dyDescent="0.3">
      <c r="A64" t="s">
        <v>300</v>
      </c>
      <c r="B64" s="1">
        <v>2007.7</v>
      </c>
      <c r="C64" s="1">
        <v>1923.9</v>
      </c>
      <c r="D64" s="1">
        <v>1958.1</v>
      </c>
      <c r="E64" s="1">
        <v>2146.3000000000002</v>
      </c>
      <c r="F64" s="1">
        <v>2415.1999999999998</v>
      </c>
      <c r="G64" s="1">
        <v>2489.6999999999998</v>
      </c>
      <c r="H64" s="1">
        <v>2629.8</v>
      </c>
      <c r="I64" s="1">
        <v>2709.1</v>
      </c>
      <c r="J64" s="1">
        <v>2581.1999999999998</v>
      </c>
      <c r="K64" s="1">
        <v>2555.6</v>
      </c>
    </row>
    <row r="65" spans="1:11" x14ac:dyDescent="0.3">
      <c r="A65" t="s">
        <v>301</v>
      </c>
      <c r="B65" t="s">
        <v>132</v>
      </c>
      <c r="C65" s="1">
        <v>3415.8</v>
      </c>
      <c r="D65" s="1">
        <v>3499.9</v>
      </c>
      <c r="E65" s="1">
        <v>3847.5</v>
      </c>
      <c r="F65" s="1">
        <v>4362.8</v>
      </c>
      <c r="G65" s="1">
        <v>4650.7</v>
      </c>
      <c r="H65" s="1">
        <v>4946.3999999999996</v>
      </c>
      <c r="I65" s="1">
        <v>5288.5</v>
      </c>
      <c r="J65" s="1">
        <v>5204.5</v>
      </c>
      <c r="K65" s="1">
        <v>5255.9</v>
      </c>
    </row>
    <row r="66" spans="1:11" x14ac:dyDescent="0.3">
      <c r="A66" t="s">
        <v>252</v>
      </c>
      <c r="B66" s="1">
        <v>1628.5</v>
      </c>
      <c r="C66" s="1">
        <v>1656.5</v>
      </c>
      <c r="D66" s="1">
        <v>1720.1</v>
      </c>
      <c r="E66" s="1">
        <v>1827.8</v>
      </c>
      <c r="F66" s="1">
        <v>1957.2</v>
      </c>
      <c r="G66" s="1">
        <v>2088.8000000000002</v>
      </c>
      <c r="H66" s="1">
        <v>2273.9</v>
      </c>
      <c r="I66" s="1">
        <v>2652.8</v>
      </c>
      <c r="J66" s="1">
        <v>2637</v>
      </c>
      <c r="K66" s="1">
        <v>2814.9</v>
      </c>
    </row>
    <row r="67" spans="1:11" x14ac:dyDescent="0.3">
      <c r="A67" t="s">
        <v>253</v>
      </c>
      <c r="B67" s="1">
        <v>1707.1</v>
      </c>
      <c r="C67" s="1">
        <v>1759.3</v>
      </c>
      <c r="D67" s="1">
        <v>1779.9</v>
      </c>
      <c r="E67" s="1">
        <v>2019.8</v>
      </c>
      <c r="F67" s="1">
        <v>2404.4</v>
      </c>
      <c r="G67" s="1">
        <v>2561.8000000000002</v>
      </c>
      <c r="H67" s="1">
        <v>2672.5</v>
      </c>
      <c r="I67" s="1">
        <v>2636.9</v>
      </c>
      <c r="J67" s="1">
        <v>2568.6999999999998</v>
      </c>
      <c r="K67" s="1">
        <v>2441</v>
      </c>
    </row>
    <row r="68" spans="1:11" x14ac:dyDescent="0.3">
      <c r="A68" t="s">
        <v>492</v>
      </c>
      <c r="B68" s="1">
        <v>3843</v>
      </c>
      <c r="C68" s="1">
        <v>3343.2</v>
      </c>
      <c r="D68" s="1">
        <v>3485.8</v>
      </c>
      <c r="E68" s="1">
        <v>3437.3</v>
      </c>
      <c r="F68" s="1">
        <v>2622</v>
      </c>
      <c r="G68" s="1">
        <v>2616.8000000000002</v>
      </c>
      <c r="H68" s="1">
        <v>2718.5</v>
      </c>
      <c r="I68" s="1">
        <v>2701.7</v>
      </c>
      <c r="J68" s="1">
        <v>1799</v>
      </c>
      <c r="K68" s="1">
        <v>1809.1</v>
      </c>
    </row>
    <row r="69" spans="1:11" x14ac:dyDescent="0.3">
      <c r="A69" t="s">
        <v>255</v>
      </c>
      <c r="B69">
        <v>226.1</v>
      </c>
      <c r="C69">
        <v>167</v>
      </c>
      <c r="D69">
        <v>188</v>
      </c>
      <c r="E69">
        <v>165.6</v>
      </c>
      <c r="F69">
        <v>177.9</v>
      </c>
      <c r="G69">
        <v>221</v>
      </c>
      <c r="H69">
        <v>342.5</v>
      </c>
      <c r="I69">
        <v>308.10000000000002</v>
      </c>
      <c r="J69">
        <v>400.8</v>
      </c>
      <c r="K69">
        <v>459.5</v>
      </c>
    </row>
    <row r="70" spans="1:11" x14ac:dyDescent="0.3">
      <c r="A70" t="s">
        <v>256</v>
      </c>
      <c r="B70" s="1">
        <v>1660.2</v>
      </c>
      <c r="C70" s="1">
        <v>1414.5</v>
      </c>
      <c r="D70" s="1">
        <v>1512.5</v>
      </c>
      <c r="E70" s="1">
        <v>1489.2</v>
      </c>
      <c r="F70" s="1">
        <v>1466.7</v>
      </c>
      <c r="G70" s="1">
        <v>1425.8</v>
      </c>
      <c r="H70" s="1">
        <v>1411.5</v>
      </c>
      <c r="I70" s="1">
        <v>1476.8</v>
      </c>
      <c r="J70" s="1">
        <v>1398.2</v>
      </c>
      <c r="K70" s="1">
        <v>1349.6</v>
      </c>
    </row>
    <row r="71" spans="1:11" x14ac:dyDescent="0.3">
      <c r="A71" t="s">
        <v>303</v>
      </c>
      <c r="B71" s="1">
        <v>1956.7</v>
      </c>
      <c r="C71" s="1">
        <v>1732.7</v>
      </c>
      <c r="D71" s="1">
        <v>1769</v>
      </c>
      <c r="E71" s="1">
        <v>1771.9</v>
      </c>
      <c r="F71">
        <v>969</v>
      </c>
      <c r="G71">
        <v>966.5</v>
      </c>
      <c r="H71">
        <v>964.6</v>
      </c>
      <c r="I71">
        <v>916.9</v>
      </c>
      <c r="J71" t="s">
        <v>132</v>
      </c>
      <c r="K71" t="s">
        <v>132</v>
      </c>
    </row>
    <row r="72" spans="1:11" x14ac:dyDescent="0.3">
      <c r="A72" t="s">
        <v>258</v>
      </c>
      <c r="B72">
        <v>1.4</v>
      </c>
      <c r="C72">
        <v>7.3</v>
      </c>
      <c r="D72">
        <v>1.1000000000000001</v>
      </c>
      <c r="E72">
        <v>0</v>
      </c>
      <c r="F72">
        <v>0</v>
      </c>
      <c r="G72">
        <v>8</v>
      </c>
      <c r="H72">
        <v>1.1000000000000001</v>
      </c>
      <c r="I72">
        <v>2.4</v>
      </c>
      <c r="J72">
        <v>0</v>
      </c>
      <c r="K72">
        <v>5.4</v>
      </c>
    </row>
    <row r="73" spans="1:11" x14ac:dyDescent="0.3">
      <c r="A73" t="s">
        <v>736</v>
      </c>
      <c r="B73" t="s">
        <v>132</v>
      </c>
      <c r="C73" t="s">
        <v>132</v>
      </c>
      <c r="D73" t="s">
        <v>132</v>
      </c>
      <c r="E73" t="s">
        <v>132</v>
      </c>
      <c r="F73" t="s">
        <v>132</v>
      </c>
      <c r="G73" t="s">
        <v>132</v>
      </c>
      <c r="H73" t="s">
        <v>132</v>
      </c>
      <c r="I73" t="s">
        <v>132</v>
      </c>
      <c r="J73" t="s">
        <v>132</v>
      </c>
      <c r="K73">
        <v>533.4</v>
      </c>
    </row>
    <row r="74" spans="1:11" x14ac:dyDescent="0.3">
      <c r="A74" t="s">
        <v>304</v>
      </c>
      <c r="B74">
        <v>5.5</v>
      </c>
      <c r="C74">
        <v>3.6</v>
      </c>
      <c r="D74">
        <v>3.3</v>
      </c>
      <c r="E74">
        <v>3.2</v>
      </c>
      <c r="F74">
        <v>0</v>
      </c>
      <c r="G74">
        <v>11.5</v>
      </c>
      <c r="H74" t="s">
        <v>132</v>
      </c>
      <c r="I74" t="s">
        <v>132</v>
      </c>
      <c r="J74" t="s">
        <v>132</v>
      </c>
      <c r="K74" t="s">
        <v>132</v>
      </c>
    </row>
    <row r="75" spans="1:11" x14ac:dyDescent="0.3">
      <c r="A75" t="s">
        <v>737</v>
      </c>
      <c r="B75">
        <v>41.4</v>
      </c>
      <c r="C75">
        <v>36.299999999999997</v>
      </c>
      <c r="D75">
        <v>35.9</v>
      </c>
      <c r="E75">
        <v>45.4</v>
      </c>
      <c r="F75">
        <v>63.7</v>
      </c>
      <c r="G75">
        <v>83.6</v>
      </c>
      <c r="H75">
        <v>70.7</v>
      </c>
      <c r="I75">
        <v>91.7</v>
      </c>
      <c r="J75">
        <v>94.5</v>
      </c>
      <c r="K75">
        <v>82.5</v>
      </c>
    </row>
    <row r="76" spans="1:11" x14ac:dyDescent="0.3">
      <c r="A76" t="s">
        <v>660</v>
      </c>
      <c r="B76">
        <v>355.8</v>
      </c>
      <c r="C76">
        <v>332.8</v>
      </c>
      <c r="D76">
        <v>305.3</v>
      </c>
      <c r="E76">
        <v>390.2</v>
      </c>
      <c r="F76">
        <v>492.9</v>
      </c>
      <c r="G76">
        <v>483.3</v>
      </c>
      <c r="H76">
        <v>388.5</v>
      </c>
      <c r="I76">
        <v>311.7</v>
      </c>
      <c r="J76">
        <v>338.2</v>
      </c>
      <c r="K76">
        <v>321.3</v>
      </c>
    </row>
    <row r="77" spans="1:11" x14ac:dyDescent="0.3">
      <c r="A77" t="s">
        <v>305</v>
      </c>
      <c r="B77">
        <v>12.4</v>
      </c>
      <c r="C77">
        <v>8.5</v>
      </c>
      <c r="D77">
        <v>6.5</v>
      </c>
      <c r="E77">
        <v>3.2</v>
      </c>
      <c r="F77">
        <v>3.6</v>
      </c>
      <c r="G77">
        <v>91.6</v>
      </c>
      <c r="H77" t="s">
        <v>132</v>
      </c>
      <c r="I77" t="s">
        <v>132</v>
      </c>
      <c r="J77" t="s">
        <v>132</v>
      </c>
      <c r="K77" t="s">
        <v>132</v>
      </c>
    </row>
    <row r="78" spans="1:11" x14ac:dyDescent="0.3">
      <c r="A78" t="s">
        <v>738</v>
      </c>
      <c r="B78">
        <v>634.29999999999995</v>
      </c>
      <c r="C78">
        <v>569.9</v>
      </c>
      <c r="D78">
        <v>523.70000000000005</v>
      </c>
      <c r="E78">
        <v>0</v>
      </c>
      <c r="F78">
        <v>37.299999999999997</v>
      </c>
      <c r="G78">
        <v>554.29999999999995</v>
      </c>
      <c r="H78">
        <v>546.9</v>
      </c>
      <c r="I78">
        <v>600.20000000000005</v>
      </c>
      <c r="J78">
        <v>562.5</v>
      </c>
      <c r="K78">
        <v>0</v>
      </c>
    </row>
    <row r="79" spans="1:11" x14ac:dyDescent="0.3">
      <c r="A79" t="s">
        <v>739</v>
      </c>
      <c r="B79">
        <v>30.3</v>
      </c>
      <c r="C79">
        <v>35.1</v>
      </c>
      <c r="D79">
        <v>36.9</v>
      </c>
      <c r="E79">
        <v>43.2</v>
      </c>
      <c r="F79">
        <v>61.3</v>
      </c>
      <c r="G79">
        <v>73.3</v>
      </c>
      <c r="H79">
        <v>4.5</v>
      </c>
      <c r="I79">
        <v>6.1</v>
      </c>
      <c r="J79">
        <v>8</v>
      </c>
      <c r="K79">
        <v>6.4</v>
      </c>
    </row>
    <row r="80" spans="1:11" x14ac:dyDescent="0.3">
      <c r="A80" t="s">
        <v>273</v>
      </c>
      <c r="B80">
        <v>22.1</v>
      </c>
      <c r="C80">
        <v>16.899999999999999</v>
      </c>
      <c r="D80">
        <v>25</v>
      </c>
      <c r="E80">
        <v>25.3</v>
      </c>
      <c r="F80">
        <v>-12</v>
      </c>
      <c r="G80">
        <v>192.4</v>
      </c>
      <c r="H80">
        <v>2.2000000000000002</v>
      </c>
      <c r="I80">
        <v>30.6</v>
      </c>
      <c r="J80">
        <v>18.2</v>
      </c>
      <c r="K80">
        <v>1.1000000000000001</v>
      </c>
    </row>
    <row r="81" spans="1:11" x14ac:dyDescent="0.3">
      <c r="A81" t="s">
        <v>500</v>
      </c>
      <c r="B81">
        <v>-11</v>
      </c>
      <c r="C81">
        <v>-8.5</v>
      </c>
      <c r="D81">
        <v>-19.600000000000001</v>
      </c>
      <c r="E81">
        <v>-17.899999999999999</v>
      </c>
      <c r="F81">
        <v>-18</v>
      </c>
      <c r="G81">
        <v>-14.9</v>
      </c>
      <c r="H81">
        <v>293.10000000000002</v>
      </c>
      <c r="I81">
        <v>289.7</v>
      </c>
      <c r="J81">
        <v>362.1</v>
      </c>
      <c r="K81">
        <v>385.6</v>
      </c>
    </row>
    <row r="82" spans="1:11" x14ac:dyDescent="0.3">
      <c r="A82" t="s">
        <v>283</v>
      </c>
      <c r="B82" s="1">
        <v>6838</v>
      </c>
      <c r="C82" s="1">
        <v>5855.2</v>
      </c>
      <c r="D82" s="1">
        <v>5297.2</v>
      </c>
      <c r="E82" s="1">
        <v>5823</v>
      </c>
      <c r="F82" s="1">
        <v>7042.5</v>
      </c>
      <c r="G82" s="1">
        <v>6933</v>
      </c>
      <c r="H82" s="1">
        <v>7360.6</v>
      </c>
      <c r="I82" s="1">
        <v>8231.1</v>
      </c>
      <c r="J82" s="1">
        <v>7810.8</v>
      </c>
      <c r="K82" s="1">
        <v>4656.1000000000004</v>
      </c>
    </row>
    <row r="83" spans="1:11" x14ac:dyDescent="0.3">
      <c r="A83" t="s">
        <v>284</v>
      </c>
      <c r="B83">
        <v>209.2</v>
      </c>
      <c r="C83">
        <v>204.3</v>
      </c>
      <c r="D83">
        <v>200.2</v>
      </c>
      <c r="E83">
        <v>201.5</v>
      </c>
      <c r="F83">
        <v>203.9</v>
      </c>
      <c r="G83">
        <v>199.2</v>
      </c>
      <c r="H83">
        <v>196</v>
      </c>
      <c r="I83">
        <v>195.1</v>
      </c>
      <c r="J83">
        <v>191.6</v>
      </c>
      <c r="K83">
        <v>178.5</v>
      </c>
    </row>
    <row r="84" spans="1:11" x14ac:dyDescent="0.3">
      <c r="A84" t="s">
        <v>286</v>
      </c>
      <c r="B84" t="s">
        <v>132</v>
      </c>
      <c r="C84" t="s">
        <v>132</v>
      </c>
      <c r="D84" t="s">
        <v>132</v>
      </c>
      <c r="E84">
        <v>7.7</v>
      </c>
      <c r="F84">
        <v>5.4</v>
      </c>
      <c r="G84">
        <v>1.2</v>
      </c>
      <c r="H84">
        <v>4.4000000000000004</v>
      </c>
      <c r="I84">
        <v>5.4</v>
      </c>
      <c r="J84">
        <v>8.3000000000000007</v>
      </c>
      <c r="K84">
        <v>1.5</v>
      </c>
    </row>
    <row r="85" spans="1:11" x14ac:dyDescent="0.3">
      <c r="A85" t="s">
        <v>306</v>
      </c>
      <c r="B85">
        <v>41.4</v>
      </c>
      <c r="C85">
        <v>37.5</v>
      </c>
      <c r="D85">
        <v>35.9</v>
      </c>
      <c r="E85">
        <v>35.9</v>
      </c>
      <c r="F85">
        <v>6</v>
      </c>
      <c r="G85">
        <v>8</v>
      </c>
      <c r="H85">
        <v>6.7</v>
      </c>
      <c r="I85">
        <v>9.8000000000000007</v>
      </c>
      <c r="J85">
        <v>8</v>
      </c>
      <c r="K85">
        <v>9.6</v>
      </c>
    </row>
    <row r="86" spans="1:11" x14ac:dyDescent="0.3">
      <c r="A86" t="s">
        <v>307</v>
      </c>
      <c r="B86">
        <v>1.4</v>
      </c>
      <c r="C86">
        <v>1.2</v>
      </c>
      <c r="D86">
        <v>1.1000000000000001</v>
      </c>
      <c r="E86">
        <v>1.1000000000000001</v>
      </c>
      <c r="F86">
        <v>0</v>
      </c>
      <c r="G86">
        <v>0</v>
      </c>
      <c r="H86">
        <v>0</v>
      </c>
      <c r="I86">
        <v>0</v>
      </c>
      <c r="J86">
        <v>0</v>
      </c>
      <c r="K86">
        <v>0</v>
      </c>
    </row>
    <row r="87" spans="1:11" x14ac:dyDescent="0.3">
      <c r="A87" t="s">
        <v>308</v>
      </c>
      <c r="B87" s="1">
        <v>2486.1999999999998</v>
      </c>
      <c r="C87" s="1">
        <v>2185.3000000000002</v>
      </c>
      <c r="D87" s="1">
        <v>2328.6</v>
      </c>
      <c r="E87" s="1">
        <v>2719</v>
      </c>
      <c r="F87" s="1">
        <v>3106.5</v>
      </c>
      <c r="G87" s="1">
        <v>2829.8</v>
      </c>
      <c r="H87" s="1">
        <v>3260.9</v>
      </c>
      <c r="I87" s="1">
        <v>3850.9</v>
      </c>
      <c r="J87" s="1">
        <v>2785</v>
      </c>
      <c r="K87" s="1">
        <v>4602.5</v>
      </c>
    </row>
    <row r="88" spans="1:11" x14ac:dyDescent="0.3">
      <c r="A88" t="s">
        <v>667</v>
      </c>
      <c r="B88">
        <v>288.2</v>
      </c>
      <c r="C88">
        <v>246.8</v>
      </c>
      <c r="D88">
        <v>217.3</v>
      </c>
      <c r="E88">
        <v>212</v>
      </c>
      <c r="F88">
        <v>245.2</v>
      </c>
      <c r="G88">
        <v>227.9</v>
      </c>
      <c r="H88">
        <v>220.1</v>
      </c>
      <c r="I88">
        <v>238.4</v>
      </c>
      <c r="J88">
        <v>218.6</v>
      </c>
      <c r="K88">
        <v>191.7</v>
      </c>
    </row>
    <row r="89" spans="1:11" x14ac:dyDescent="0.3">
      <c r="A89" t="s">
        <v>287</v>
      </c>
      <c r="B89" t="s">
        <v>132</v>
      </c>
      <c r="C89" t="s">
        <v>132</v>
      </c>
      <c r="D89" t="s">
        <v>132</v>
      </c>
      <c r="E89">
        <v>209.2</v>
      </c>
      <c r="F89">
        <v>209.2</v>
      </c>
      <c r="G89">
        <v>200.4</v>
      </c>
      <c r="H89">
        <v>200.4</v>
      </c>
      <c r="I89">
        <v>200.4</v>
      </c>
      <c r="J89">
        <v>199.9</v>
      </c>
      <c r="K89">
        <v>180</v>
      </c>
    </row>
    <row r="90" spans="1:11" x14ac:dyDescent="0.3">
      <c r="A90" t="s">
        <v>671</v>
      </c>
      <c r="B90" s="1">
        <v>1103.0999999999999</v>
      </c>
      <c r="C90">
        <v>832.5</v>
      </c>
      <c r="D90" s="1">
        <v>1017.1</v>
      </c>
      <c r="E90" s="1">
        <v>1212.9000000000001</v>
      </c>
      <c r="F90" s="1">
        <v>1326</v>
      </c>
      <c r="G90" s="1">
        <v>1106.3</v>
      </c>
      <c r="H90" s="1">
        <v>1319.4</v>
      </c>
      <c r="I90" s="1">
        <v>1514.7</v>
      </c>
      <c r="J90" s="1">
        <v>1771.7</v>
      </c>
      <c r="K90" s="1">
        <v>1785.5</v>
      </c>
    </row>
    <row r="91" spans="1:11" x14ac:dyDescent="0.3">
      <c r="A91" t="s">
        <v>311</v>
      </c>
      <c r="B91" s="1">
        <v>4688.3</v>
      </c>
      <c r="C91" s="1">
        <v>4477</v>
      </c>
      <c r="D91" s="1">
        <v>4020.4</v>
      </c>
      <c r="E91" s="1">
        <v>3796.9</v>
      </c>
      <c r="F91" s="1">
        <v>3967.3</v>
      </c>
      <c r="G91" s="1">
        <v>4237.2</v>
      </c>
      <c r="H91" s="1">
        <v>4042.4</v>
      </c>
      <c r="I91" s="1">
        <v>8924.2999999999993</v>
      </c>
      <c r="J91" s="1">
        <v>7514.8</v>
      </c>
      <c r="K91" s="1">
        <v>8033.3</v>
      </c>
    </row>
    <row r="92" spans="1:11" x14ac:dyDescent="0.3">
      <c r="A92" t="s">
        <v>312</v>
      </c>
      <c r="B92" s="1">
        <v>2757.8</v>
      </c>
      <c r="C92" s="1">
        <v>2178</v>
      </c>
      <c r="D92" s="1">
        <v>2064.5</v>
      </c>
      <c r="E92" s="1">
        <v>2109.4</v>
      </c>
      <c r="F92" s="1">
        <v>2524.6</v>
      </c>
      <c r="G92" s="1">
        <v>2290.4</v>
      </c>
      <c r="H92" s="1">
        <v>2133.5</v>
      </c>
      <c r="I92" s="1">
        <v>5012.3</v>
      </c>
      <c r="J92" s="1">
        <v>4668.3</v>
      </c>
      <c r="K92" s="1">
        <v>4284.3999999999996</v>
      </c>
    </row>
    <row r="93" spans="1:11" x14ac:dyDescent="0.3">
      <c r="A93" t="s">
        <v>313</v>
      </c>
      <c r="B93" s="1">
        <v>2301.4</v>
      </c>
      <c r="C93" s="1">
        <v>2070.3000000000002</v>
      </c>
      <c r="D93" s="1">
        <v>2389.4</v>
      </c>
      <c r="E93" s="1">
        <v>2637.8</v>
      </c>
      <c r="F93" s="1">
        <v>3184.6</v>
      </c>
      <c r="G93" s="1">
        <v>3417.3</v>
      </c>
      <c r="H93" t="s">
        <v>132</v>
      </c>
      <c r="I93" t="s">
        <v>132</v>
      </c>
      <c r="J93" t="s">
        <v>132</v>
      </c>
      <c r="K93" t="s">
        <v>132</v>
      </c>
    </row>
    <row r="94" spans="1:11" x14ac:dyDescent="0.3">
      <c r="A94" t="s">
        <v>176</v>
      </c>
      <c r="B94">
        <v>926.6</v>
      </c>
      <c r="C94">
        <v>778</v>
      </c>
      <c r="D94">
        <v>738.9</v>
      </c>
      <c r="E94">
        <v>768.9</v>
      </c>
      <c r="F94">
        <v>936.5</v>
      </c>
      <c r="G94">
        <v>927.6</v>
      </c>
      <c r="H94" t="s">
        <v>132</v>
      </c>
      <c r="I94" t="s">
        <v>132</v>
      </c>
      <c r="J94" t="s">
        <v>132</v>
      </c>
      <c r="K94" t="s">
        <v>132</v>
      </c>
    </row>
    <row r="95" spans="1:11" x14ac:dyDescent="0.3">
      <c r="A95" t="s">
        <v>314</v>
      </c>
      <c r="B95">
        <v>616.4</v>
      </c>
      <c r="C95">
        <v>576</v>
      </c>
      <c r="D95">
        <v>560.70000000000005</v>
      </c>
      <c r="E95">
        <v>725.6</v>
      </c>
      <c r="F95">
        <v>868</v>
      </c>
      <c r="G95">
        <v>774.2</v>
      </c>
      <c r="H95" t="s">
        <v>132</v>
      </c>
      <c r="I95" t="s">
        <v>132</v>
      </c>
      <c r="J95" t="s">
        <v>132</v>
      </c>
      <c r="K95" t="s">
        <v>132</v>
      </c>
    </row>
    <row r="96" spans="1:11" x14ac:dyDescent="0.3">
      <c r="A96" t="s">
        <v>319</v>
      </c>
      <c r="B96">
        <v>382</v>
      </c>
      <c r="C96">
        <v>335.2</v>
      </c>
      <c r="D96">
        <v>586.79999999999995</v>
      </c>
      <c r="E96">
        <v>551.6</v>
      </c>
      <c r="F96">
        <v>704.5</v>
      </c>
      <c r="G96">
        <v>815.4</v>
      </c>
      <c r="H96" t="s">
        <v>132</v>
      </c>
      <c r="I96" t="s">
        <v>132</v>
      </c>
      <c r="J96" t="s">
        <v>132</v>
      </c>
      <c r="K96" t="s">
        <v>132</v>
      </c>
    </row>
    <row r="97" spans="1:11" x14ac:dyDescent="0.3">
      <c r="A97" t="s">
        <v>320</v>
      </c>
      <c r="B97">
        <v>466.1</v>
      </c>
      <c r="C97" t="s">
        <v>132</v>
      </c>
      <c r="D97" t="s">
        <v>132</v>
      </c>
      <c r="E97" t="s">
        <v>132</v>
      </c>
      <c r="F97" t="s">
        <v>132</v>
      </c>
      <c r="G97">
        <v>276</v>
      </c>
      <c r="H97">
        <v>314.39999999999998</v>
      </c>
      <c r="I97">
        <v>294.60000000000002</v>
      </c>
      <c r="J97">
        <v>138.9</v>
      </c>
      <c r="K97">
        <v>144.6</v>
      </c>
    </row>
    <row r="98" spans="1:11" x14ac:dyDescent="0.3">
      <c r="A98" t="s">
        <v>321</v>
      </c>
      <c r="B98">
        <v>670.1</v>
      </c>
      <c r="C98" t="s">
        <v>132</v>
      </c>
      <c r="D98" t="s">
        <v>132</v>
      </c>
      <c r="E98" t="s">
        <v>132</v>
      </c>
      <c r="F98" t="s">
        <v>132</v>
      </c>
      <c r="G98" t="s">
        <v>132</v>
      </c>
      <c r="H98" t="s">
        <v>132</v>
      </c>
      <c r="I98" t="s">
        <v>132</v>
      </c>
      <c r="J98" t="s">
        <v>132</v>
      </c>
      <c r="K98" t="s">
        <v>132</v>
      </c>
    </row>
    <row r="99" spans="1:11" x14ac:dyDescent="0.3">
      <c r="A99" t="s">
        <v>247</v>
      </c>
      <c r="B99">
        <v>165.5</v>
      </c>
      <c r="C99">
        <v>168.2</v>
      </c>
      <c r="D99">
        <v>161.9</v>
      </c>
      <c r="E99">
        <v>186.7</v>
      </c>
      <c r="F99">
        <v>203.2</v>
      </c>
      <c r="G99">
        <v>221</v>
      </c>
      <c r="H99">
        <v>212.2</v>
      </c>
      <c r="I99">
        <v>326.39999999999998</v>
      </c>
      <c r="J99">
        <v>236.8</v>
      </c>
      <c r="K99">
        <v>246.4</v>
      </c>
    </row>
    <row r="100" spans="1:11" x14ac:dyDescent="0.3">
      <c r="A100" t="s">
        <v>322</v>
      </c>
      <c r="B100" t="s">
        <v>132</v>
      </c>
      <c r="C100">
        <v>29</v>
      </c>
      <c r="D100">
        <v>16.3</v>
      </c>
      <c r="E100">
        <v>10.5</v>
      </c>
      <c r="F100">
        <v>7.2</v>
      </c>
      <c r="G100">
        <v>2.2999999999999998</v>
      </c>
      <c r="H100" t="s">
        <v>132</v>
      </c>
      <c r="I100" t="s">
        <v>132</v>
      </c>
      <c r="J100" t="s">
        <v>132</v>
      </c>
      <c r="K100" t="s">
        <v>132</v>
      </c>
    </row>
    <row r="101" spans="1:11" x14ac:dyDescent="0.3">
      <c r="A101" t="s">
        <v>288</v>
      </c>
      <c r="B101" s="1">
        <v>7557.8</v>
      </c>
      <c r="C101" s="1">
        <v>6797.8</v>
      </c>
      <c r="D101" s="1">
        <v>6137.1</v>
      </c>
      <c r="E101" s="1">
        <v>6808.1</v>
      </c>
      <c r="F101" s="1">
        <v>7233.6</v>
      </c>
      <c r="G101" s="1">
        <v>7288.1</v>
      </c>
      <c r="H101" s="1">
        <v>7925.4</v>
      </c>
      <c r="I101" s="1">
        <v>9580.7000000000007</v>
      </c>
      <c r="J101" s="1">
        <v>8923.2000000000007</v>
      </c>
      <c r="K101" s="1">
        <v>5731.5</v>
      </c>
    </row>
    <row r="102" spans="1:11" x14ac:dyDescent="0.3">
      <c r="A102" t="s">
        <v>323</v>
      </c>
      <c r="B102">
        <v>17.899999999999999</v>
      </c>
      <c r="C102">
        <v>12.1</v>
      </c>
      <c r="D102">
        <v>9.8000000000000007</v>
      </c>
      <c r="E102">
        <v>6.3</v>
      </c>
      <c r="F102">
        <v>3.6</v>
      </c>
      <c r="G102">
        <v>103.1</v>
      </c>
      <c r="H102" t="s">
        <v>132</v>
      </c>
      <c r="I102" t="s">
        <v>132</v>
      </c>
      <c r="J102" t="s">
        <v>132</v>
      </c>
      <c r="K102" t="s">
        <v>132</v>
      </c>
    </row>
    <row r="103" spans="1:11" x14ac:dyDescent="0.3">
      <c r="A103" t="s">
        <v>672</v>
      </c>
      <c r="B103">
        <v>198.6</v>
      </c>
      <c r="C103">
        <v>188.8</v>
      </c>
      <c r="D103">
        <v>197.8</v>
      </c>
      <c r="E103">
        <v>237.3</v>
      </c>
      <c r="F103">
        <v>425.6</v>
      </c>
      <c r="G103">
        <v>455.8</v>
      </c>
      <c r="H103">
        <v>579.4</v>
      </c>
      <c r="I103">
        <v>660.2</v>
      </c>
      <c r="J103">
        <v>350.7</v>
      </c>
      <c r="K103">
        <v>349.2</v>
      </c>
    </row>
    <row r="104" spans="1:11" x14ac:dyDescent="0.3">
      <c r="A104" t="s">
        <v>248</v>
      </c>
      <c r="B104" t="s">
        <v>132</v>
      </c>
      <c r="C104" t="s">
        <v>132</v>
      </c>
      <c r="D104" t="s">
        <v>132</v>
      </c>
      <c r="E104" t="s">
        <v>132</v>
      </c>
      <c r="F104" t="s">
        <v>132</v>
      </c>
      <c r="G104" t="s">
        <v>132</v>
      </c>
      <c r="H104" t="s">
        <v>132</v>
      </c>
      <c r="I104">
        <v>490.2</v>
      </c>
      <c r="J104">
        <v>489.6</v>
      </c>
      <c r="K104" t="s">
        <v>132</v>
      </c>
    </row>
    <row r="105" spans="1:11" x14ac:dyDescent="0.3">
      <c r="A105" t="s">
        <v>740</v>
      </c>
      <c r="B105">
        <v>110.3</v>
      </c>
      <c r="C105">
        <v>119.8</v>
      </c>
      <c r="D105">
        <v>132.6</v>
      </c>
      <c r="E105">
        <v>99.1</v>
      </c>
      <c r="F105">
        <v>129.80000000000001</v>
      </c>
      <c r="G105">
        <v>99.6</v>
      </c>
      <c r="H105">
        <v>113.4</v>
      </c>
      <c r="I105">
        <v>122.3</v>
      </c>
      <c r="J105">
        <v>83.1</v>
      </c>
      <c r="K105">
        <v>80.3</v>
      </c>
    </row>
    <row r="106" spans="1:11" x14ac:dyDescent="0.3">
      <c r="A106" t="s">
        <v>741</v>
      </c>
      <c r="B106">
        <v>110.3</v>
      </c>
      <c r="C106">
        <v>64.099999999999994</v>
      </c>
      <c r="D106">
        <v>66.3</v>
      </c>
      <c r="E106">
        <v>116</v>
      </c>
      <c r="F106">
        <v>325.8</v>
      </c>
      <c r="G106">
        <v>107.6</v>
      </c>
      <c r="H106">
        <v>189.8</v>
      </c>
      <c r="I106">
        <v>344.7</v>
      </c>
      <c r="J106">
        <v>208.4</v>
      </c>
      <c r="K106">
        <v>156.4</v>
      </c>
    </row>
    <row r="107" spans="1:11" x14ac:dyDescent="0.3">
      <c r="A107" t="s">
        <v>557</v>
      </c>
      <c r="B107">
        <v>17.899999999999999</v>
      </c>
      <c r="C107">
        <v>2.4</v>
      </c>
      <c r="D107">
        <v>0</v>
      </c>
      <c r="E107">
        <v>3.2</v>
      </c>
      <c r="F107">
        <v>0</v>
      </c>
      <c r="G107">
        <v>0</v>
      </c>
      <c r="H107">
        <v>104.4</v>
      </c>
      <c r="I107">
        <v>124.7</v>
      </c>
      <c r="J107">
        <v>42.1</v>
      </c>
      <c r="K107">
        <v>47.1</v>
      </c>
    </row>
    <row r="108" spans="1:11" x14ac:dyDescent="0.3">
      <c r="A108" t="s">
        <v>330</v>
      </c>
      <c r="B108" s="1">
        <v>49808</v>
      </c>
      <c r="C108" s="1">
        <v>53731</v>
      </c>
      <c r="D108" s="1">
        <v>55555</v>
      </c>
      <c r="E108" s="1">
        <v>60617</v>
      </c>
      <c r="F108" s="1">
        <v>56888</v>
      </c>
      <c r="G108" s="1">
        <v>57016</v>
      </c>
      <c r="H108" s="1">
        <v>59533</v>
      </c>
      <c r="I108" s="1">
        <v>62285</v>
      </c>
      <c r="J108" s="1">
        <v>61401</v>
      </c>
      <c r="K108" s="1">
        <v>59258</v>
      </c>
    </row>
    <row r="109" spans="1:11" x14ac:dyDescent="0.3">
      <c r="A109" t="s">
        <v>675</v>
      </c>
      <c r="B109">
        <v>-500.5</v>
      </c>
      <c r="C109">
        <v>-311</v>
      </c>
      <c r="D109">
        <v>-133.69999999999999</v>
      </c>
      <c r="E109">
        <v>-54.8</v>
      </c>
      <c r="F109">
        <v>-625.1</v>
      </c>
      <c r="G109">
        <v>-657.3</v>
      </c>
      <c r="H109">
        <v>-527.79999999999995</v>
      </c>
      <c r="I109" s="1">
        <v>-1039.0999999999999</v>
      </c>
      <c r="J109">
        <v>-617.1</v>
      </c>
      <c r="K109">
        <v>-651.20000000000005</v>
      </c>
    </row>
    <row r="110" spans="1:11" x14ac:dyDescent="0.3">
      <c r="A110" t="s">
        <v>676</v>
      </c>
      <c r="B110">
        <v>453.7</v>
      </c>
      <c r="C110">
        <v>507</v>
      </c>
      <c r="D110">
        <v>529.20000000000005</v>
      </c>
      <c r="E110">
        <v>523.1</v>
      </c>
      <c r="F110">
        <v>545.79999999999995</v>
      </c>
      <c r="G110">
        <v>453.5</v>
      </c>
      <c r="H110">
        <v>451.4</v>
      </c>
      <c r="I110">
        <v>459.7</v>
      </c>
      <c r="J110">
        <v>457.7</v>
      </c>
      <c r="K110">
        <v>449.9</v>
      </c>
    </row>
    <row r="111" spans="1:11" x14ac:dyDescent="0.3">
      <c r="A111" t="s">
        <v>331</v>
      </c>
      <c r="B111">
        <v>766.7</v>
      </c>
      <c r="C111" s="1">
        <v>1245.0999999999999</v>
      </c>
      <c r="D111" s="1">
        <v>1286.5</v>
      </c>
      <c r="E111" s="1">
        <v>1323.6</v>
      </c>
      <c r="F111" s="1">
        <v>1916.3</v>
      </c>
      <c r="G111" s="1">
        <v>1903.3</v>
      </c>
      <c r="H111" s="1">
        <v>1497.9</v>
      </c>
      <c r="I111" s="1">
        <v>1712.7</v>
      </c>
      <c r="J111" s="1">
        <v>1028.2</v>
      </c>
      <c r="K111" s="1">
        <v>1066.8</v>
      </c>
    </row>
    <row r="112" spans="1:11" x14ac:dyDescent="0.3">
      <c r="A112" t="s">
        <v>678</v>
      </c>
      <c r="B112">
        <v>68.900000000000006</v>
      </c>
      <c r="C112">
        <v>60.5</v>
      </c>
      <c r="D112">
        <v>27.2</v>
      </c>
      <c r="E112" t="s">
        <v>132</v>
      </c>
      <c r="F112" t="s">
        <v>132</v>
      </c>
      <c r="G112" t="s">
        <v>132</v>
      </c>
      <c r="H112" t="s">
        <v>132</v>
      </c>
      <c r="I112" t="s">
        <v>132</v>
      </c>
      <c r="J112" t="s">
        <v>132</v>
      </c>
      <c r="K112" t="s">
        <v>132</v>
      </c>
    </row>
    <row r="113" spans="1:11" x14ac:dyDescent="0.3">
      <c r="A113" t="s">
        <v>742</v>
      </c>
      <c r="B113" t="s">
        <v>132</v>
      </c>
      <c r="C113" t="s">
        <v>132</v>
      </c>
      <c r="D113" t="s">
        <v>132</v>
      </c>
      <c r="E113" t="s">
        <v>132</v>
      </c>
      <c r="F113" t="s">
        <v>132</v>
      </c>
      <c r="G113" t="s">
        <v>132</v>
      </c>
      <c r="H113" t="s">
        <v>132</v>
      </c>
      <c r="I113">
        <v>124.7</v>
      </c>
      <c r="J113">
        <v>93.4</v>
      </c>
      <c r="K113">
        <v>67.5</v>
      </c>
    </row>
    <row r="114" spans="1:11" x14ac:dyDescent="0.3">
      <c r="A114" t="s">
        <v>679</v>
      </c>
      <c r="B114" s="1">
        <v>1071.4000000000001</v>
      </c>
      <c r="C114">
        <v>940.2</v>
      </c>
      <c r="D114">
        <v>844.3</v>
      </c>
      <c r="E114">
        <v>883.8</v>
      </c>
      <c r="F114" s="1">
        <v>1062.7</v>
      </c>
      <c r="G114" s="1">
        <v>1015.8</v>
      </c>
      <c r="H114">
        <v>996</v>
      </c>
      <c r="I114" s="1">
        <v>1084.4000000000001</v>
      </c>
      <c r="J114" s="1">
        <v>1473.3</v>
      </c>
      <c r="K114" s="1">
        <v>1433.1</v>
      </c>
    </row>
    <row r="115" spans="1:11" x14ac:dyDescent="0.3">
      <c r="A115" t="s">
        <v>680</v>
      </c>
      <c r="B115">
        <v>222</v>
      </c>
      <c r="C115">
        <v>192.4</v>
      </c>
      <c r="D115">
        <v>108.7</v>
      </c>
      <c r="E115">
        <v>229.9</v>
      </c>
      <c r="F115">
        <v>454.4</v>
      </c>
      <c r="G115">
        <v>549.70000000000005</v>
      </c>
      <c r="H115">
        <v>248.2</v>
      </c>
      <c r="I115">
        <v>315.39999999999998</v>
      </c>
      <c r="J115">
        <v>241.4</v>
      </c>
      <c r="K115">
        <v>246.4</v>
      </c>
    </row>
    <row r="116" spans="1:11" x14ac:dyDescent="0.3">
      <c r="A116" t="s">
        <v>332</v>
      </c>
      <c r="B116" s="1">
        <v>5227.3999999999996</v>
      </c>
      <c r="C116" s="1">
        <v>6283.5</v>
      </c>
      <c r="D116" s="1">
        <v>6279.5</v>
      </c>
      <c r="E116" s="1">
        <v>5951.7</v>
      </c>
      <c r="F116" s="1">
        <v>6317.6</v>
      </c>
      <c r="G116" s="1">
        <v>6674.2</v>
      </c>
      <c r="H116" s="1">
        <v>7644.7</v>
      </c>
      <c r="I116" s="1">
        <v>7271.4</v>
      </c>
      <c r="J116" s="1">
        <v>6503.7</v>
      </c>
      <c r="K116" s="1">
        <v>5293.4</v>
      </c>
    </row>
    <row r="117" spans="1:11" x14ac:dyDescent="0.3">
      <c r="A117" t="s">
        <v>681</v>
      </c>
      <c r="B117" t="s">
        <v>132</v>
      </c>
      <c r="C117" t="s">
        <v>132</v>
      </c>
      <c r="D117" t="s">
        <v>132</v>
      </c>
      <c r="E117" s="1">
        <v>2012.4</v>
      </c>
      <c r="F117" s="1">
        <v>2013.7</v>
      </c>
      <c r="G117" s="1">
        <v>1880.4</v>
      </c>
      <c r="H117" s="1">
        <v>1862.9</v>
      </c>
      <c r="I117" s="1">
        <v>1936.4</v>
      </c>
      <c r="J117" s="1">
        <v>1855.9</v>
      </c>
      <c r="K117" s="1">
        <v>1799.4</v>
      </c>
    </row>
    <row r="118" spans="1:11" x14ac:dyDescent="0.3">
      <c r="A118" t="s">
        <v>682</v>
      </c>
      <c r="B118" t="s">
        <v>132</v>
      </c>
      <c r="C118" s="1">
        <v>4588.3</v>
      </c>
      <c r="D118" s="1">
        <v>4772.3</v>
      </c>
      <c r="E118" s="1">
        <v>4759.8999999999996</v>
      </c>
      <c r="F118" s="1">
        <v>4537.1000000000004</v>
      </c>
      <c r="G118" s="1">
        <v>4519</v>
      </c>
      <c r="H118" t="s">
        <v>132</v>
      </c>
      <c r="I118" t="s">
        <v>132</v>
      </c>
      <c r="J118" t="s">
        <v>132</v>
      </c>
      <c r="K118" t="s">
        <v>132</v>
      </c>
    </row>
    <row r="119" spans="1:11" x14ac:dyDescent="0.3">
      <c r="A119" t="s">
        <v>743</v>
      </c>
      <c r="B119" t="s">
        <v>132</v>
      </c>
      <c r="C119" t="s">
        <v>132</v>
      </c>
      <c r="D119" t="s">
        <v>132</v>
      </c>
      <c r="E119" t="s">
        <v>132</v>
      </c>
      <c r="F119" t="s">
        <v>132</v>
      </c>
      <c r="G119" t="s">
        <v>132</v>
      </c>
      <c r="H119" t="s">
        <v>132</v>
      </c>
      <c r="I119">
        <v>0</v>
      </c>
      <c r="J119">
        <v>0</v>
      </c>
      <c r="K119">
        <v>0</v>
      </c>
    </row>
    <row r="120" spans="1:11" x14ac:dyDescent="0.3">
      <c r="A120" t="s">
        <v>735</v>
      </c>
      <c r="B120">
        <v>-81.400000000000006</v>
      </c>
      <c r="C120">
        <v>-137.9</v>
      </c>
      <c r="D120">
        <v>-132.6</v>
      </c>
      <c r="E120">
        <v>-192</v>
      </c>
      <c r="F120">
        <v>-192.4</v>
      </c>
      <c r="G120">
        <v>-203.8</v>
      </c>
      <c r="H120">
        <v>-243.7</v>
      </c>
      <c r="I120">
        <v>-287.3</v>
      </c>
      <c r="J120">
        <v>-228.9</v>
      </c>
      <c r="K120">
        <v>-126.4</v>
      </c>
    </row>
    <row r="121" spans="1:11" x14ac:dyDescent="0.3">
      <c r="A121" t="s">
        <v>684</v>
      </c>
      <c r="B121" s="1">
        <v>2659.9</v>
      </c>
      <c r="C121" s="1">
        <v>2522.9</v>
      </c>
      <c r="D121" s="1">
        <v>2388.3000000000002</v>
      </c>
      <c r="E121" s="1">
        <v>2507</v>
      </c>
      <c r="F121" s="1">
        <v>2986.3</v>
      </c>
      <c r="G121" s="1">
        <v>2991.3</v>
      </c>
      <c r="H121" s="1">
        <v>3159.8</v>
      </c>
      <c r="I121" s="1">
        <v>2712.7</v>
      </c>
      <c r="J121" s="1">
        <v>2713.3</v>
      </c>
      <c r="K121" s="1">
        <v>2955.2</v>
      </c>
    </row>
    <row r="122" spans="1:11" x14ac:dyDescent="0.3">
      <c r="A122" t="s">
        <v>685</v>
      </c>
      <c r="B122">
        <v>29</v>
      </c>
      <c r="C122">
        <v>24.2</v>
      </c>
      <c r="D122">
        <v>22.8</v>
      </c>
      <c r="E122">
        <v>25.3</v>
      </c>
      <c r="F122">
        <v>26.4</v>
      </c>
      <c r="G122">
        <v>26.3</v>
      </c>
      <c r="H122">
        <v>25.8</v>
      </c>
      <c r="I122">
        <v>24.5</v>
      </c>
      <c r="J122">
        <v>29.6</v>
      </c>
      <c r="K122">
        <v>35.299999999999997</v>
      </c>
    </row>
    <row r="123" spans="1:11" x14ac:dyDescent="0.3">
      <c r="A123" t="s">
        <v>655</v>
      </c>
      <c r="B123">
        <v>179.3</v>
      </c>
      <c r="C123">
        <v>154.9</v>
      </c>
      <c r="D123">
        <v>173.9</v>
      </c>
      <c r="E123">
        <v>380.7</v>
      </c>
      <c r="F123">
        <v>340.2</v>
      </c>
      <c r="G123" t="s">
        <v>132</v>
      </c>
      <c r="H123" t="s">
        <v>132</v>
      </c>
      <c r="I123" t="s">
        <v>132</v>
      </c>
      <c r="J123" t="s">
        <v>132</v>
      </c>
      <c r="K123" t="s">
        <v>132</v>
      </c>
    </row>
    <row r="124" spans="1:11" x14ac:dyDescent="0.3">
      <c r="A124" t="s">
        <v>744</v>
      </c>
      <c r="B124" t="s">
        <v>132</v>
      </c>
      <c r="C124" s="1">
        <v>1197.9000000000001</v>
      </c>
      <c r="D124" s="1">
        <v>1066</v>
      </c>
      <c r="E124" s="1">
        <v>1035.7</v>
      </c>
      <c r="F124" s="1">
        <v>1181.8</v>
      </c>
      <c r="G124" s="1">
        <v>1126.9000000000001</v>
      </c>
      <c r="H124" s="1">
        <v>1107.2</v>
      </c>
      <c r="I124" s="1">
        <v>2309.3000000000002</v>
      </c>
      <c r="J124" s="1">
        <v>2152</v>
      </c>
      <c r="K124" s="1">
        <v>3088</v>
      </c>
    </row>
    <row r="125" spans="1:11" x14ac:dyDescent="0.3">
      <c r="A125" t="s">
        <v>687</v>
      </c>
      <c r="B125">
        <v>740.5</v>
      </c>
      <c r="C125">
        <v>655.8</v>
      </c>
      <c r="D125">
        <v>660.7</v>
      </c>
      <c r="E125">
        <v>766.8</v>
      </c>
      <c r="F125">
        <v>893.2</v>
      </c>
      <c r="G125">
        <v>874.9</v>
      </c>
      <c r="H125">
        <v>939.9</v>
      </c>
      <c r="I125">
        <v>815.4</v>
      </c>
      <c r="J125">
        <v>745.8</v>
      </c>
      <c r="K125">
        <v>649.1</v>
      </c>
    </row>
    <row r="126" spans="1:11" x14ac:dyDescent="0.3">
      <c r="A126" t="s">
        <v>689</v>
      </c>
      <c r="B126">
        <v>744.6</v>
      </c>
      <c r="C126">
        <v>911.1</v>
      </c>
      <c r="D126" s="1">
        <v>1010.5</v>
      </c>
      <c r="E126" s="1">
        <v>1023.1</v>
      </c>
      <c r="F126" s="1">
        <v>1057.9000000000001</v>
      </c>
      <c r="G126" s="1">
        <v>1138.3</v>
      </c>
      <c r="H126" s="1">
        <v>1484.5</v>
      </c>
      <c r="I126" s="1">
        <v>1504.9</v>
      </c>
      <c r="J126" s="1">
        <v>1581.5</v>
      </c>
      <c r="K126" s="1">
        <v>1544.5</v>
      </c>
    </row>
    <row r="127" spans="1:11" x14ac:dyDescent="0.3">
      <c r="A127" t="s">
        <v>659</v>
      </c>
      <c r="B127">
        <v>0</v>
      </c>
      <c r="C127">
        <v>0</v>
      </c>
      <c r="D127">
        <v>39.1</v>
      </c>
      <c r="E127">
        <v>35.9</v>
      </c>
      <c r="F127">
        <v>103.4</v>
      </c>
      <c r="G127">
        <v>108.8</v>
      </c>
      <c r="H127">
        <v>163.9</v>
      </c>
      <c r="I127">
        <v>128.4</v>
      </c>
      <c r="J127">
        <v>103.6</v>
      </c>
      <c r="K127">
        <v>328.8</v>
      </c>
    </row>
    <row r="128" spans="1:11" x14ac:dyDescent="0.3">
      <c r="A128" t="s">
        <v>745</v>
      </c>
      <c r="B128" t="s">
        <v>132</v>
      </c>
      <c r="C128" t="s">
        <v>132</v>
      </c>
      <c r="D128">
        <v>85.8</v>
      </c>
      <c r="E128">
        <v>92.8</v>
      </c>
      <c r="F128">
        <v>93.8</v>
      </c>
      <c r="G128">
        <v>47</v>
      </c>
      <c r="H128">
        <v>194.3</v>
      </c>
      <c r="I128">
        <v>158.9</v>
      </c>
      <c r="J128">
        <v>28.5</v>
      </c>
      <c r="K128">
        <v>41.8</v>
      </c>
    </row>
    <row r="129" spans="1:11" x14ac:dyDescent="0.3">
      <c r="A129" t="s">
        <v>746</v>
      </c>
      <c r="B129">
        <v>173.7</v>
      </c>
      <c r="C129">
        <v>233.5</v>
      </c>
      <c r="D129">
        <v>248.8</v>
      </c>
      <c r="E129">
        <v>399.7</v>
      </c>
      <c r="F129">
        <v>127.4</v>
      </c>
      <c r="G129">
        <v>75.599999999999994</v>
      </c>
      <c r="H129">
        <v>48.3</v>
      </c>
      <c r="I129">
        <v>838.6</v>
      </c>
      <c r="J129">
        <v>33</v>
      </c>
      <c r="K129">
        <v>31.1</v>
      </c>
    </row>
    <row r="130" spans="1:11" x14ac:dyDescent="0.3">
      <c r="A130" t="s">
        <v>502</v>
      </c>
      <c r="B130" s="1">
        <v>7568.8</v>
      </c>
      <c r="C130" s="1">
        <v>6806.3</v>
      </c>
      <c r="D130" s="1">
        <v>6156.7</v>
      </c>
      <c r="E130" s="1">
        <v>6826</v>
      </c>
      <c r="F130" s="1">
        <v>7251.7</v>
      </c>
      <c r="G130" s="1">
        <v>7302.9</v>
      </c>
      <c r="H130" s="1">
        <v>7631.2</v>
      </c>
      <c r="I130" s="1">
        <v>7890</v>
      </c>
      <c r="J130" s="1">
        <v>8561.1</v>
      </c>
      <c r="K130" s="1">
        <v>5345.9</v>
      </c>
    </row>
    <row r="131" spans="1:11" x14ac:dyDescent="0.3">
      <c r="A131" t="s">
        <v>691</v>
      </c>
      <c r="B131">
        <v>73.099999999999994</v>
      </c>
      <c r="C131">
        <v>326.7</v>
      </c>
      <c r="D131">
        <v>224.9</v>
      </c>
      <c r="E131">
        <v>388.1</v>
      </c>
      <c r="F131">
        <v>132.19999999999999</v>
      </c>
      <c r="G131">
        <v>620.70000000000005</v>
      </c>
      <c r="H131">
        <v>186.4</v>
      </c>
      <c r="I131">
        <v>226.2</v>
      </c>
      <c r="J131">
        <v>310.8</v>
      </c>
      <c r="K131">
        <v>248.5</v>
      </c>
    </row>
    <row r="132" spans="1:11" x14ac:dyDescent="0.3">
      <c r="A132" t="s">
        <v>692</v>
      </c>
      <c r="B132">
        <v>759.8</v>
      </c>
      <c r="C132">
        <v>111.3</v>
      </c>
      <c r="D132">
        <v>145.6</v>
      </c>
      <c r="E132">
        <v>267.89999999999998</v>
      </c>
      <c r="F132">
        <v>37.299999999999997</v>
      </c>
      <c r="G132">
        <v>0</v>
      </c>
      <c r="H132">
        <v>0</v>
      </c>
      <c r="I132">
        <v>101.5</v>
      </c>
      <c r="J132">
        <v>204.9</v>
      </c>
      <c r="K132">
        <v>297.8</v>
      </c>
    </row>
    <row r="133" spans="1:11" x14ac:dyDescent="0.3">
      <c r="A133" t="s">
        <v>665</v>
      </c>
      <c r="B133">
        <v>253.7</v>
      </c>
      <c r="C133">
        <v>140.4</v>
      </c>
      <c r="D133">
        <v>-6.5</v>
      </c>
      <c r="E133">
        <v>-3.2</v>
      </c>
      <c r="F133" t="s">
        <v>132</v>
      </c>
      <c r="G133" t="s">
        <v>132</v>
      </c>
      <c r="H133">
        <v>137</v>
      </c>
      <c r="I133" t="s">
        <v>132</v>
      </c>
      <c r="J133" t="s">
        <v>132</v>
      </c>
      <c r="K133" t="s">
        <v>132</v>
      </c>
    </row>
    <row r="134" spans="1:11" x14ac:dyDescent="0.3">
      <c r="A134" t="s">
        <v>694</v>
      </c>
      <c r="B134">
        <v>-46.9</v>
      </c>
      <c r="C134">
        <v>213</v>
      </c>
      <c r="D134">
        <v>64.099999999999994</v>
      </c>
      <c r="E134">
        <v>154</v>
      </c>
      <c r="F134">
        <v>-281.3</v>
      </c>
      <c r="G134">
        <v>-12.6</v>
      </c>
      <c r="H134">
        <v>-172.9</v>
      </c>
      <c r="I134">
        <v>-337.4</v>
      </c>
      <c r="J134">
        <v>-95.6</v>
      </c>
      <c r="K134">
        <v>-157.5</v>
      </c>
    </row>
    <row r="135" spans="1:11" x14ac:dyDescent="0.3">
      <c r="A135" t="s">
        <v>695</v>
      </c>
      <c r="B135" s="1">
        <v>1255.3</v>
      </c>
      <c r="C135" s="1">
        <v>1274</v>
      </c>
      <c r="D135" s="1">
        <v>1268.7</v>
      </c>
      <c r="E135" s="1">
        <v>1426.7</v>
      </c>
      <c r="F135" s="1">
        <v>1515</v>
      </c>
      <c r="G135" s="1">
        <v>1885.1</v>
      </c>
      <c r="H135" t="s">
        <v>132</v>
      </c>
      <c r="I135" t="s">
        <v>132</v>
      </c>
      <c r="J135" t="s">
        <v>132</v>
      </c>
      <c r="K135" t="s">
        <v>132</v>
      </c>
    </row>
    <row r="136" spans="1:11" x14ac:dyDescent="0.3">
      <c r="A136" t="s">
        <v>747</v>
      </c>
      <c r="B136" t="s">
        <v>132</v>
      </c>
      <c r="C136" t="s">
        <v>132</v>
      </c>
      <c r="D136" t="s">
        <v>132</v>
      </c>
      <c r="E136" t="s">
        <v>132</v>
      </c>
      <c r="F136" t="s">
        <v>132</v>
      </c>
      <c r="G136" t="s">
        <v>132</v>
      </c>
      <c r="H136" t="s">
        <v>132</v>
      </c>
      <c r="I136" t="s">
        <v>132</v>
      </c>
      <c r="J136" t="s">
        <v>132</v>
      </c>
      <c r="K136">
        <v>676.9</v>
      </c>
    </row>
    <row r="137" spans="1:11" x14ac:dyDescent="0.3">
      <c r="A137" t="s">
        <v>748</v>
      </c>
      <c r="B137">
        <v>17.899999999999999</v>
      </c>
      <c r="C137">
        <v>12.1</v>
      </c>
      <c r="D137">
        <v>8.6999999999999993</v>
      </c>
      <c r="E137">
        <v>6.3</v>
      </c>
      <c r="F137">
        <v>6</v>
      </c>
      <c r="G137">
        <v>93.9</v>
      </c>
      <c r="H137" t="s">
        <v>132</v>
      </c>
      <c r="I137" t="s">
        <v>132</v>
      </c>
      <c r="J137" t="s">
        <v>132</v>
      </c>
      <c r="K137" t="s">
        <v>132</v>
      </c>
    </row>
    <row r="138" spans="1:11" x14ac:dyDescent="0.3">
      <c r="A138" t="s">
        <v>361</v>
      </c>
      <c r="B138">
        <v>5.5</v>
      </c>
      <c r="C138">
        <v>3.6</v>
      </c>
      <c r="D138">
        <v>3.3</v>
      </c>
      <c r="E138">
        <v>3.2</v>
      </c>
      <c r="F138">
        <v>0</v>
      </c>
      <c r="G138">
        <v>11.5</v>
      </c>
      <c r="H138" t="s">
        <v>132</v>
      </c>
      <c r="I138" t="s">
        <v>132</v>
      </c>
      <c r="J138" t="s">
        <v>132</v>
      </c>
      <c r="K138" t="s">
        <v>132</v>
      </c>
    </row>
    <row r="139" spans="1:11" x14ac:dyDescent="0.3">
      <c r="A139" t="s">
        <v>366</v>
      </c>
      <c r="B139">
        <v>16.5</v>
      </c>
      <c r="C139">
        <v>13.3</v>
      </c>
      <c r="D139">
        <v>13</v>
      </c>
      <c r="E139">
        <v>12.7</v>
      </c>
      <c r="F139">
        <v>14.4</v>
      </c>
      <c r="G139">
        <v>167.2</v>
      </c>
      <c r="H139" t="s">
        <v>132</v>
      </c>
      <c r="I139" t="s">
        <v>132</v>
      </c>
      <c r="J139" t="s">
        <v>132</v>
      </c>
      <c r="K139" t="s">
        <v>132</v>
      </c>
    </row>
    <row r="140" spans="1:11" x14ac:dyDescent="0.3">
      <c r="A140" t="s">
        <v>367</v>
      </c>
      <c r="B140">
        <v>31.7</v>
      </c>
      <c r="C140">
        <v>23</v>
      </c>
      <c r="D140">
        <v>19.600000000000001</v>
      </c>
      <c r="E140">
        <v>16.899999999999999</v>
      </c>
      <c r="F140">
        <v>15.6</v>
      </c>
      <c r="G140">
        <v>209.6</v>
      </c>
      <c r="H140" t="s">
        <v>132</v>
      </c>
      <c r="I140" t="s">
        <v>132</v>
      </c>
      <c r="J140" t="s">
        <v>132</v>
      </c>
      <c r="K140" t="s">
        <v>132</v>
      </c>
    </row>
    <row r="141" spans="1:11" x14ac:dyDescent="0.3">
      <c r="A141" t="s">
        <v>749</v>
      </c>
      <c r="B141">
        <v>9.6999999999999993</v>
      </c>
      <c r="C141">
        <v>6.1</v>
      </c>
      <c r="D141">
        <v>3.3</v>
      </c>
      <c r="E141">
        <v>1.1000000000000001</v>
      </c>
      <c r="F141">
        <v>1.2</v>
      </c>
      <c r="G141">
        <v>30.9</v>
      </c>
      <c r="H141" t="s">
        <v>132</v>
      </c>
      <c r="I141" t="s">
        <v>132</v>
      </c>
      <c r="J141" t="s">
        <v>132</v>
      </c>
      <c r="K141" t="s">
        <v>132</v>
      </c>
    </row>
    <row r="142" spans="1:11" x14ac:dyDescent="0.3">
      <c r="A142" t="s">
        <v>381</v>
      </c>
      <c r="B142">
        <v>13.8</v>
      </c>
      <c r="C142">
        <v>10.9</v>
      </c>
      <c r="D142">
        <v>9.8000000000000007</v>
      </c>
      <c r="E142">
        <v>10.5</v>
      </c>
      <c r="F142">
        <v>12</v>
      </c>
      <c r="G142">
        <v>106.5</v>
      </c>
      <c r="H142" t="s">
        <v>132</v>
      </c>
      <c r="I142" t="s">
        <v>132</v>
      </c>
      <c r="J142" t="s">
        <v>132</v>
      </c>
      <c r="K142" t="s">
        <v>132</v>
      </c>
    </row>
    <row r="143" spans="1:11" x14ac:dyDescent="0.3">
      <c r="A143" t="s">
        <v>750</v>
      </c>
      <c r="B143">
        <v>-406.8</v>
      </c>
      <c r="C143">
        <v>223.9</v>
      </c>
      <c r="D143">
        <v>499.8</v>
      </c>
      <c r="E143">
        <v>-108.6</v>
      </c>
      <c r="F143">
        <v>-581.9</v>
      </c>
      <c r="G143" s="1">
        <v>-1098.2</v>
      </c>
      <c r="H143">
        <v>980.3</v>
      </c>
      <c r="I143" s="1">
        <v>1009.8</v>
      </c>
      <c r="J143" s="1">
        <v>1518.9</v>
      </c>
      <c r="K143" s="1">
        <v>2866.3</v>
      </c>
    </row>
    <row r="144" spans="1:11" x14ac:dyDescent="0.3">
      <c r="A144" t="s">
        <v>751</v>
      </c>
      <c r="B144" t="s">
        <v>132</v>
      </c>
      <c r="C144" t="s">
        <v>132</v>
      </c>
      <c r="D144" t="s">
        <v>132</v>
      </c>
      <c r="E144" t="s">
        <v>132</v>
      </c>
      <c r="F144" t="s">
        <v>132</v>
      </c>
      <c r="G144">
        <v>11.5</v>
      </c>
      <c r="H144" t="s">
        <v>132</v>
      </c>
      <c r="I144" t="s">
        <v>132</v>
      </c>
      <c r="J144" t="s">
        <v>132</v>
      </c>
      <c r="K144" t="s">
        <v>132</v>
      </c>
    </row>
    <row r="145" spans="1:11" x14ac:dyDescent="0.3">
      <c r="A145" t="s">
        <v>752</v>
      </c>
      <c r="B145" t="s">
        <v>132</v>
      </c>
      <c r="C145" t="s">
        <v>132</v>
      </c>
      <c r="D145" t="s">
        <v>132</v>
      </c>
      <c r="E145" t="s">
        <v>132</v>
      </c>
      <c r="F145">
        <v>3.6</v>
      </c>
      <c r="G145">
        <v>91.6</v>
      </c>
      <c r="H145" t="s">
        <v>132</v>
      </c>
      <c r="I145" t="s">
        <v>132</v>
      </c>
      <c r="J145" t="s">
        <v>132</v>
      </c>
      <c r="K145" t="s">
        <v>132</v>
      </c>
    </row>
    <row r="146" spans="1:11" x14ac:dyDescent="0.3">
      <c r="A146" t="s">
        <v>237</v>
      </c>
      <c r="B146" t="s">
        <v>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EA094-F0ED-479C-91A3-E430967D888C}">
  <dimension ref="A1:K64"/>
  <sheetViews>
    <sheetView workbookViewId="0">
      <selection activeCell="B20" sqref="B20"/>
    </sheetView>
  </sheetViews>
  <sheetFormatPr defaultRowHeight="14.4" x14ac:dyDescent="0.3"/>
  <cols>
    <col min="1" max="1" width="41.5546875" bestFit="1" customWidth="1"/>
    <col min="2" max="2" width="56.33203125" bestFit="1" customWidth="1"/>
    <col min="3" max="11" width="10.5546875" bestFit="1" customWidth="1"/>
  </cols>
  <sheetData>
    <row r="1" spans="1:11" x14ac:dyDescent="0.3">
      <c r="A1" t="s">
        <v>713</v>
      </c>
    </row>
    <row r="3" spans="1:11" x14ac:dyDescent="0.3">
      <c r="A3" t="s">
        <v>106</v>
      </c>
      <c r="B3" t="s">
        <v>107</v>
      </c>
      <c r="C3" t="s">
        <v>108</v>
      </c>
      <c r="D3" t="s">
        <v>109</v>
      </c>
      <c r="E3" t="s">
        <v>110</v>
      </c>
      <c r="F3" t="s">
        <v>111</v>
      </c>
      <c r="G3" t="s">
        <v>112</v>
      </c>
      <c r="H3" t="s">
        <v>113</v>
      </c>
      <c r="I3" t="s">
        <v>114</v>
      </c>
      <c r="J3" t="s">
        <v>115</v>
      </c>
      <c r="K3" t="s">
        <v>116</v>
      </c>
    </row>
    <row r="4" spans="1:11" x14ac:dyDescent="0.3">
      <c r="A4" t="s">
        <v>117</v>
      </c>
      <c r="B4" t="s">
        <v>118</v>
      </c>
      <c r="C4" t="s">
        <v>119</v>
      </c>
      <c r="D4" t="s">
        <v>120</v>
      </c>
      <c r="E4" t="s">
        <v>121</v>
      </c>
      <c r="F4" t="s">
        <v>122</v>
      </c>
      <c r="G4" t="s">
        <v>123</v>
      </c>
      <c r="H4" t="s">
        <v>124</v>
      </c>
      <c r="I4" t="s">
        <v>125</v>
      </c>
      <c r="J4" t="s">
        <v>126</v>
      </c>
      <c r="K4" t="s">
        <v>127</v>
      </c>
    </row>
    <row r="5" spans="1:11" x14ac:dyDescent="0.3">
      <c r="A5" t="s">
        <v>422</v>
      </c>
    </row>
    <row r="6" spans="1:11" x14ac:dyDescent="0.3">
      <c r="A6" t="s">
        <v>423</v>
      </c>
    </row>
    <row r="7" spans="1:11" x14ac:dyDescent="0.3">
      <c r="A7" t="s">
        <v>425</v>
      </c>
      <c r="B7" t="s">
        <v>132</v>
      </c>
      <c r="C7" t="s">
        <v>132</v>
      </c>
      <c r="D7" t="s">
        <v>132</v>
      </c>
      <c r="E7" t="s">
        <v>132</v>
      </c>
      <c r="F7" t="s">
        <v>132</v>
      </c>
      <c r="G7" t="s">
        <v>132</v>
      </c>
      <c r="H7" t="s">
        <v>132</v>
      </c>
      <c r="I7" t="s">
        <v>132</v>
      </c>
      <c r="J7" t="s">
        <v>132</v>
      </c>
      <c r="K7" t="s">
        <v>132</v>
      </c>
    </row>
    <row r="8" spans="1:11" x14ac:dyDescent="0.3">
      <c r="A8" t="s">
        <v>753</v>
      </c>
      <c r="B8" t="s">
        <v>132</v>
      </c>
      <c r="C8" t="s">
        <v>132</v>
      </c>
      <c r="D8" t="s">
        <v>132</v>
      </c>
      <c r="E8">
        <v>-1.1000000000000001</v>
      </c>
      <c r="F8" t="s">
        <v>132</v>
      </c>
      <c r="G8" t="s">
        <v>132</v>
      </c>
      <c r="H8">
        <v>-10.1</v>
      </c>
      <c r="I8">
        <v>137</v>
      </c>
      <c r="J8">
        <v>378.5</v>
      </c>
      <c r="K8">
        <v>-89.5</v>
      </c>
    </row>
    <row r="9" spans="1:11" x14ac:dyDescent="0.3">
      <c r="A9" t="s">
        <v>432</v>
      </c>
      <c r="B9">
        <v>34.5</v>
      </c>
      <c r="C9">
        <v>6.6</v>
      </c>
      <c r="D9">
        <v>1.1000000000000001</v>
      </c>
      <c r="E9">
        <v>-1.1000000000000001</v>
      </c>
      <c r="F9">
        <v>62.1</v>
      </c>
      <c r="G9">
        <v>-113.4</v>
      </c>
      <c r="H9">
        <v>-128.69999999999999</v>
      </c>
      <c r="I9">
        <v>2.2999999999999998</v>
      </c>
      <c r="J9">
        <v>7.1</v>
      </c>
      <c r="K9">
        <v>-6.3</v>
      </c>
    </row>
    <row r="10" spans="1:11" x14ac:dyDescent="0.3">
      <c r="A10" t="s">
        <v>433</v>
      </c>
      <c r="B10">
        <v>-397.2</v>
      </c>
      <c r="C10">
        <v>-101</v>
      </c>
      <c r="D10">
        <v>-709.3</v>
      </c>
      <c r="E10">
        <v>-687.3</v>
      </c>
      <c r="F10">
        <v>-244</v>
      </c>
      <c r="G10">
        <v>212.6</v>
      </c>
      <c r="H10">
        <v>-565.29999999999995</v>
      </c>
      <c r="I10">
        <v>-549.20000000000005</v>
      </c>
      <c r="J10">
        <v>147.80000000000001</v>
      </c>
      <c r="K10" s="1">
        <v>-2002.3</v>
      </c>
    </row>
    <row r="11" spans="1:11" x14ac:dyDescent="0.3">
      <c r="A11" t="s">
        <v>698</v>
      </c>
      <c r="B11">
        <v>-401.2</v>
      </c>
      <c r="C11">
        <v>-47.8</v>
      </c>
      <c r="D11">
        <v>-203.1</v>
      </c>
      <c r="E11">
        <v>-454.9</v>
      </c>
      <c r="F11">
        <v>-538.9</v>
      </c>
      <c r="G11">
        <v>-246.9</v>
      </c>
      <c r="H11">
        <v>-776.9</v>
      </c>
      <c r="I11">
        <v>384.8</v>
      </c>
      <c r="J11">
        <v>-201.1</v>
      </c>
      <c r="K11">
        <v>-863.7</v>
      </c>
    </row>
    <row r="12" spans="1:11" x14ac:dyDescent="0.3">
      <c r="A12" t="s">
        <v>699</v>
      </c>
      <c r="B12">
        <v>200.6</v>
      </c>
      <c r="C12">
        <v>-155.4</v>
      </c>
      <c r="D12">
        <v>913.5</v>
      </c>
      <c r="E12" s="1">
        <v>1113.5</v>
      </c>
      <c r="F12" t="s">
        <v>132</v>
      </c>
      <c r="G12" t="s">
        <v>132</v>
      </c>
      <c r="H12" t="s">
        <v>132</v>
      </c>
      <c r="I12" t="s">
        <v>132</v>
      </c>
      <c r="J12" t="s">
        <v>132</v>
      </c>
      <c r="K12" t="s">
        <v>132</v>
      </c>
    </row>
    <row r="13" spans="1:11" x14ac:dyDescent="0.3">
      <c r="A13" t="s">
        <v>439</v>
      </c>
      <c r="B13">
        <v>-2.7</v>
      </c>
      <c r="C13">
        <v>-1.3</v>
      </c>
      <c r="D13">
        <v>-1.1000000000000001</v>
      </c>
      <c r="E13">
        <v>-2.2000000000000002</v>
      </c>
      <c r="F13">
        <v>-1.1000000000000001</v>
      </c>
      <c r="G13">
        <v>-3.5</v>
      </c>
      <c r="H13">
        <v>-9</v>
      </c>
      <c r="I13" t="s">
        <v>132</v>
      </c>
      <c r="J13" t="s">
        <v>132</v>
      </c>
      <c r="K13" t="s">
        <v>132</v>
      </c>
    </row>
    <row r="14" spans="1:11" x14ac:dyDescent="0.3">
      <c r="A14" t="s">
        <v>458</v>
      </c>
      <c r="B14">
        <v>-518</v>
      </c>
      <c r="C14">
        <v>-377.3</v>
      </c>
      <c r="D14">
        <v>-428.5</v>
      </c>
      <c r="E14">
        <v>-485.9</v>
      </c>
      <c r="F14">
        <v>-628.1</v>
      </c>
      <c r="G14">
        <v>-962.6</v>
      </c>
      <c r="H14">
        <v>-774.7</v>
      </c>
      <c r="I14">
        <v>-460.1</v>
      </c>
      <c r="J14">
        <v>-525.1</v>
      </c>
      <c r="K14">
        <v>-446.6</v>
      </c>
    </row>
    <row r="15" spans="1:11" x14ac:dyDescent="0.3">
      <c r="A15" t="s">
        <v>702</v>
      </c>
      <c r="B15">
        <v>0</v>
      </c>
      <c r="C15">
        <v>-86.4</v>
      </c>
      <c r="D15">
        <v>0</v>
      </c>
      <c r="E15" t="s">
        <v>132</v>
      </c>
      <c r="F15" t="s">
        <v>132</v>
      </c>
      <c r="G15" t="s">
        <v>132</v>
      </c>
      <c r="H15" t="s">
        <v>132</v>
      </c>
      <c r="I15" t="s">
        <v>132</v>
      </c>
      <c r="J15" t="s">
        <v>132</v>
      </c>
      <c r="K15" t="s">
        <v>132</v>
      </c>
    </row>
    <row r="16" spans="1:11" x14ac:dyDescent="0.3">
      <c r="A16" t="s">
        <v>459</v>
      </c>
      <c r="B16">
        <v>-90.3</v>
      </c>
      <c r="C16">
        <v>-78.400000000000006</v>
      </c>
      <c r="D16">
        <v>-61.1</v>
      </c>
      <c r="E16">
        <v>-50.9</v>
      </c>
      <c r="F16">
        <v>-73.400000000000006</v>
      </c>
      <c r="G16">
        <v>-47.2</v>
      </c>
      <c r="H16" t="s">
        <v>132</v>
      </c>
      <c r="I16" t="s">
        <v>132</v>
      </c>
      <c r="J16" t="s">
        <v>132</v>
      </c>
      <c r="K16" t="s">
        <v>132</v>
      </c>
    </row>
    <row r="17" spans="1:11" x14ac:dyDescent="0.3">
      <c r="A17" t="s">
        <v>440</v>
      </c>
      <c r="B17">
        <v>842.1</v>
      </c>
      <c r="C17">
        <v>931.3</v>
      </c>
      <c r="D17" s="1">
        <v>1209.9000000000001</v>
      </c>
      <c r="E17" s="1">
        <v>1492</v>
      </c>
      <c r="F17" t="s">
        <v>132</v>
      </c>
      <c r="G17" s="1">
        <v>3172.5</v>
      </c>
      <c r="H17" s="1">
        <v>3155.8</v>
      </c>
      <c r="I17" s="1">
        <v>1696.6</v>
      </c>
      <c r="J17" s="1">
        <v>3775.4</v>
      </c>
      <c r="K17">
        <v>-571.9</v>
      </c>
    </row>
    <row r="18" spans="1:11" x14ac:dyDescent="0.3">
      <c r="A18" t="s">
        <v>703</v>
      </c>
      <c r="B18">
        <v>-33.200000000000003</v>
      </c>
      <c r="C18">
        <v>-22.6</v>
      </c>
      <c r="D18">
        <v>-22.2</v>
      </c>
      <c r="E18">
        <v>-23.2</v>
      </c>
      <c r="F18">
        <v>-28.2</v>
      </c>
      <c r="G18">
        <v>-28.3</v>
      </c>
      <c r="H18">
        <v>-56</v>
      </c>
      <c r="I18">
        <v>-28.5</v>
      </c>
      <c r="J18">
        <v>-15.4</v>
      </c>
      <c r="K18">
        <v>-24.2</v>
      </c>
    </row>
    <row r="19" spans="1:11" x14ac:dyDescent="0.3">
      <c r="A19" t="s">
        <v>441</v>
      </c>
      <c r="B19">
        <v>13.3</v>
      </c>
      <c r="C19">
        <v>42.5</v>
      </c>
      <c r="D19">
        <v>40</v>
      </c>
      <c r="E19">
        <v>-7.7</v>
      </c>
      <c r="F19">
        <v>-84.7</v>
      </c>
      <c r="G19">
        <v>-11.8</v>
      </c>
      <c r="H19">
        <v>-1.1000000000000001</v>
      </c>
      <c r="I19">
        <v>40</v>
      </c>
      <c r="J19">
        <v>60.3</v>
      </c>
      <c r="K19">
        <v>89.5</v>
      </c>
    </row>
    <row r="20" spans="1:11" x14ac:dyDescent="0.3">
      <c r="A20" t="s">
        <v>754</v>
      </c>
      <c r="B20" t="s">
        <v>132</v>
      </c>
      <c r="C20" t="s">
        <v>132</v>
      </c>
      <c r="D20" t="s">
        <v>132</v>
      </c>
      <c r="E20" t="s">
        <v>132</v>
      </c>
      <c r="F20" s="1">
        <v>2862.7</v>
      </c>
      <c r="G20" s="1">
        <v>3316.6</v>
      </c>
      <c r="H20" s="1">
        <v>4217.1000000000004</v>
      </c>
      <c r="I20" s="1">
        <v>2318.9</v>
      </c>
      <c r="J20" s="1">
        <v>3708</v>
      </c>
      <c r="K20" s="1">
        <v>2070.6999999999998</v>
      </c>
    </row>
    <row r="21" spans="1:11" x14ac:dyDescent="0.3">
      <c r="A21" t="s">
        <v>704</v>
      </c>
      <c r="B21">
        <v>8</v>
      </c>
      <c r="C21">
        <v>21.3</v>
      </c>
      <c r="D21">
        <v>16.7</v>
      </c>
      <c r="E21">
        <v>-23.2</v>
      </c>
      <c r="F21">
        <v>19.2</v>
      </c>
      <c r="G21">
        <v>10.6</v>
      </c>
      <c r="H21">
        <v>12.3</v>
      </c>
      <c r="I21">
        <v>32</v>
      </c>
      <c r="J21">
        <v>15.4</v>
      </c>
      <c r="K21">
        <v>16.899999999999999</v>
      </c>
    </row>
    <row r="22" spans="1:11" x14ac:dyDescent="0.3">
      <c r="A22" t="s">
        <v>755</v>
      </c>
      <c r="B22" t="s">
        <v>132</v>
      </c>
      <c r="C22" t="s">
        <v>132</v>
      </c>
      <c r="D22" t="s">
        <v>132</v>
      </c>
      <c r="E22" t="s">
        <v>132</v>
      </c>
      <c r="F22">
        <v>476.7</v>
      </c>
      <c r="G22">
        <v>875.2</v>
      </c>
      <c r="H22" s="1">
        <v>1064.5999999999999</v>
      </c>
      <c r="I22">
        <v>-133.6</v>
      </c>
      <c r="J22">
        <v>267.3</v>
      </c>
      <c r="K22">
        <v>759.4</v>
      </c>
    </row>
    <row r="23" spans="1:11" x14ac:dyDescent="0.3">
      <c r="A23" t="s">
        <v>756</v>
      </c>
      <c r="B23">
        <v>451.6</v>
      </c>
      <c r="C23">
        <v>538</v>
      </c>
      <c r="D23">
        <v>436.2</v>
      </c>
      <c r="E23">
        <v>439.4</v>
      </c>
      <c r="F23">
        <v>546.79999999999995</v>
      </c>
      <c r="G23">
        <v>578.79999999999995</v>
      </c>
      <c r="H23" s="1">
        <v>1359.1</v>
      </c>
      <c r="I23" s="1">
        <v>1434</v>
      </c>
      <c r="J23" s="1">
        <v>1318.8</v>
      </c>
      <c r="K23" s="1">
        <v>1444</v>
      </c>
    </row>
    <row r="24" spans="1:11" x14ac:dyDescent="0.3">
      <c r="A24" t="s">
        <v>144</v>
      </c>
      <c r="B24">
        <v>97</v>
      </c>
      <c r="C24">
        <v>82.4</v>
      </c>
      <c r="D24">
        <v>72.2</v>
      </c>
      <c r="E24">
        <v>77.5</v>
      </c>
      <c r="F24">
        <v>70</v>
      </c>
      <c r="G24">
        <v>49.6</v>
      </c>
      <c r="H24">
        <v>179.1</v>
      </c>
      <c r="I24">
        <v>178.1</v>
      </c>
      <c r="J24">
        <v>131.30000000000001</v>
      </c>
      <c r="K24">
        <v>145.4</v>
      </c>
    </row>
    <row r="25" spans="1:11" x14ac:dyDescent="0.3">
      <c r="A25" t="s">
        <v>707</v>
      </c>
      <c r="B25" s="1">
        <v>1478.4</v>
      </c>
      <c r="C25" s="1">
        <v>1109.3</v>
      </c>
      <c r="D25" s="1">
        <v>1153.3</v>
      </c>
      <c r="E25" s="1">
        <v>1598.3</v>
      </c>
      <c r="F25" s="1">
        <v>2285.4</v>
      </c>
      <c r="G25" s="1">
        <v>2808.7</v>
      </c>
      <c r="H25" s="1">
        <v>2863.6</v>
      </c>
      <c r="I25">
        <v>659.9</v>
      </c>
      <c r="J25" s="1">
        <v>2190.5</v>
      </c>
      <c r="K25">
        <v>408.7</v>
      </c>
    </row>
    <row r="26" spans="1:11" x14ac:dyDescent="0.3">
      <c r="A26" t="s">
        <v>757</v>
      </c>
      <c r="B26" t="s">
        <v>132</v>
      </c>
      <c r="C26" t="s">
        <v>132</v>
      </c>
      <c r="D26" t="s">
        <v>132</v>
      </c>
      <c r="E26" t="s">
        <v>132</v>
      </c>
      <c r="F26" s="1">
        <v>2556.6</v>
      </c>
      <c r="G26" s="1">
        <v>4158.7</v>
      </c>
      <c r="H26" s="1">
        <v>3939.5</v>
      </c>
      <c r="I26" s="1">
        <v>2020.9</v>
      </c>
      <c r="J26" s="1">
        <v>3922.1</v>
      </c>
      <c r="K26">
        <v>-35.799999999999997</v>
      </c>
    </row>
    <row r="27" spans="1:11" x14ac:dyDescent="0.3">
      <c r="A27" t="s">
        <v>442</v>
      </c>
    </row>
    <row r="28" spans="1:11" x14ac:dyDescent="0.3">
      <c r="A28" t="s">
        <v>443</v>
      </c>
      <c r="B28">
        <v>5.3</v>
      </c>
      <c r="C28">
        <v>5.3</v>
      </c>
      <c r="D28">
        <v>6.7</v>
      </c>
      <c r="E28">
        <v>5.5</v>
      </c>
      <c r="F28">
        <v>2.2999999999999998</v>
      </c>
      <c r="G28">
        <v>99.2</v>
      </c>
      <c r="H28">
        <v>14.6</v>
      </c>
      <c r="I28">
        <v>18.3</v>
      </c>
      <c r="J28">
        <v>1.2</v>
      </c>
      <c r="K28">
        <v>1.1000000000000001</v>
      </c>
    </row>
    <row r="29" spans="1:11" x14ac:dyDescent="0.3">
      <c r="A29" t="s">
        <v>444</v>
      </c>
      <c r="B29">
        <v>-560.5</v>
      </c>
      <c r="C29">
        <v>-662.9</v>
      </c>
      <c r="D29">
        <v>-515</v>
      </c>
      <c r="E29">
        <v>-648.6</v>
      </c>
      <c r="F29">
        <v>-766</v>
      </c>
      <c r="G29">
        <v>-721.7</v>
      </c>
      <c r="H29">
        <v>-669.5</v>
      </c>
      <c r="I29">
        <v>-420.2</v>
      </c>
      <c r="J29">
        <v>-584.29999999999995</v>
      </c>
      <c r="K29">
        <v>-530.9</v>
      </c>
    </row>
    <row r="30" spans="1:11" x14ac:dyDescent="0.3">
      <c r="A30" t="s">
        <v>758</v>
      </c>
      <c r="B30" t="s">
        <v>132</v>
      </c>
      <c r="C30" t="s">
        <v>132</v>
      </c>
      <c r="D30" t="s">
        <v>132</v>
      </c>
      <c r="E30" t="s">
        <v>132</v>
      </c>
      <c r="F30" t="s">
        <v>132</v>
      </c>
      <c r="G30" t="s">
        <v>132</v>
      </c>
      <c r="H30" t="s">
        <v>132</v>
      </c>
      <c r="I30" t="s">
        <v>132</v>
      </c>
      <c r="J30">
        <v>58</v>
      </c>
      <c r="K30" t="s">
        <v>132</v>
      </c>
    </row>
    <row r="31" spans="1:11" x14ac:dyDescent="0.3">
      <c r="A31" t="s">
        <v>759</v>
      </c>
      <c r="B31">
        <v>-26.6</v>
      </c>
      <c r="C31">
        <v>-47.8</v>
      </c>
      <c r="D31">
        <v>-53.3</v>
      </c>
      <c r="E31">
        <v>-36.5</v>
      </c>
      <c r="F31">
        <v>-149.1</v>
      </c>
      <c r="G31">
        <v>-66.099999999999994</v>
      </c>
      <c r="H31">
        <v>-89.6</v>
      </c>
      <c r="I31">
        <v>-55.9</v>
      </c>
      <c r="J31" t="s">
        <v>132</v>
      </c>
      <c r="K31">
        <v>-13.7</v>
      </c>
    </row>
    <row r="32" spans="1:11" x14ac:dyDescent="0.3">
      <c r="A32" t="s">
        <v>593</v>
      </c>
      <c r="B32">
        <v>300.2</v>
      </c>
      <c r="C32">
        <v>49.2</v>
      </c>
      <c r="D32">
        <v>0</v>
      </c>
      <c r="E32">
        <v>0</v>
      </c>
      <c r="F32">
        <v>0</v>
      </c>
      <c r="G32">
        <v>0</v>
      </c>
      <c r="H32">
        <v>-317.89999999999998</v>
      </c>
      <c r="I32">
        <v>330</v>
      </c>
      <c r="J32" t="s">
        <v>132</v>
      </c>
      <c r="K32" t="s">
        <v>132</v>
      </c>
    </row>
    <row r="33" spans="1:11" x14ac:dyDescent="0.3">
      <c r="A33" t="s">
        <v>446</v>
      </c>
      <c r="B33" t="s">
        <v>132</v>
      </c>
      <c r="C33" t="s">
        <v>132</v>
      </c>
      <c r="D33" t="s">
        <v>132</v>
      </c>
      <c r="E33">
        <v>-1.1000000000000001</v>
      </c>
      <c r="F33" t="s">
        <v>132</v>
      </c>
      <c r="G33">
        <v>0</v>
      </c>
      <c r="H33">
        <v>62.7</v>
      </c>
      <c r="I33" t="s">
        <v>132</v>
      </c>
      <c r="J33" t="s">
        <v>132</v>
      </c>
      <c r="K33" t="s">
        <v>132</v>
      </c>
    </row>
    <row r="34" spans="1:11" x14ac:dyDescent="0.3">
      <c r="A34" t="s">
        <v>596</v>
      </c>
      <c r="B34" t="s">
        <v>132</v>
      </c>
      <c r="C34" t="s">
        <v>132</v>
      </c>
      <c r="D34">
        <v>182</v>
      </c>
      <c r="E34" t="s">
        <v>132</v>
      </c>
      <c r="F34" t="s">
        <v>132</v>
      </c>
      <c r="G34" t="s">
        <v>132</v>
      </c>
      <c r="H34" t="s">
        <v>132</v>
      </c>
      <c r="I34">
        <v>1.1000000000000001</v>
      </c>
      <c r="J34">
        <v>14.2</v>
      </c>
      <c r="K34">
        <v>12.6</v>
      </c>
    </row>
    <row r="35" spans="1:11" x14ac:dyDescent="0.3">
      <c r="A35" t="s">
        <v>760</v>
      </c>
      <c r="B35">
        <v>-8</v>
      </c>
      <c r="C35">
        <v>-8</v>
      </c>
      <c r="D35">
        <v>-6.7</v>
      </c>
      <c r="E35">
        <v>0</v>
      </c>
      <c r="F35">
        <v>192.1</v>
      </c>
      <c r="G35">
        <v>0</v>
      </c>
      <c r="H35">
        <v>22.4</v>
      </c>
      <c r="I35">
        <v>34.299999999999997</v>
      </c>
      <c r="J35">
        <v>198.7</v>
      </c>
      <c r="K35" s="1">
        <v>1227.0999999999999</v>
      </c>
    </row>
    <row r="36" spans="1:11" x14ac:dyDescent="0.3">
      <c r="A36" t="s">
        <v>761</v>
      </c>
      <c r="B36" t="s">
        <v>132</v>
      </c>
      <c r="C36" t="s">
        <v>132</v>
      </c>
      <c r="D36" t="s">
        <v>132</v>
      </c>
      <c r="E36">
        <v>47.6</v>
      </c>
      <c r="F36">
        <v>6.8</v>
      </c>
      <c r="G36">
        <v>21.3</v>
      </c>
      <c r="H36">
        <v>9</v>
      </c>
      <c r="I36" t="s">
        <v>132</v>
      </c>
      <c r="J36" t="s">
        <v>132</v>
      </c>
      <c r="K36" t="s">
        <v>132</v>
      </c>
    </row>
    <row r="37" spans="1:11" x14ac:dyDescent="0.3">
      <c r="A37" t="s">
        <v>447</v>
      </c>
      <c r="B37">
        <v>-69.099999999999994</v>
      </c>
      <c r="C37">
        <v>-65.099999999999994</v>
      </c>
      <c r="D37">
        <v>-54.4</v>
      </c>
      <c r="E37">
        <v>-71.900000000000006</v>
      </c>
      <c r="F37">
        <v>-83.6</v>
      </c>
      <c r="G37">
        <v>-113.4</v>
      </c>
      <c r="H37">
        <v>-123.1</v>
      </c>
      <c r="I37">
        <v>-73.099999999999994</v>
      </c>
      <c r="J37">
        <v>-204.6</v>
      </c>
      <c r="K37">
        <v>-201.2</v>
      </c>
    </row>
    <row r="38" spans="1:11" x14ac:dyDescent="0.3">
      <c r="A38" t="s">
        <v>762</v>
      </c>
      <c r="B38">
        <v>1.3</v>
      </c>
      <c r="C38">
        <v>1.3</v>
      </c>
      <c r="D38">
        <v>0</v>
      </c>
      <c r="E38">
        <v>0</v>
      </c>
      <c r="F38">
        <v>0</v>
      </c>
      <c r="G38">
        <v>2.4</v>
      </c>
      <c r="H38">
        <v>0</v>
      </c>
      <c r="I38">
        <v>4.5999999999999996</v>
      </c>
      <c r="J38">
        <v>1.2</v>
      </c>
      <c r="K38">
        <v>1.1000000000000001</v>
      </c>
    </row>
    <row r="39" spans="1:11" x14ac:dyDescent="0.3">
      <c r="A39" t="s">
        <v>763</v>
      </c>
      <c r="B39" t="s">
        <v>132</v>
      </c>
      <c r="C39" t="s">
        <v>132</v>
      </c>
      <c r="D39" t="s">
        <v>132</v>
      </c>
      <c r="E39" t="s">
        <v>132</v>
      </c>
      <c r="F39" t="s">
        <v>132</v>
      </c>
      <c r="G39" t="s">
        <v>132</v>
      </c>
      <c r="H39" t="s">
        <v>132</v>
      </c>
      <c r="I39" t="s">
        <v>132</v>
      </c>
      <c r="J39" t="s">
        <v>132</v>
      </c>
      <c r="K39" t="s">
        <v>132</v>
      </c>
    </row>
    <row r="40" spans="1:11" x14ac:dyDescent="0.3">
      <c r="A40" t="s">
        <v>708</v>
      </c>
      <c r="B40">
        <v>33.200000000000003</v>
      </c>
      <c r="C40">
        <v>22.6</v>
      </c>
      <c r="D40">
        <v>22.2</v>
      </c>
      <c r="E40">
        <v>23.2</v>
      </c>
      <c r="F40">
        <v>28.2</v>
      </c>
      <c r="G40">
        <v>28.3</v>
      </c>
      <c r="H40">
        <v>56</v>
      </c>
      <c r="I40">
        <v>28.5</v>
      </c>
      <c r="J40">
        <v>15.4</v>
      </c>
      <c r="K40">
        <v>24.2</v>
      </c>
    </row>
    <row r="41" spans="1:11" x14ac:dyDescent="0.3">
      <c r="A41" t="s">
        <v>709</v>
      </c>
      <c r="B41">
        <v>0</v>
      </c>
      <c r="C41">
        <v>-8</v>
      </c>
      <c r="D41">
        <v>-237.5</v>
      </c>
      <c r="E41">
        <v>0</v>
      </c>
      <c r="F41" t="s">
        <v>132</v>
      </c>
      <c r="G41" t="s">
        <v>132</v>
      </c>
      <c r="H41" t="s">
        <v>132</v>
      </c>
      <c r="I41" t="s">
        <v>132</v>
      </c>
      <c r="J41" t="s">
        <v>132</v>
      </c>
      <c r="K41" t="s">
        <v>132</v>
      </c>
    </row>
    <row r="42" spans="1:11" x14ac:dyDescent="0.3">
      <c r="A42" t="s">
        <v>448</v>
      </c>
      <c r="B42">
        <v>-322.8</v>
      </c>
      <c r="C42">
        <v>-713.4</v>
      </c>
      <c r="D42">
        <v>-656</v>
      </c>
      <c r="E42">
        <v>-679.6</v>
      </c>
      <c r="F42">
        <v>-768.2</v>
      </c>
      <c r="G42">
        <v>-751.2</v>
      </c>
      <c r="H42" s="1">
        <v>-1035.5</v>
      </c>
      <c r="I42">
        <v>-131.30000000000001</v>
      </c>
      <c r="J42">
        <v>-501.5</v>
      </c>
      <c r="K42">
        <v>521.4</v>
      </c>
    </row>
    <row r="43" spans="1:11" x14ac:dyDescent="0.3">
      <c r="A43" t="s">
        <v>449</v>
      </c>
    </row>
    <row r="44" spans="1:11" x14ac:dyDescent="0.3">
      <c r="A44" t="s">
        <v>450</v>
      </c>
      <c r="B44">
        <v>-374.6</v>
      </c>
      <c r="C44">
        <v>-417.1</v>
      </c>
      <c r="D44">
        <v>-336.3</v>
      </c>
      <c r="E44">
        <v>-354.2</v>
      </c>
      <c r="F44">
        <v>-457.5</v>
      </c>
      <c r="G44">
        <v>-623.6</v>
      </c>
      <c r="H44">
        <v>-743.3</v>
      </c>
      <c r="I44">
        <v>0</v>
      </c>
      <c r="J44">
        <v>-691.9</v>
      </c>
      <c r="K44">
        <v>-642.5</v>
      </c>
    </row>
    <row r="45" spans="1:11" x14ac:dyDescent="0.3">
      <c r="A45" t="s">
        <v>518</v>
      </c>
      <c r="B45">
        <v>89</v>
      </c>
      <c r="C45">
        <v>90.3</v>
      </c>
      <c r="D45">
        <v>38.9</v>
      </c>
      <c r="E45">
        <v>166</v>
      </c>
      <c r="F45">
        <v>0</v>
      </c>
      <c r="G45">
        <v>10.6</v>
      </c>
      <c r="H45">
        <v>0</v>
      </c>
      <c r="I45" t="s">
        <v>132</v>
      </c>
      <c r="J45" t="s">
        <v>132</v>
      </c>
      <c r="K45" t="s">
        <v>132</v>
      </c>
    </row>
    <row r="46" spans="1:11" x14ac:dyDescent="0.3">
      <c r="A46" t="s">
        <v>519</v>
      </c>
      <c r="B46">
        <v>-293.60000000000002</v>
      </c>
      <c r="C46">
        <v>-74.400000000000006</v>
      </c>
      <c r="D46">
        <v>-114.3</v>
      </c>
      <c r="E46">
        <v>-152.69999999999999</v>
      </c>
      <c r="F46">
        <v>-308.39999999999998</v>
      </c>
      <c r="G46">
        <v>-57.9</v>
      </c>
      <c r="H46">
        <v>-47</v>
      </c>
      <c r="I46" t="s">
        <v>132</v>
      </c>
      <c r="J46" t="s">
        <v>132</v>
      </c>
      <c r="K46" t="s">
        <v>132</v>
      </c>
    </row>
    <row r="47" spans="1:11" x14ac:dyDescent="0.3">
      <c r="A47" t="s">
        <v>520</v>
      </c>
      <c r="B47" t="s">
        <v>132</v>
      </c>
      <c r="C47" t="s">
        <v>132</v>
      </c>
      <c r="D47" t="s">
        <v>132</v>
      </c>
      <c r="E47" t="s">
        <v>132</v>
      </c>
      <c r="F47" t="s">
        <v>132</v>
      </c>
      <c r="G47" t="s">
        <v>132</v>
      </c>
      <c r="H47" t="s">
        <v>132</v>
      </c>
      <c r="I47">
        <v>27.4</v>
      </c>
      <c r="J47">
        <v>-93.4</v>
      </c>
      <c r="K47">
        <v>-19</v>
      </c>
    </row>
    <row r="48" spans="1:11" x14ac:dyDescent="0.3">
      <c r="A48" t="s">
        <v>451</v>
      </c>
      <c r="B48">
        <v>0</v>
      </c>
      <c r="C48" s="1">
        <v>1315.2</v>
      </c>
      <c r="D48">
        <v>0</v>
      </c>
      <c r="E48" t="s">
        <v>132</v>
      </c>
      <c r="F48">
        <v>0</v>
      </c>
      <c r="G48">
        <v>778.4</v>
      </c>
      <c r="H48">
        <v>0</v>
      </c>
      <c r="I48" s="1">
        <v>1701.2</v>
      </c>
      <c r="J48">
        <v>0</v>
      </c>
      <c r="K48" s="1">
        <v>1047</v>
      </c>
    </row>
    <row r="49" spans="1:11" x14ac:dyDescent="0.3">
      <c r="A49" t="s">
        <v>452</v>
      </c>
      <c r="B49">
        <v>-2.7</v>
      </c>
      <c r="C49">
        <v>-666.9</v>
      </c>
      <c r="D49">
        <v>-13.3</v>
      </c>
      <c r="E49">
        <v>-3.3</v>
      </c>
      <c r="F49">
        <v>-2.2999999999999998</v>
      </c>
      <c r="G49">
        <v>-41.3</v>
      </c>
      <c r="H49">
        <v>0</v>
      </c>
      <c r="I49">
        <v>0</v>
      </c>
      <c r="J49">
        <v>-709.7</v>
      </c>
      <c r="K49">
        <v>0</v>
      </c>
    </row>
    <row r="50" spans="1:11" x14ac:dyDescent="0.3">
      <c r="A50" t="s">
        <v>454</v>
      </c>
      <c r="B50">
        <v>0</v>
      </c>
      <c r="C50">
        <v>-398.5</v>
      </c>
      <c r="D50">
        <v>-334.1</v>
      </c>
      <c r="E50">
        <v>-241.3</v>
      </c>
      <c r="F50">
        <v>-113</v>
      </c>
      <c r="G50" s="1">
        <v>-1181.0999999999999</v>
      </c>
      <c r="H50">
        <v>-905.7</v>
      </c>
      <c r="I50">
        <v>-293.39999999999998</v>
      </c>
      <c r="J50" s="1">
        <v>-1182.8</v>
      </c>
      <c r="K50" s="1">
        <v>-2633.2</v>
      </c>
    </row>
    <row r="51" spans="1:11" x14ac:dyDescent="0.3">
      <c r="A51" t="s">
        <v>455</v>
      </c>
      <c r="B51">
        <v>-46.5</v>
      </c>
      <c r="C51">
        <v>66.400000000000006</v>
      </c>
      <c r="D51">
        <v>-139.9</v>
      </c>
      <c r="E51">
        <v>-38.700000000000003</v>
      </c>
      <c r="F51">
        <v>-125.4</v>
      </c>
      <c r="G51">
        <v>-34.299999999999997</v>
      </c>
      <c r="H51">
        <v>-33.6</v>
      </c>
      <c r="I51">
        <v>-85.6</v>
      </c>
      <c r="J51">
        <v>67.400000000000006</v>
      </c>
      <c r="K51">
        <v>-20</v>
      </c>
    </row>
    <row r="52" spans="1:11" x14ac:dyDescent="0.3">
      <c r="A52" t="s">
        <v>457</v>
      </c>
      <c r="B52" t="s">
        <v>132</v>
      </c>
      <c r="C52" t="s">
        <v>132</v>
      </c>
      <c r="D52" t="s">
        <v>132</v>
      </c>
      <c r="E52">
        <v>-24.4</v>
      </c>
      <c r="F52">
        <v>-1.1000000000000001</v>
      </c>
      <c r="G52">
        <v>-1.2</v>
      </c>
      <c r="H52">
        <v>0</v>
      </c>
      <c r="I52">
        <v>12.6</v>
      </c>
      <c r="J52">
        <v>0</v>
      </c>
      <c r="K52">
        <v>-28.4</v>
      </c>
    </row>
    <row r="53" spans="1:11" x14ac:dyDescent="0.3">
      <c r="A53" t="s">
        <v>460</v>
      </c>
      <c r="B53">
        <v>-110.2</v>
      </c>
      <c r="C53">
        <v>127.5</v>
      </c>
      <c r="D53">
        <v>-353</v>
      </c>
      <c r="E53">
        <v>160.5</v>
      </c>
      <c r="F53" t="s">
        <v>132</v>
      </c>
      <c r="G53" s="1">
        <v>1217.7</v>
      </c>
      <c r="H53">
        <v>-459</v>
      </c>
      <c r="I53" s="1">
        <v>2025.4</v>
      </c>
      <c r="J53">
        <v>-195.2</v>
      </c>
      <c r="K53" s="1">
        <v>-3192.5</v>
      </c>
    </row>
    <row r="54" spans="1:11" x14ac:dyDescent="0.3">
      <c r="A54" t="s">
        <v>462</v>
      </c>
      <c r="B54" s="1">
        <v>2188.3000000000002</v>
      </c>
      <c r="C54" s="1">
        <v>2036.4</v>
      </c>
      <c r="D54" s="1">
        <v>1483.2</v>
      </c>
      <c r="E54" s="1">
        <v>1592.6</v>
      </c>
      <c r="F54" s="1">
        <v>1921.1</v>
      </c>
      <c r="G54" s="1">
        <v>3010.7</v>
      </c>
      <c r="H54" s="1">
        <v>2492.8000000000002</v>
      </c>
      <c r="I54" s="1">
        <v>4882.7</v>
      </c>
      <c r="J54" s="1">
        <v>4358.6000000000004</v>
      </c>
      <c r="K54">
        <v>854.7</v>
      </c>
    </row>
    <row r="55" spans="1:11" x14ac:dyDescent="0.3">
      <c r="A55" t="s">
        <v>764</v>
      </c>
      <c r="B55" t="s">
        <v>132</v>
      </c>
      <c r="C55" t="s">
        <v>132</v>
      </c>
      <c r="D55" t="s">
        <v>132</v>
      </c>
      <c r="E55" t="s">
        <v>132</v>
      </c>
      <c r="F55" t="s">
        <v>132</v>
      </c>
      <c r="G55" t="s">
        <v>132</v>
      </c>
      <c r="H55" t="s">
        <v>132</v>
      </c>
      <c r="I55">
        <v>-40</v>
      </c>
      <c r="J55">
        <v>-46.1</v>
      </c>
      <c r="K55">
        <v>-6.3</v>
      </c>
    </row>
    <row r="56" spans="1:11" x14ac:dyDescent="0.3">
      <c r="A56" t="s">
        <v>464</v>
      </c>
      <c r="B56" s="1">
        <v>2302.8000000000002</v>
      </c>
      <c r="C56" s="1">
        <v>1920.3</v>
      </c>
      <c r="D56" s="1">
        <v>1828.7</v>
      </c>
      <c r="E56" s="1">
        <v>1439.7</v>
      </c>
      <c r="F56" s="1">
        <v>1815.3</v>
      </c>
      <c r="G56" s="1">
        <v>1830</v>
      </c>
      <c r="H56" s="1">
        <v>2952.1</v>
      </c>
      <c r="I56" s="1">
        <v>2714</v>
      </c>
      <c r="J56" s="1">
        <v>4547.6000000000004</v>
      </c>
      <c r="K56" s="1">
        <v>4100.2</v>
      </c>
    </row>
    <row r="57" spans="1:11" x14ac:dyDescent="0.3">
      <c r="A57" t="s">
        <v>710</v>
      </c>
      <c r="B57">
        <v>-1.3</v>
      </c>
      <c r="C57">
        <v>-5.3</v>
      </c>
      <c r="D57">
        <v>-6.7</v>
      </c>
      <c r="E57">
        <v>-2.2000000000000002</v>
      </c>
      <c r="F57">
        <v>-1.1000000000000001</v>
      </c>
      <c r="G57">
        <v>-1.2</v>
      </c>
      <c r="H57">
        <v>-2.2000000000000002</v>
      </c>
      <c r="I57">
        <v>-19.399999999999999</v>
      </c>
      <c r="J57">
        <v>0</v>
      </c>
      <c r="K57">
        <v>-23.2</v>
      </c>
    </row>
    <row r="58" spans="1:11" x14ac:dyDescent="0.3">
      <c r="A58" t="s">
        <v>765</v>
      </c>
      <c r="B58" t="s">
        <v>132</v>
      </c>
      <c r="C58" t="s">
        <v>132</v>
      </c>
      <c r="D58" t="s">
        <v>132</v>
      </c>
      <c r="E58" t="s">
        <v>132</v>
      </c>
      <c r="F58">
        <v>14.7</v>
      </c>
      <c r="G58">
        <v>-3.5</v>
      </c>
      <c r="H58">
        <v>-4.5</v>
      </c>
      <c r="I58">
        <v>-4.5999999999999996</v>
      </c>
      <c r="J58">
        <v>-5.9</v>
      </c>
      <c r="K58">
        <v>-5.3</v>
      </c>
    </row>
    <row r="59" spans="1:11" x14ac:dyDescent="0.3">
      <c r="A59" t="s">
        <v>711</v>
      </c>
      <c r="B59" t="s">
        <v>132</v>
      </c>
      <c r="C59" t="s">
        <v>132</v>
      </c>
      <c r="D59" t="s">
        <v>132</v>
      </c>
      <c r="E59" t="s">
        <v>132</v>
      </c>
      <c r="F59" t="s">
        <v>132</v>
      </c>
      <c r="G59" t="s">
        <v>132</v>
      </c>
      <c r="H59">
        <v>-174.6</v>
      </c>
      <c r="I59">
        <v>-172.4</v>
      </c>
      <c r="J59">
        <v>-131.30000000000001</v>
      </c>
      <c r="K59">
        <v>-147.5</v>
      </c>
    </row>
    <row r="60" spans="1:11" x14ac:dyDescent="0.3">
      <c r="A60" t="s">
        <v>468</v>
      </c>
      <c r="B60">
        <v>-583.1</v>
      </c>
      <c r="C60">
        <v>-156.80000000000001</v>
      </c>
      <c r="D60">
        <v>-767</v>
      </c>
      <c r="E60">
        <v>-612.1</v>
      </c>
      <c r="F60">
        <v>-868.8</v>
      </c>
      <c r="G60" s="1">
        <v>-1170.5</v>
      </c>
      <c r="H60" s="1">
        <v>-2544.6</v>
      </c>
      <c r="I60">
        <v>546.9</v>
      </c>
      <c r="J60" s="1">
        <v>-3537.7</v>
      </c>
      <c r="K60" s="1">
        <v>-3120.9</v>
      </c>
    </row>
    <row r="61" spans="1:11" x14ac:dyDescent="0.3">
      <c r="A61" t="s">
        <v>163</v>
      </c>
    </row>
    <row r="62" spans="1:11" x14ac:dyDescent="0.3">
      <c r="A62" t="s">
        <v>425</v>
      </c>
      <c r="B62" t="s">
        <v>132</v>
      </c>
      <c r="C62" t="s">
        <v>132</v>
      </c>
      <c r="D62" t="s">
        <v>132</v>
      </c>
      <c r="E62" t="s">
        <v>132</v>
      </c>
      <c r="F62" t="s">
        <v>132</v>
      </c>
      <c r="G62" t="s">
        <v>132</v>
      </c>
      <c r="H62" t="s">
        <v>132</v>
      </c>
      <c r="I62" s="1">
        <v>1356.4</v>
      </c>
      <c r="J62" s="1">
        <v>1349.5</v>
      </c>
      <c r="K62" s="1">
        <v>1285</v>
      </c>
    </row>
    <row r="63" spans="1:11" x14ac:dyDescent="0.3">
      <c r="A63" t="s">
        <v>439</v>
      </c>
      <c r="B63" t="s">
        <v>132</v>
      </c>
      <c r="C63" t="s">
        <v>132</v>
      </c>
      <c r="D63" t="s">
        <v>132</v>
      </c>
      <c r="E63" t="s">
        <v>132</v>
      </c>
      <c r="F63" t="s">
        <v>132</v>
      </c>
      <c r="G63" t="s">
        <v>132</v>
      </c>
      <c r="H63" t="s">
        <v>132</v>
      </c>
      <c r="I63">
        <v>77.599999999999994</v>
      </c>
      <c r="J63">
        <v>-30.8</v>
      </c>
      <c r="K63">
        <v>158</v>
      </c>
    </row>
    <row r="64" spans="1:11" x14ac:dyDescent="0.3">
      <c r="A64" t="s">
        <v>237</v>
      </c>
      <c r="B64"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COMPS</vt:lpstr>
      <vt:lpstr>PRECEDENT TRANSACTION ANALYSIS</vt:lpstr>
      <vt:lpstr>WACC</vt:lpstr>
      <vt:lpstr>DCF BASELINE </vt:lpstr>
      <vt:lpstr>DCF OPTIMISTIC</vt:lpstr>
      <vt:lpstr>DCF PESSIMISTIC</vt:lpstr>
      <vt:lpstr>COMPS FOOTBALL FIELD</vt:lpstr>
      <vt:lpstr>CROCS IS</vt:lpstr>
      <vt:lpstr>CROCS BS</vt:lpstr>
      <vt:lpstr>CROCS CF</vt:lpstr>
      <vt:lpstr>SKECHERS IS</vt:lpstr>
      <vt:lpstr>SKECHERS BS</vt:lpstr>
      <vt:lpstr>SKECHERS CF</vt:lpstr>
      <vt:lpstr>NIKE IS</vt:lpstr>
      <vt:lpstr>NIKE BS</vt:lpstr>
      <vt:lpstr>NIKE CF</vt:lpstr>
      <vt:lpstr>PUMA IS</vt:lpstr>
      <vt:lpstr>PUMA BS</vt:lpstr>
      <vt:lpstr>PUMA CF</vt:lpstr>
      <vt:lpstr>ADIDAS IS</vt:lpstr>
      <vt:lpstr>ADIDAS BS</vt:lpstr>
      <vt:lpstr>ADIDAS 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 Jose</dc:creator>
  <cp:keywords/>
  <dc:description/>
  <cp:lastModifiedBy>Nikhil Jose</cp:lastModifiedBy>
  <cp:revision/>
  <dcterms:created xsi:type="dcterms:W3CDTF">2023-10-24T03:54:46Z</dcterms:created>
  <dcterms:modified xsi:type="dcterms:W3CDTF">2023-10-25T03:13:42Z</dcterms:modified>
  <cp:category/>
  <cp:contentStatus/>
</cp:coreProperties>
</file>