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ebservices\LMS\API_Automation\Data_Sheet\"/>
    </mc:Choice>
  </mc:AlternateContent>
  <xr:revisionPtr revIDLastSave="0" documentId="13_ncr:1_{B7F258C3-A6E3-421F-8E09-E5D97A487EA4}" xr6:coauthVersionLast="45" xr6:coauthVersionMax="45" xr10:uidLastSave="{00000000-0000-0000-0000-000000000000}"/>
  <bookViews>
    <workbookView xWindow="-120" yWindow="-120" windowWidth="20730" windowHeight="11310" tabRatio="905" firstSheet="7" activeTab="10" xr2:uid="{314ED050-BA0D-4725-97E7-D82C1D02C557}"/>
  </bookViews>
  <sheets>
    <sheet name="Structured" sheetId="9" r:id="rId1"/>
    <sheet name="Structured_1" sheetId="10" r:id="rId2"/>
    <sheet name="Structured_2" sheetId="11" r:id="rId3"/>
    <sheet name="Structured_3" sheetId="12" r:id="rId4"/>
    <sheet name="Structured_4" sheetId="13" r:id="rId5"/>
    <sheet name="Structured_morotorium" sheetId="14" r:id="rId6"/>
    <sheet name="Structured_morotorium_1" sheetId="15" r:id="rId7"/>
    <sheet name="Structured_morotorium_2" sheetId="16" r:id="rId8"/>
    <sheet name="Structured_morotorium_3" sheetId="17" r:id="rId9"/>
    <sheet name="Structured_morotorium_4" sheetId="18" r:id="rId10"/>
    <sheet name="Structured_Boundaryvalue" sheetId="19" r:id="rId11"/>
    <sheet name="Structured_Boundaryvalue_1" sheetId="20" r:id="rId12"/>
    <sheet name="Structured_5Structure" sheetId="21" r:id="rId13"/>
    <sheet name="Structured_5Structure_1" sheetId="22" r:id="rId14"/>
    <sheet name="Structured_8Structure" sheetId="23" r:id="rId15"/>
    <sheet name="Structured_8Structure_1" sheetId="2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4" l="1"/>
  <c r="H2" i="24"/>
  <c r="I2" i="24"/>
  <c r="C7" i="24" s="1"/>
  <c r="M2" i="24"/>
  <c r="N2" i="24"/>
  <c r="C13" i="24" s="1"/>
  <c r="R2" i="24"/>
  <c r="S2" i="24"/>
  <c r="W2" i="24"/>
  <c r="X2" i="24"/>
  <c r="AB2" i="24"/>
  <c r="AC2" i="24"/>
  <c r="C27" i="24" s="1"/>
  <c r="AG2" i="24"/>
  <c r="AH2" i="24"/>
  <c r="C31" i="24" s="1"/>
  <c r="AL2" i="24"/>
  <c r="AM2" i="24"/>
  <c r="AQ2" i="24"/>
  <c r="AR2" i="24"/>
  <c r="B4" i="24"/>
  <c r="E4" i="24" s="1"/>
  <c r="F4" i="24"/>
  <c r="G4" i="24" s="1"/>
  <c r="F5" i="24" s="1"/>
  <c r="E5" i="24" s="1"/>
  <c r="B5" i="24"/>
  <c r="B6" i="24"/>
  <c r="B7" i="24"/>
  <c r="B8" i="24"/>
  <c r="B9" i="24"/>
  <c r="B10" i="24"/>
  <c r="C10" i="24"/>
  <c r="B11" i="24"/>
  <c r="C11" i="24"/>
  <c r="B12" i="24"/>
  <c r="B13" i="24"/>
  <c r="B14" i="24"/>
  <c r="C14" i="24"/>
  <c r="D14" i="24" s="1"/>
  <c r="B15" i="24"/>
  <c r="C15" i="24"/>
  <c r="B16" i="24"/>
  <c r="C16" i="24"/>
  <c r="B17" i="24"/>
  <c r="C17" i="24"/>
  <c r="B18" i="24"/>
  <c r="C18" i="24"/>
  <c r="B19" i="24"/>
  <c r="C19" i="24"/>
  <c r="D19" i="24"/>
  <c r="B20" i="24"/>
  <c r="B21" i="24"/>
  <c r="C21" i="24"/>
  <c r="B22" i="24"/>
  <c r="C22" i="24"/>
  <c r="B23" i="24"/>
  <c r="B24" i="24"/>
  <c r="B25" i="24"/>
  <c r="C25" i="24"/>
  <c r="B26" i="24"/>
  <c r="C26" i="24"/>
  <c r="B27" i="24"/>
  <c r="B28" i="24"/>
  <c r="C28" i="24"/>
  <c r="B29" i="24"/>
  <c r="C29" i="24"/>
  <c r="D29" i="24" s="1"/>
  <c r="B30" i="24"/>
  <c r="B31" i="24"/>
  <c r="B32" i="24"/>
  <c r="C32" i="24"/>
  <c r="B33" i="24"/>
  <c r="C33" i="24"/>
  <c r="B34" i="24"/>
  <c r="B35" i="24"/>
  <c r="C35" i="24"/>
  <c r="B36" i="24"/>
  <c r="C36" i="24"/>
  <c r="B37" i="24"/>
  <c r="C37" i="24"/>
  <c r="B38" i="24"/>
  <c r="C38" i="24"/>
  <c r="B39" i="24"/>
  <c r="C39" i="24"/>
  <c r="D39" i="24" s="1"/>
  <c r="B40" i="24"/>
  <c r="C40" i="24"/>
  <c r="B41" i="24"/>
  <c r="B42" i="24"/>
  <c r="B43" i="24"/>
  <c r="C43" i="24"/>
  <c r="B44" i="24"/>
  <c r="C44" i="24"/>
  <c r="D44" i="24"/>
  <c r="D2" i="22"/>
  <c r="H2" i="22"/>
  <c r="I2" i="22"/>
  <c r="M2" i="22"/>
  <c r="H10" i="22" s="1"/>
  <c r="N2" i="22"/>
  <c r="R2" i="22"/>
  <c r="H15" i="22" s="1"/>
  <c r="S2" i="22"/>
  <c r="C17" i="22" s="1"/>
  <c r="W2" i="22"/>
  <c r="X2" i="22"/>
  <c r="C26" i="22" s="1"/>
  <c r="AB2" i="22"/>
  <c r="AC2" i="22"/>
  <c r="B4" i="22"/>
  <c r="E4" i="22" s="1"/>
  <c r="F4" i="22"/>
  <c r="G4" i="22" s="1"/>
  <c r="F5" i="22" s="1"/>
  <c r="B5" i="22"/>
  <c r="C5" i="22"/>
  <c r="H5" i="22"/>
  <c r="B6" i="22"/>
  <c r="C6" i="22"/>
  <c r="B7" i="22"/>
  <c r="C7" i="22"/>
  <c r="B8" i="22"/>
  <c r="C8" i="22"/>
  <c r="B9" i="22"/>
  <c r="C9" i="22"/>
  <c r="D9" i="22" s="1"/>
  <c r="B10" i="22"/>
  <c r="B11" i="22"/>
  <c r="B12" i="22"/>
  <c r="B13" i="22"/>
  <c r="C13" i="22"/>
  <c r="B14" i="22"/>
  <c r="C14" i="22"/>
  <c r="D14" i="22"/>
  <c r="E14" i="22"/>
  <c r="B15" i="22"/>
  <c r="C15" i="22"/>
  <c r="B16" i="22"/>
  <c r="B17" i="22"/>
  <c r="B18" i="22"/>
  <c r="B19" i="22"/>
  <c r="B20" i="22"/>
  <c r="H20" i="22"/>
  <c r="B21" i="22"/>
  <c r="C21" i="22"/>
  <c r="C20" i="22" s="1"/>
  <c r="B22" i="22"/>
  <c r="C22" i="22"/>
  <c r="B23" i="22"/>
  <c r="C23" i="22"/>
  <c r="B24" i="22"/>
  <c r="C24" i="22"/>
  <c r="B25" i="22"/>
  <c r="B26" i="22"/>
  <c r="B27" i="22"/>
  <c r="C27" i="22"/>
  <c r="B28" i="22"/>
  <c r="C28" i="22"/>
  <c r="B29" i="22"/>
  <c r="C29" i="22"/>
  <c r="D29" i="22" s="1"/>
  <c r="B30" i="22"/>
  <c r="C30" i="22"/>
  <c r="H30" i="22"/>
  <c r="B31" i="22"/>
  <c r="C31" i="22"/>
  <c r="B32" i="22"/>
  <c r="C32" i="22"/>
  <c r="B33" i="22"/>
  <c r="C33" i="22"/>
  <c r="B34" i="22"/>
  <c r="C34" i="22"/>
  <c r="B35" i="22"/>
  <c r="C35" i="22"/>
  <c r="B36" i="22"/>
  <c r="C36" i="22"/>
  <c r="B37" i="22"/>
  <c r="C37" i="22"/>
  <c r="B38" i="22"/>
  <c r="C38" i="22"/>
  <c r="B39" i="22"/>
  <c r="C39" i="22"/>
  <c r="B40" i="22"/>
  <c r="C40" i="22"/>
  <c r="E40" i="22"/>
  <c r="D40" i="22" s="1"/>
  <c r="D2" i="20"/>
  <c r="H2" i="20"/>
  <c r="I2" i="20"/>
  <c r="M2" i="20"/>
  <c r="N2" i="20"/>
  <c r="R2" i="20"/>
  <c r="S2" i="20"/>
  <c r="C56" i="20" s="1"/>
  <c r="W2" i="20"/>
  <c r="X2" i="20"/>
  <c r="AB2" i="20"/>
  <c r="AC2" i="20"/>
  <c r="AG2" i="20"/>
  <c r="AH2" i="20"/>
  <c r="AL2" i="20"/>
  <c r="AM2" i="20"/>
  <c r="AQ2" i="20"/>
  <c r="AR2" i="20"/>
  <c r="AV2" i="20"/>
  <c r="AW2" i="20"/>
  <c r="BA2" i="20"/>
  <c r="BB2" i="20"/>
  <c r="B4" i="20"/>
  <c r="E4" i="20"/>
  <c r="F4" i="20"/>
  <c r="G4" i="20"/>
  <c r="B5" i="20"/>
  <c r="C5" i="20"/>
  <c r="E5" i="20"/>
  <c r="D5" i="20" s="1"/>
  <c r="F5" i="20"/>
  <c r="G5" i="20"/>
  <c r="F6" i="20" s="1"/>
  <c r="H5" i="20"/>
  <c r="H6" i="20" s="1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B13" i="20"/>
  <c r="C13" i="20"/>
  <c r="B14" i="20"/>
  <c r="C14" i="20"/>
  <c r="B15" i="20"/>
  <c r="C15" i="20"/>
  <c r="B16" i="20"/>
  <c r="C16" i="20"/>
  <c r="B17" i="20"/>
  <c r="C17" i="20"/>
  <c r="B18" i="20"/>
  <c r="C18" i="20"/>
  <c r="B19" i="20"/>
  <c r="C19" i="20"/>
  <c r="B20" i="20"/>
  <c r="C20" i="20"/>
  <c r="B21" i="20"/>
  <c r="C21" i="20"/>
  <c r="B22" i="20"/>
  <c r="C22" i="20"/>
  <c r="B23" i="20"/>
  <c r="C23" i="20"/>
  <c r="B24" i="20"/>
  <c r="C24" i="20"/>
  <c r="B25" i="20"/>
  <c r="C25" i="20"/>
  <c r="B26" i="20"/>
  <c r="C26" i="20"/>
  <c r="B27" i="20"/>
  <c r="C27" i="20"/>
  <c r="B28" i="20"/>
  <c r="C28" i="20"/>
  <c r="D28" i="20"/>
  <c r="B29" i="20"/>
  <c r="H29" i="20"/>
  <c r="B30" i="20"/>
  <c r="B31" i="20"/>
  <c r="B32" i="20"/>
  <c r="B33" i="20"/>
  <c r="C33" i="20"/>
  <c r="B34" i="20"/>
  <c r="C34" i="20"/>
  <c r="B35" i="20"/>
  <c r="B36" i="20"/>
  <c r="B37" i="20"/>
  <c r="B38" i="20"/>
  <c r="C38" i="20"/>
  <c r="B39" i="20"/>
  <c r="B40" i="20"/>
  <c r="C40" i="20"/>
  <c r="B41" i="20"/>
  <c r="B42" i="20"/>
  <c r="B43" i="20"/>
  <c r="C43" i="20"/>
  <c r="B44" i="20"/>
  <c r="B45" i="20"/>
  <c r="B46" i="20"/>
  <c r="B47" i="20"/>
  <c r="B48" i="20"/>
  <c r="B49" i="20"/>
  <c r="C49" i="20"/>
  <c r="B50" i="20"/>
  <c r="C50" i="20"/>
  <c r="B51" i="20"/>
  <c r="B52" i="20"/>
  <c r="B53" i="20"/>
  <c r="C53" i="20"/>
  <c r="H53" i="20"/>
  <c r="B54" i="20"/>
  <c r="B55" i="20"/>
  <c r="B56" i="20"/>
  <c r="B57" i="20"/>
  <c r="B58" i="20"/>
  <c r="B59" i="20"/>
  <c r="B60" i="20"/>
  <c r="B61" i="20"/>
  <c r="C61" i="20"/>
  <c r="B62" i="20"/>
  <c r="C62" i="20"/>
  <c r="B63" i="20"/>
  <c r="B64" i="20"/>
  <c r="C64" i="20"/>
  <c r="B65" i="20"/>
  <c r="B66" i="20"/>
  <c r="B67" i="20"/>
  <c r="B68" i="20"/>
  <c r="B69" i="20"/>
  <c r="C69" i="20"/>
  <c r="B70" i="20"/>
  <c r="C70" i="20"/>
  <c r="B71" i="20"/>
  <c r="B72" i="20"/>
  <c r="C72" i="20"/>
  <c r="B73" i="20"/>
  <c r="B74" i="20"/>
  <c r="B75" i="20"/>
  <c r="B76" i="20"/>
  <c r="E76" i="20"/>
  <c r="B77" i="20"/>
  <c r="C77" i="20"/>
  <c r="H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B84" i="20"/>
  <c r="C84" i="20"/>
  <c r="B85" i="20"/>
  <c r="C85" i="20"/>
  <c r="B86" i="20"/>
  <c r="C86" i="20"/>
  <c r="B87" i="20"/>
  <c r="C87" i="20"/>
  <c r="B88" i="20"/>
  <c r="C88" i="20"/>
  <c r="B89" i="20"/>
  <c r="C89" i="20"/>
  <c r="B90" i="20"/>
  <c r="C90" i="20"/>
  <c r="B91" i="20"/>
  <c r="C91" i="20"/>
  <c r="B92" i="20"/>
  <c r="C92" i="20"/>
  <c r="B93" i="20"/>
  <c r="C93" i="20"/>
  <c r="B94" i="20"/>
  <c r="C94" i="20"/>
  <c r="B95" i="20"/>
  <c r="C95" i="20"/>
  <c r="B96" i="20"/>
  <c r="C96" i="20"/>
  <c r="B97" i="20"/>
  <c r="C97" i="20"/>
  <c r="B98" i="20"/>
  <c r="C98" i="20"/>
  <c r="B99" i="20"/>
  <c r="C99" i="20"/>
  <c r="B100" i="20"/>
  <c r="C100" i="20"/>
  <c r="D100" i="20"/>
  <c r="B101" i="20"/>
  <c r="C101" i="20"/>
  <c r="H101" i="20"/>
  <c r="B102" i="20"/>
  <c r="C102" i="20"/>
  <c r="B103" i="20"/>
  <c r="C103" i="20"/>
  <c r="B104" i="20"/>
  <c r="C104" i="20"/>
  <c r="B105" i="20"/>
  <c r="C105" i="20"/>
  <c r="B106" i="20"/>
  <c r="C106" i="20"/>
  <c r="B107" i="20"/>
  <c r="C107" i="20"/>
  <c r="B108" i="20"/>
  <c r="C108" i="20"/>
  <c r="B109" i="20"/>
  <c r="C109" i="20"/>
  <c r="B110" i="20"/>
  <c r="C110" i="20"/>
  <c r="B111" i="20"/>
  <c r="C111" i="20"/>
  <c r="B112" i="20"/>
  <c r="C112" i="20"/>
  <c r="B113" i="20"/>
  <c r="C113" i="20"/>
  <c r="B114" i="20"/>
  <c r="C114" i="20"/>
  <c r="B115" i="20"/>
  <c r="C115" i="20"/>
  <c r="B116" i="20"/>
  <c r="C116" i="20"/>
  <c r="B117" i="20"/>
  <c r="C117" i="20"/>
  <c r="B118" i="20"/>
  <c r="C118" i="20"/>
  <c r="B119" i="20"/>
  <c r="C119" i="20"/>
  <c r="B120" i="20"/>
  <c r="C120" i="20"/>
  <c r="B121" i="20"/>
  <c r="C121" i="20"/>
  <c r="B122" i="20"/>
  <c r="C122" i="20"/>
  <c r="B123" i="20"/>
  <c r="C123" i="20"/>
  <c r="B124" i="20"/>
  <c r="C124" i="20"/>
  <c r="D124" i="20" s="1"/>
  <c r="B125" i="20"/>
  <c r="C125" i="20"/>
  <c r="H125" i="20"/>
  <c r="B126" i="20"/>
  <c r="C126" i="20"/>
  <c r="B127" i="20"/>
  <c r="C127" i="20"/>
  <c r="B128" i="20"/>
  <c r="C128" i="20"/>
  <c r="B129" i="20"/>
  <c r="C129" i="20"/>
  <c r="B130" i="20"/>
  <c r="C130" i="20"/>
  <c r="B131" i="20"/>
  <c r="C131" i="20"/>
  <c r="B132" i="20"/>
  <c r="C132" i="20"/>
  <c r="B133" i="20"/>
  <c r="C133" i="20"/>
  <c r="B134" i="20"/>
  <c r="C134" i="20"/>
  <c r="B135" i="20"/>
  <c r="C135" i="20"/>
  <c r="B136" i="20"/>
  <c r="C136" i="20"/>
  <c r="B137" i="20"/>
  <c r="C137" i="20"/>
  <c r="B138" i="20"/>
  <c r="C138" i="20"/>
  <c r="B139" i="20"/>
  <c r="C139" i="20"/>
  <c r="B140" i="20"/>
  <c r="C140" i="20"/>
  <c r="B141" i="20"/>
  <c r="C141" i="20"/>
  <c r="B142" i="20"/>
  <c r="C142" i="20"/>
  <c r="B143" i="20"/>
  <c r="C143" i="20"/>
  <c r="B144" i="20"/>
  <c r="C144" i="20"/>
  <c r="B145" i="20"/>
  <c r="C145" i="20"/>
  <c r="B146" i="20"/>
  <c r="C146" i="20"/>
  <c r="B147" i="20"/>
  <c r="C147" i="20"/>
  <c r="B148" i="20"/>
  <c r="C148" i="20"/>
  <c r="D148" i="20"/>
  <c r="B149" i="20"/>
  <c r="C149" i="20"/>
  <c r="H149" i="20"/>
  <c r="B150" i="20"/>
  <c r="C150" i="20"/>
  <c r="B151" i="20"/>
  <c r="C151" i="20"/>
  <c r="B152" i="20"/>
  <c r="C152" i="20"/>
  <c r="B153" i="20"/>
  <c r="C153" i="20"/>
  <c r="B154" i="20"/>
  <c r="C154" i="20"/>
  <c r="B155" i="20"/>
  <c r="C155" i="20"/>
  <c r="B156" i="20"/>
  <c r="C156" i="20"/>
  <c r="B157" i="20"/>
  <c r="C157" i="20"/>
  <c r="B158" i="20"/>
  <c r="C158" i="20"/>
  <c r="B159" i="20"/>
  <c r="C159" i="20"/>
  <c r="B160" i="20"/>
  <c r="C160" i="20"/>
  <c r="B161" i="20"/>
  <c r="C161" i="20"/>
  <c r="B162" i="20"/>
  <c r="C162" i="20"/>
  <c r="B163" i="20"/>
  <c r="C163" i="20"/>
  <c r="B164" i="20"/>
  <c r="C164" i="20"/>
  <c r="B165" i="20"/>
  <c r="C165" i="20"/>
  <c r="B166" i="20"/>
  <c r="C166" i="20"/>
  <c r="B167" i="20"/>
  <c r="C167" i="20"/>
  <c r="B168" i="20"/>
  <c r="C168" i="20"/>
  <c r="B169" i="20"/>
  <c r="C169" i="20"/>
  <c r="B170" i="20"/>
  <c r="C170" i="20"/>
  <c r="B171" i="20"/>
  <c r="C171" i="20"/>
  <c r="B172" i="20"/>
  <c r="C172" i="20"/>
  <c r="D172" i="20"/>
  <c r="E172" i="20"/>
  <c r="B173" i="20"/>
  <c r="C173" i="20"/>
  <c r="H173" i="20"/>
  <c r="B174" i="20"/>
  <c r="C174" i="20"/>
  <c r="B175" i="20"/>
  <c r="C175" i="20"/>
  <c r="B176" i="20"/>
  <c r="C176" i="20"/>
  <c r="B177" i="20"/>
  <c r="C177" i="20"/>
  <c r="B178" i="20"/>
  <c r="C178" i="20"/>
  <c r="B179" i="20"/>
  <c r="C179" i="20"/>
  <c r="B180" i="20"/>
  <c r="C180" i="20"/>
  <c r="B181" i="20"/>
  <c r="C181" i="20"/>
  <c r="B182" i="20"/>
  <c r="C182" i="20"/>
  <c r="B183" i="20"/>
  <c r="C183" i="20"/>
  <c r="B184" i="20"/>
  <c r="C184" i="20"/>
  <c r="B185" i="20"/>
  <c r="C185" i="20"/>
  <c r="B186" i="20"/>
  <c r="C186" i="20"/>
  <c r="B187" i="20"/>
  <c r="C187" i="20"/>
  <c r="B188" i="20"/>
  <c r="C188" i="20"/>
  <c r="B189" i="20"/>
  <c r="C189" i="20"/>
  <c r="B190" i="20"/>
  <c r="C190" i="20"/>
  <c r="B191" i="20"/>
  <c r="C191" i="20"/>
  <c r="B192" i="20"/>
  <c r="C192" i="20"/>
  <c r="B193" i="20"/>
  <c r="C193" i="20"/>
  <c r="B194" i="20"/>
  <c r="C194" i="20"/>
  <c r="B195" i="20"/>
  <c r="C195" i="20"/>
  <c r="B196" i="20"/>
  <c r="C196" i="20"/>
  <c r="D196" i="20" s="1"/>
  <c r="B197" i="20"/>
  <c r="C197" i="20"/>
  <c r="H197" i="20"/>
  <c r="B198" i="20"/>
  <c r="C198" i="20"/>
  <c r="B199" i="20"/>
  <c r="C199" i="20"/>
  <c r="B200" i="20"/>
  <c r="C200" i="20"/>
  <c r="B201" i="20"/>
  <c r="C201" i="20"/>
  <c r="B202" i="20"/>
  <c r="C202" i="20"/>
  <c r="B203" i="20"/>
  <c r="C203" i="20"/>
  <c r="B204" i="20"/>
  <c r="C204" i="20"/>
  <c r="B205" i="20"/>
  <c r="C205" i="20"/>
  <c r="B206" i="20"/>
  <c r="C206" i="20"/>
  <c r="B207" i="20"/>
  <c r="C207" i="20"/>
  <c r="B208" i="20"/>
  <c r="C208" i="20"/>
  <c r="B209" i="20"/>
  <c r="C209" i="20"/>
  <c r="B210" i="20"/>
  <c r="C210" i="20"/>
  <c r="B211" i="20"/>
  <c r="C211" i="20"/>
  <c r="B212" i="20"/>
  <c r="C212" i="20"/>
  <c r="B213" i="20"/>
  <c r="C213" i="20"/>
  <c r="B214" i="20"/>
  <c r="C214" i="20"/>
  <c r="B215" i="20"/>
  <c r="C215" i="20"/>
  <c r="B216" i="20"/>
  <c r="C216" i="20"/>
  <c r="B217" i="20"/>
  <c r="C217" i="20"/>
  <c r="B218" i="20"/>
  <c r="C218" i="20"/>
  <c r="B219" i="20"/>
  <c r="C219" i="20"/>
  <c r="B220" i="20"/>
  <c r="C220" i="20"/>
  <c r="D220" i="20" s="1"/>
  <c r="B221" i="20"/>
  <c r="C221" i="20"/>
  <c r="H221" i="20"/>
  <c r="B222" i="20"/>
  <c r="C222" i="20"/>
  <c r="B223" i="20"/>
  <c r="C223" i="20"/>
  <c r="B224" i="20"/>
  <c r="C224" i="20"/>
  <c r="B225" i="20"/>
  <c r="C225" i="20"/>
  <c r="B226" i="20"/>
  <c r="C226" i="20"/>
  <c r="B227" i="20"/>
  <c r="C227" i="20"/>
  <c r="B228" i="20"/>
  <c r="C228" i="20"/>
  <c r="B229" i="20"/>
  <c r="C229" i="20"/>
  <c r="B230" i="20"/>
  <c r="C230" i="20"/>
  <c r="B231" i="20"/>
  <c r="C231" i="20"/>
  <c r="B232" i="20"/>
  <c r="C232" i="20"/>
  <c r="B233" i="20"/>
  <c r="C233" i="20"/>
  <c r="B234" i="20"/>
  <c r="C234" i="20"/>
  <c r="B235" i="20"/>
  <c r="C235" i="20"/>
  <c r="B236" i="20"/>
  <c r="C236" i="20"/>
  <c r="B237" i="20"/>
  <c r="C237" i="20"/>
  <c r="B238" i="20"/>
  <c r="C238" i="20"/>
  <c r="B239" i="20"/>
  <c r="C239" i="20"/>
  <c r="B240" i="20"/>
  <c r="C240" i="20"/>
  <c r="B241" i="20"/>
  <c r="C241" i="20"/>
  <c r="B242" i="20"/>
  <c r="C242" i="20"/>
  <c r="B243" i="20"/>
  <c r="C243" i="20"/>
  <c r="B244" i="20"/>
  <c r="C244" i="20"/>
  <c r="D244" i="20"/>
  <c r="D2" i="18"/>
  <c r="M2" i="18"/>
  <c r="H17" i="18" s="1"/>
  <c r="N2" i="18"/>
  <c r="R2" i="18"/>
  <c r="S2" i="18"/>
  <c r="B4" i="18"/>
  <c r="E4" i="18" s="1"/>
  <c r="F4" i="18"/>
  <c r="G4" i="18"/>
  <c r="F5" i="18" s="1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C17" i="18"/>
  <c r="B18" i="18"/>
  <c r="C18" i="18"/>
  <c r="B19" i="18"/>
  <c r="C19" i="18"/>
  <c r="B20" i="18"/>
  <c r="C20" i="18"/>
  <c r="B21" i="18"/>
  <c r="C21" i="18"/>
  <c r="B22" i="18"/>
  <c r="C22" i="18"/>
  <c r="B23" i="18"/>
  <c r="C23" i="18"/>
  <c r="B24" i="18"/>
  <c r="C24" i="18"/>
  <c r="B25" i="18"/>
  <c r="C25" i="18"/>
  <c r="B26" i="18"/>
  <c r="C26" i="18"/>
  <c r="B27" i="18"/>
  <c r="C27" i="18"/>
  <c r="B28" i="18"/>
  <c r="C28" i="18"/>
  <c r="D28" i="18"/>
  <c r="B29" i="18"/>
  <c r="C29" i="18"/>
  <c r="F29" i="18"/>
  <c r="H29" i="18"/>
  <c r="B30" i="18"/>
  <c r="C30" i="18"/>
  <c r="B31" i="18"/>
  <c r="C31" i="18"/>
  <c r="B32" i="18"/>
  <c r="C32" i="18"/>
  <c r="B33" i="18"/>
  <c r="C33" i="18"/>
  <c r="B34" i="18"/>
  <c r="C34" i="18"/>
  <c r="B35" i="18"/>
  <c r="C35" i="18"/>
  <c r="B36" i="18"/>
  <c r="C36" i="18"/>
  <c r="B37" i="18"/>
  <c r="C37" i="18"/>
  <c r="B38" i="18"/>
  <c r="C38" i="18"/>
  <c r="B39" i="18"/>
  <c r="C39" i="18"/>
  <c r="B40" i="18"/>
  <c r="C40" i="18"/>
  <c r="D40" i="18"/>
  <c r="D2" i="17"/>
  <c r="M2" i="17"/>
  <c r="N2" i="17"/>
  <c r="R2" i="17"/>
  <c r="S2" i="17"/>
  <c r="B4" i="17"/>
  <c r="E4" i="17" s="1"/>
  <c r="F4" i="17"/>
  <c r="G4" i="17"/>
  <c r="B5" i="17"/>
  <c r="F5" i="17"/>
  <c r="G5" i="17" s="1"/>
  <c r="F6" i="17" s="1"/>
  <c r="G6" i="17" s="1"/>
  <c r="F7" i="17" s="1"/>
  <c r="G7" i="17" s="1"/>
  <c r="F8" i="17" s="1"/>
  <c r="G8" i="17" s="1"/>
  <c r="F9" i="17" s="1"/>
  <c r="G9" i="17" s="1"/>
  <c r="F10" i="17" s="1"/>
  <c r="G10" i="17" s="1"/>
  <c r="F11" i="17" s="1"/>
  <c r="G11" i="17" s="1"/>
  <c r="F12" i="17" s="1"/>
  <c r="G12" i="17" s="1"/>
  <c r="F13" i="17" s="1"/>
  <c r="G13" i="17" s="1"/>
  <c r="F14" i="17" s="1"/>
  <c r="G14" i="17" s="1"/>
  <c r="F15" i="17" s="1"/>
  <c r="G15" i="17" s="1"/>
  <c r="F16" i="17" s="1"/>
  <c r="G16" i="17" s="1"/>
  <c r="F17" i="17" s="1"/>
  <c r="B6" i="17"/>
  <c r="B7" i="17"/>
  <c r="B8" i="17"/>
  <c r="B9" i="17"/>
  <c r="B10" i="17"/>
  <c r="B11" i="17"/>
  <c r="B12" i="17"/>
  <c r="B13" i="17"/>
  <c r="B14" i="17"/>
  <c r="B15" i="17"/>
  <c r="B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D28" i="17" s="1"/>
  <c r="E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D40" i="17" s="1"/>
  <c r="D2" i="16"/>
  <c r="M2" i="16"/>
  <c r="H17" i="16" s="1"/>
  <c r="N2" i="16"/>
  <c r="R2" i="16"/>
  <c r="S2" i="16"/>
  <c r="B4" i="16"/>
  <c r="E4" i="16" s="1"/>
  <c r="F4" i="16"/>
  <c r="G4" i="16"/>
  <c r="F5" i="16" s="1"/>
  <c r="G5" i="16" s="1"/>
  <c r="F6" i="16" s="1"/>
  <c r="B5" i="16"/>
  <c r="H5" i="16"/>
  <c r="B6" i="16"/>
  <c r="H6" i="16"/>
  <c r="B7" i="16"/>
  <c r="H7" i="16"/>
  <c r="H8" i="16" s="1"/>
  <c r="H9" i="16" s="1"/>
  <c r="H10" i="16" s="1"/>
  <c r="H11" i="16" s="1"/>
  <c r="H12" i="16" s="1"/>
  <c r="H13" i="16" s="1"/>
  <c r="H14" i="16" s="1"/>
  <c r="H15" i="16" s="1"/>
  <c r="H16" i="16" s="1"/>
  <c r="B8" i="16"/>
  <c r="B9" i="16"/>
  <c r="B10" i="16"/>
  <c r="B11" i="16"/>
  <c r="B12" i="16"/>
  <c r="B13" i="16"/>
  <c r="B14" i="16"/>
  <c r="B15" i="16"/>
  <c r="B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E28" i="16"/>
  <c r="D28" i="16" s="1"/>
  <c r="B29" i="16"/>
  <c r="C29" i="16"/>
  <c r="H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D40" i="16"/>
  <c r="E40" i="16"/>
  <c r="H2" i="15"/>
  <c r="M2" i="15"/>
  <c r="H17" i="15" s="1"/>
  <c r="N2" i="15"/>
  <c r="R2" i="15"/>
  <c r="S2" i="15"/>
  <c r="B4" i="15"/>
  <c r="F4" i="15"/>
  <c r="E4" i="15" s="1"/>
  <c r="G4" i="15"/>
  <c r="F5" i="15" s="1"/>
  <c r="H5" i="15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C17" i="15"/>
  <c r="C18" i="15"/>
  <c r="C19" i="15"/>
  <c r="C20" i="15"/>
  <c r="C21" i="15"/>
  <c r="C22" i="15"/>
  <c r="C23" i="15"/>
  <c r="C24" i="15"/>
  <c r="C25" i="15"/>
  <c r="C26" i="15"/>
  <c r="C27" i="15"/>
  <c r="C28" i="15"/>
  <c r="E28" i="15"/>
  <c r="D28" i="15" s="1"/>
  <c r="C29" i="15"/>
  <c r="H29" i="15"/>
  <c r="C30" i="15"/>
  <c r="C31" i="15"/>
  <c r="C32" i="15"/>
  <c r="C33" i="15"/>
  <c r="C34" i="15"/>
  <c r="C35" i="15"/>
  <c r="C36" i="15"/>
  <c r="C37" i="15"/>
  <c r="C38" i="15"/>
  <c r="C39" i="15"/>
  <c r="C40" i="15"/>
  <c r="E40" i="15"/>
  <c r="D40" i="15" s="1"/>
  <c r="D2" i="13"/>
  <c r="H2" i="13"/>
  <c r="I2" i="13"/>
  <c r="C11" i="13" s="1"/>
  <c r="M2" i="13"/>
  <c r="H16" i="13" s="1"/>
  <c r="N2" i="13"/>
  <c r="C19" i="13" s="1"/>
  <c r="R2" i="13"/>
  <c r="S2" i="13"/>
  <c r="B4" i="13"/>
  <c r="C4" i="13"/>
  <c r="F4" i="13"/>
  <c r="E4" i="13" s="1"/>
  <c r="H4" i="13"/>
  <c r="B5" i="13"/>
  <c r="C5" i="13"/>
  <c r="B6" i="13"/>
  <c r="C6" i="13"/>
  <c r="B7" i="13"/>
  <c r="B8" i="13"/>
  <c r="C8" i="13"/>
  <c r="B9" i="13"/>
  <c r="C9" i="13"/>
  <c r="B10" i="13"/>
  <c r="C10" i="13"/>
  <c r="B11" i="13"/>
  <c r="B12" i="13"/>
  <c r="C12" i="13"/>
  <c r="B13" i="13"/>
  <c r="C13" i="13"/>
  <c r="B14" i="13"/>
  <c r="C14" i="13"/>
  <c r="B15" i="13"/>
  <c r="E15" i="13"/>
  <c r="B16" i="13"/>
  <c r="C16" i="13"/>
  <c r="B17" i="13"/>
  <c r="C17" i="13"/>
  <c r="B18" i="13"/>
  <c r="C18" i="13"/>
  <c r="B19" i="13"/>
  <c r="B20" i="13"/>
  <c r="C20" i="13"/>
  <c r="B21" i="13"/>
  <c r="C21" i="13"/>
  <c r="B22" i="13"/>
  <c r="C22" i="13"/>
  <c r="B23" i="13"/>
  <c r="B24" i="13"/>
  <c r="C24" i="13"/>
  <c r="B25" i="13"/>
  <c r="C25" i="13"/>
  <c r="B26" i="13"/>
  <c r="C26" i="13"/>
  <c r="B27" i="13"/>
  <c r="E27" i="13"/>
  <c r="B28" i="13"/>
  <c r="C28" i="13"/>
  <c r="H28" i="13"/>
  <c r="B29" i="13"/>
  <c r="C29" i="13"/>
  <c r="B30" i="13"/>
  <c r="C30" i="13"/>
  <c r="B31" i="13"/>
  <c r="C31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8" i="13"/>
  <c r="C38" i="13"/>
  <c r="B39" i="13"/>
  <c r="C39" i="13"/>
  <c r="D39" i="13"/>
  <c r="E39" i="13"/>
  <c r="H2" i="12"/>
  <c r="I2" i="12"/>
  <c r="C4" i="12" s="1"/>
  <c r="M2" i="12"/>
  <c r="N2" i="12"/>
  <c r="R2" i="12"/>
  <c r="S2" i="12"/>
  <c r="B4" i="12"/>
  <c r="E4" i="12" s="1"/>
  <c r="F4" i="12"/>
  <c r="H4" i="12"/>
  <c r="B5" i="12"/>
  <c r="C5" i="12"/>
  <c r="B6" i="12"/>
  <c r="C6" i="12"/>
  <c r="B7" i="12"/>
  <c r="C7" i="12"/>
  <c r="B8" i="12"/>
  <c r="C8" i="12"/>
  <c r="B9" i="12"/>
  <c r="C9" i="12"/>
  <c r="B10" i="12"/>
  <c r="C10" i="12"/>
  <c r="B11" i="12"/>
  <c r="B12" i="12"/>
  <c r="B13" i="12"/>
  <c r="C13" i="12"/>
  <c r="B14" i="12"/>
  <c r="C14" i="12"/>
  <c r="B15" i="12"/>
  <c r="C15" i="12"/>
  <c r="E15" i="12"/>
  <c r="D15" i="12" s="1"/>
  <c r="B16" i="12"/>
  <c r="C16" i="12"/>
  <c r="H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7" i="12"/>
  <c r="C27" i="12"/>
  <c r="D27" i="12"/>
  <c r="E27" i="12"/>
  <c r="B28" i="12"/>
  <c r="C28" i="12"/>
  <c r="H28" i="12"/>
  <c r="B29" i="12"/>
  <c r="C29" i="12"/>
  <c r="B30" i="12"/>
  <c r="C30" i="12"/>
  <c r="B31" i="12"/>
  <c r="C31" i="12"/>
  <c r="B32" i="12"/>
  <c r="C32" i="12"/>
  <c r="B33" i="12"/>
  <c r="C33" i="12"/>
  <c r="B34" i="12"/>
  <c r="C34" i="12"/>
  <c r="B35" i="12"/>
  <c r="C35" i="12"/>
  <c r="B36" i="12"/>
  <c r="C36" i="12"/>
  <c r="B37" i="12"/>
  <c r="C37" i="12"/>
  <c r="B38" i="12"/>
  <c r="C38" i="12"/>
  <c r="B39" i="12"/>
  <c r="C39" i="12"/>
  <c r="D39" i="12" s="1"/>
  <c r="E39" i="12"/>
  <c r="D2" i="11"/>
  <c r="H2" i="11"/>
  <c r="I2" i="11"/>
  <c r="C12" i="11" s="1"/>
  <c r="M2" i="11"/>
  <c r="H17" i="11" s="1"/>
  <c r="N2" i="11"/>
  <c r="C20" i="11" s="1"/>
  <c r="R2" i="11"/>
  <c r="S2" i="11"/>
  <c r="B4" i="11"/>
  <c r="F4" i="11"/>
  <c r="E4" i="11" s="1"/>
  <c r="G4" i="11"/>
  <c r="B5" i="11"/>
  <c r="C5" i="11"/>
  <c r="D5" i="11" s="1"/>
  <c r="F5" i="11"/>
  <c r="E5" i="11" s="1"/>
  <c r="H5" i="11"/>
  <c r="B6" i="11"/>
  <c r="B7" i="11"/>
  <c r="C7" i="11"/>
  <c r="B8" i="11"/>
  <c r="C8" i="11"/>
  <c r="B9" i="11"/>
  <c r="B10" i="11"/>
  <c r="C10" i="11"/>
  <c r="B11" i="11"/>
  <c r="B12" i="11"/>
  <c r="B13" i="11"/>
  <c r="C13" i="11"/>
  <c r="B14" i="11"/>
  <c r="C14" i="11"/>
  <c r="B15" i="11"/>
  <c r="C15" i="11"/>
  <c r="B16" i="11"/>
  <c r="C16" i="11"/>
  <c r="D16" i="11"/>
  <c r="E16" i="11"/>
  <c r="B17" i="11"/>
  <c r="C17" i="11"/>
  <c r="B18" i="11"/>
  <c r="C18" i="11"/>
  <c r="B19" i="11"/>
  <c r="B20" i="11"/>
  <c r="B21" i="11"/>
  <c r="C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E28" i="11"/>
  <c r="D28" i="11" s="1"/>
  <c r="B29" i="11"/>
  <c r="C29" i="11"/>
  <c r="H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D40" i="11" s="1"/>
  <c r="E40" i="11"/>
  <c r="D2" i="10"/>
  <c r="H2" i="10"/>
  <c r="I2" i="10"/>
  <c r="C6" i="10" s="1"/>
  <c r="M2" i="10"/>
  <c r="N2" i="10"/>
  <c r="R2" i="10"/>
  <c r="S2" i="10"/>
  <c r="B4" i="10"/>
  <c r="E4" i="10"/>
  <c r="F4" i="10"/>
  <c r="F5" i="10" s="1"/>
  <c r="G4" i="10"/>
  <c r="E5" i="10"/>
  <c r="H5" i="10"/>
  <c r="C7" i="10"/>
  <c r="C9" i="10"/>
  <c r="C10" i="10"/>
  <c r="C12" i="10"/>
  <c r="C13" i="10"/>
  <c r="C15" i="10"/>
  <c r="C16" i="10"/>
  <c r="D16" i="10" s="1"/>
  <c r="E16" i="10"/>
  <c r="C17" i="10"/>
  <c r="H17" i="10"/>
  <c r="C18" i="10"/>
  <c r="C19" i="10"/>
  <c r="C20" i="10"/>
  <c r="C21" i="10"/>
  <c r="C22" i="10"/>
  <c r="C23" i="10"/>
  <c r="C24" i="10"/>
  <c r="C25" i="10"/>
  <c r="C26" i="10"/>
  <c r="C27" i="10"/>
  <c r="C28" i="10"/>
  <c r="E28" i="10"/>
  <c r="D28" i="10" s="1"/>
  <c r="C29" i="10"/>
  <c r="H29" i="10"/>
  <c r="C30" i="10"/>
  <c r="C31" i="10"/>
  <c r="C32" i="10"/>
  <c r="C33" i="10"/>
  <c r="C34" i="10"/>
  <c r="C35" i="10"/>
  <c r="C36" i="10"/>
  <c r="C37" i="10"/>
  <c r="C38" i="10"/>
  <c r="C39" i="10"/>
  <c r="C40" i="10"/>
  <c r="E40" i="10"/>
  <c r="D40" i="10" s="1"/>
  <c r="C14" i="10" l="1"/>
  <c r="C11" i="10"/>
  <c r="H6" i="10"/>
  <c r="D4" i="12"/>
  <c r="H6" i="11"/>
  <c r="C5" i="10"/>
  <c r="D5" i="10" s="1"/>
  <c r="G5" i="10" s="1"/>
  <c r="F6" i="10" s="1"/>
  <c r="C8" i="10"/>
  <c r="E5" i="16"/>
  <c r="C5" i="16" s="1"/>
  <c r="C6" i="11"/>
  <c r="D4" i="13"/>
  <c r="E6" i="16"/>
  <c r="C6" i="16" s="1"/>
  <c r="G6" i="16"/>
  <c r="F7" i="16" s="1"/>
  <c r="G7" i="16" s="1"/>
  <c r="F8" i="16" s="1"/>
  <c r="C9" i="11"/>
  <c r="G5" i="11"/>
  <c r="F6" i="11" s="1"/>
  <c r="E17" i="17"/>
  <c r="D17" i="17" s="1"/>
  <c r="G17" i="17" s="1"/>
  <c r="F18" i="17" s="1"/>
  <c r="C19" i="11"/>
  <c r="C11" i="11"/>
  <c r="C11" i="12"/>
  <c r="E5" i="15"/>
  <c r="C5" i="15" s="1"/>
  <c r="G5" i="15"/>
  <c r="F6" i="15" s="1"/>
  <c r="C12" i="12"/>
  <c r="C23" i="13"/>
  <c r="C15" i="13"/>
  <c r="D15" i="13" s="1"/>
  <c r="C7" i="13"/>
  <c r="E29" i="18"/>
  <c r="D29" i="18" s="1"/>
  <c r="C27" i="13"/>
  <c r="D27" i="13" s="1"/>
  <c r="G5" i="18"/>
  <c r="F6" i="18" s="1"/>
  <c r="G6" i="18" s="1"/>
  <c r="F7" i="18" s="1"/>
  <c r="H5" i="18"/>
  <c r="E6" i="20"/>
  <c r="D6" i="20" s="1"/>
  <c r="H7" i="20" s="1"/>
  <c r="G6" i="20"/>
  <c r="F7" i="20" s="1"/>
  <c r="C29" i="20"/>
  <c r="C37" i="20"/>
  <c r="C45" i="20"/>
  <c r="C36" i="20"/>
  <c r="C44" i="20"/>
  <c r="C52" i="20"/>
  <c r="D52" i="20" s="1"/>
  <c r="C31" i="20"/>
  <c r="C47" i="20"/>
  <c r="C30" i="20"/>
  <c r="C42" i="20"/>
  <c r="C46" i="20"/>
  <c r="C39" i="20"/>
  <c r="C32" i="20"/>
  <c r="C35" i="20"/>
  <c r="C48" i="20"/>
  <c r="C51" i="20"/>
  <c r="C41" i="20"/>
  <c r="E5" i="22"/>
  <c r="G5" i="22"/>
  <c r="F6" i="22" s="1"/>
  <c r="C73" i="20"/>
  <c r="C65" i="20"/>
  <c r="C57" i="20"/>
  <c r="C54" i="20"/>
  <c r="C16" i="22"/>
  <c r="C8" i="24"/>
  <c r="C74" i="20"/>
  <c r="C66" i="20"/>
  <c r="C58" i="20"/>
  <c r="C75" i="20"/>
  <c r="C67" i="20"/>
  <c r="C59" i="20"/>
  <c r="D5" i="22"/>
  <c r="H6" i="22" s="1"/>
  <c r="C76" i="20"/>
  <c r="D76" i="20" s="1"/>
  <c r="C68" i="20"/>
  <c r="C60" i="20"/>
  <c r="C55" i="20"/>
  <c r="C19" i="22"/>
  <c r="D19" i="22" s="1"/>
  <c r="C18" i="22"/>
  <c r="C6" i="24"/>
  <c r="C5" i="24"/>
  <c r="D5" i="24" s="1"/>
  <c r="G5" i="24" s="1"/>
  <c r="F6" i="24" s="1"/>
  <c r="C9" i="24"/>
  <c r="D9" i="24" s="1"/>
  <c r="C71" i="20"/>
  <c r="C63" i="20"/>
  <c r="C12" i="22"/>
  <c r="C11" i="22"/>
  <c r="C10" i="22"/>
  <c r="C42" i="24"/>
  <c r="C41" i="24"/>
  <c r="C20" i="24"/>
  <c r="C24" i="24"/>
  <c r="D24" i="24" s="1"/>
  <c r="C23" i="24"/>
  <c r="C25" i="22"/>
  <c r="C34" i="24"/>
  <c r="D34" i="24" s="1"/>
  <c r="C30" i="24"/>
  <c r="C12" i="24"/>
  <c r="E18" i="17" l="1"/>
  <c r="D18" i="17" s="1"/>
  <c r="G18" i="17" s="1"/>
  <c r="F19" i="17" s="1"/>
  <c r="H30" i="18"/>
  <c r="G29" i="18"/>
  <c r="F30" i="18" s="1"/>
  <c r="E7" i="20"/>
  <c r="D7" i="20" s="1"/>
  <c r="G7" i="20" s="1"/>
  <c r="F8" i="20" s="1"/>
  <c r="E6" i="15"/>
  <c r="C6" i="15" s="1"/>
  <c r="G6" i="15"/>
  <c r="F7" i="15" s="1"/>
  <c r="G8" i="16"/>
  <c r="F9" i="16" s="1"/>
  <c r="E8" i="16"/>
  <c r="C8" i="16" s="1"/>
  <c r="E6" i="24"/>
  <c r="D6" i="24" s="1"/>
  <c r="G6" i="24" s="1"/>
  <c r="F7" i="24" s="1"/>
  <c r="E6" i="10"/>
  <c r="D6" i="10" s="1"/>
  <c r="H7" i="10" s="1"/>
  <c r="G6" i="10"/>
  <c r="F7" i="10" s="1"/>
  <c r="G7" i="18"/>
  <c r="F8" i="18" s="1"/>
  <c r="H7" i="18"/>
  <c r="H6" i="18"/>
  <c r="E7" i="16"/>
  <c r="C7" i="16" s="1"/>
  <c r="E6" i="22"/>
  <c r="D6" i="22" s="1"/>
  <c r="H7" i="22" s="1"/>
  <c r="G4" i="13"/>
  <c r="F5" i="13" s="1"/>
  <c r="H5" i="13"/>
  <c r="E6" i="11"/>
  <c r="D6" i="11" s="1"/>
  <c r="G4" i="12"/>
  <c r="F5" i="12" s="1"/>
  <c r="H5" i="12"/>
  <c r="E8" i="20" l="1"/>
  <c r="D8" i="20" s="1"/>
  <c r="G8" i="20" s="1"/>
  <c r="F9" i="20" s="1"/>
  <c r="H7" i="11"/>
  <c r="G6" i="11"/>
  <c r="F7" i="11" s="1"/>
  <c r="E7" i="24"/>
  <c r="D7" i="24" s="1"/>
  <c r="G7" i="24" s="1"/>
  <c r="F8" i="24" s="1"/>
  <c r="E19" i="17"/>
  <c r="D19" i="17" s="1"/>
  <c r="G19" i="17" s="1"/>
  <c r="F20" i="17" s="1"/>
  <c r="E5" i="12"/>
  <c r="D5" i="12" s="1"/>
  <c r="G5" i="12" s="1"/>
  <c r="F6" i="12" s="1"/>
  <c r="G6" i="22"/>
  <c r="F7" i="22" s="1"/>
  <c r="E30" i="18"/>
  <c r="D30" i="18" s="1"/>
  <c r="G30" i="18" s="1"/>
  <c r="F31" i="18" s="1"/>
  <c r="G8" i="18"/>
  <c r="F9" i="18" s="1"/>
  <c r="H8" i="18"/>
  <c r="E7" i="10"/>
  <c r="D7" i="10" s="1"/>
  <c r="G7" i="10" s="1"/>
  <c r="F8" i="10" s="1"/>
  <c r="G7" i="15"/>
  <c r="F8" i="15" s="1"/>
  <c r="E7" i="15"/>
  <c r="C7" i="15" s="1"/>
  <c r="E5" i="13"/>
  <c r="D5" i="13" s="1"/>
  <c r="G5" i="13" s="1"/>
  <c r="F6" i="13" s="1"/>
  <c r="H8" i="20"/>
  <c r="H9" i="20" s="1"/>
  <c r="H6" i="12"/>
  <c r="G9" i="16"/>
  <c r="F10" i="16" s="1"/>
  <c r="E9" i="16"/>
  <c r="C9" i="16" s="1"/>
  <c r="E6" i="12" l="1"/>
  <c r="D6" i="12" s="1"/>
  <c r="G6" i="12" s="1"/>
  <c r="F7" i="12" s="1"/>
  <c r="E20" i="17"/>
  <c r="D20" i="17" s="1"/>
  <c r="G20" i="17" s="1"/>
  <c r="F21" i="17" s="1"/>
  <c r="E8" i="10"/>
  <c r="D8" i="10" s="1"/>
  <c r="G8" i="10" s="1"/>
  <c r="F9" i="10" s="1"/>
  <c r="E6" i="13"/>
  <c r="D6" i="13" s="1"/>
  <c r="G6" i="13"/>
  <c r="F7" i="13" s="1"/>
  <c r="E8" i="24"/>
  <c r="D8" i="24" s="1"/>
  <c r="G8" i="24" s="1"/>
  <c r="F9" i="24" s="1"/>
  <c r="G9" i="24" s="1"/>
  <c r="F10" i="24" s="1"/>
  <c r="E31" i="18"/>
  <c r="D31" i="18" s="1"/>
  <c r="G31" i="18" s="1"/>
  <c r="F32" i="18" s="1"/>
  <c r="E9" i="20"/>
  <c r="D9" i="20" s="1"/>
  <c r="H10" i="20" s="1"/>
  <c r="E8" i="15"/>
  <c r="C8" i="15" s="1"/>
  <c r="G8" i="15"/>
  <c r="F9" i="15" s="1"/>
  <c r="H8" i="10"/>
  <c r="H31" i="18"/>
  <c r="H32" i="18" s="1"/>
  <c r="H6" i="13"/>
  <c r="E7" i="11"/>
  <c r="D7" i="11" s="1"/>
  <c r="H8" i="11" s="1"/>
  <c r="E7" i="22"/>
  <c r="D7" i="22" s="1"/>
  <c r="H8" i="22" s="1"/>
  <c r="E10" i="16"/>
  <c r="C10" i="16" s="1"/>
  <c r="G10" i="16"/>
  <c r="F11" i="16" s="1"/>
  <c r="H7" i="12"/>
  <c r="G9" i="18"/>
  <c r="F10" i="18" s="1"/>
  <c r="H9" i="18"/>
  <c r="E32" i="18" l="1"/>
  <c r="D32" i="18" s="1"/>
  <c r="G32" i="18" s="1"/>
  <c r="F33" i="18" s="1"/>
  <c r="E9" i="10"/>
  <c r="D9" i="10" s="1"/>
  <c r="G9" i="10" s="1"/>
  <c r="F10" i="10" s="1"/>
  <c r="E21" i="17"/>
  <c r="D21" i="17" s="1"/>
  <c r="G21" i="17" s="1"/>
  <c r="F22" i="17" s="1"/>
  <c r="E10" i="24"/>
  <c r="D10" i="24" s="1"/>
  <c r="G10" i="24" s="1"/>
  <c r="F11" i="24" s="1"/>
  <c r="E7" i="12"/>
  <c r="D7" i="12" s="1"/>
  <c r="G7" i="12" s="1"/>
  <c r="F8" i="12" s="1"/>
  <c r="E9" i="15"/>
  <c r="C9" i="15" s="1"/>
  <c r="G9" i="15"/>
  <c r="F10" i="15" s="1"/>
  <c r="G9" i="20"/>
  <c r="F10" i="20" s="1"/>
  <c r="G7" i="13"/>
  <c r="F8" i="13" s="1"/>
  <c r="E7" i="13"/>
  <c r="D7" i="13" s="1"/>
  <c r="G10" i="18"/>
  <c r="F11" i="18" s="1"/>
  <c r="H10" i="18"/>
  <c r="G7" i="11"/>
  <c r="F8" i="11" s="1"/>
  <c r="H8" i="12"/>
  <c r="H7" i="13"/>
  <c r="H8" i="13" s="1"/>
  <c r="H33" i="18"/>
  <c r="G7" i="22"/>
  <c r="F8" i="22" s="1"/>
  <c r="G11" i="16"/>
  <c r="F12" i="16" s="1"/>
  <c r="E11" i="16"/>
  <c r="C11" i="16" s="1"/>
  <c r="H9" i="10"/>
  <c r="E8" i="12" l="1"/>
  <c r="D8" i="12" s="1"/>
  <c r="G8" i="12" s="1"/>
  <c r="F9" i="12" s="1"/>
  <c r="E11" i="24"/>
  <c r="D11" i="24" s="1"/>
  <c r="G11" i="24" s="1"/>
  <c r="F12" i="24" s="1"/>
  <c r="E22" i="17"/>
  <c r="D22" i="17" s="1"/>
  <c r="G22" i="17" s="1"/>
  <c r="F23" i="17" s="1"/>
  <c r="E10" i="10"/>
  <c r="D10" i="10" s="1"/>
  <c r="G10" i="10"/>
  <c r="F11" i="10" s="1"/>
  <c r="E33" i="18"/>
  <c r="D33" i="18" s="1"/>
  <c r="G33" i="18" s="1"/>
  <c r="F34" i="18" s="1"/>
  <c r="E10" i="20"/>
  <c r="D10" i="20" s="1"/>
  <c r="H11" i="20" s="1"/>
  <c r="G10" i="15"/>
  <c r="F11" i="15" s="1"/>
  <c r="E10" i="15"/>
  <c r="C10" i="15" s="1"/>
  <c r="G8" i="11"/>
  <c r="F9" i="11" s="1"/>
  <c r="E8" i="11"/>
  <c r="D8" i="11" s="1"/>
  <c r="H9" i="11" s="1"/>
  <c r="G8" i="13"/>
  <c r="F9" i="13" s="1"/>
  <c r="E8" i="13"/>
  <c r="D8" i="13" s="1"/>
  <c r="H9" i="13" s="1"/>
  <c r="H9" i="12"/>
  <c r="H10" i="10"/>
  <c r="G12" i="16"/>
  <c r="F13" i="16" s="1"/>
  <c r="E12" i="16"/>
  <c r="C12" i="16" s="1"/>
  <c r="G11" i="18"/>
  <c r="F12" i="18" s="1"/>
  <c r="H11" i="18"/>
  <c r="H34" i="18"/>
  <c r="E8" i="22"/>
  <c r="D8" i="22" s="1"/>
  <c r="H9" i="22" s="1"/>
  <c r="E23" i="17" l="1"/>
  <c r="D23" i="17" s="1"/>
  <c r="G23" i="17" s="1"/>
  <c r="F24" i="17" s="1"/>
  <c r="E34" i="18"/>
  <c r="D34" i="18" s="1"/>
  <c r="G34" i="18" s="1"/>
  <c r="F35" i="18" s="1"/>
  <c r="E12" i="24"/>
  <c r="D12" i="24" s="1"/>
  <c r="G12" i="24" s="1"/>
  <c r="F13" i="24" s="1"/>
  <c r="E9" i="12"/>
  <c r="D9" i="12" s="1"/>
  <c r="G9" i="12" s="1"/>
  <c r="F10" i="12" s="1"/>
  <c r="E11" i="10"/>
  <c r="D11" i="10" s="1"/>
  <c r="G11" i="10" s="1"/>
  <c r="F12" i="10" s="1"/>
  <c r="E11" i="15"/>
  <c r="C11" i="15" s="1"/>
  <c r="G11" i="15"/>
  <c r="F12" i="15" s="1"/>
  <c r="G10" i="20"/>
  <c r="F11" i="20" s="1"/>
  <c r="E9" i="11"/>
  <c r="D9" i="11" s="1"/>
  <c r="G9" i="11"/>
  <c r="F10" i="11" s="1"/>
  <c r="G13" i="16"/>
  <c r="F14" i="16" s="1"/>
  <c r="E13" i="16"/>
  <c r="C13" i="16" s="1"/>
  <c r="H11" i="10"/>
  <c r="H12" i="10" s="1"/>
  <c r="G8" i="22"/>
  <c r="F9" i="22" s="1"/>
  <c r="G9" i="22" s="1"/>
  <c r="F10" i="22" s="1"/>
  <c r="G12" i="18"/>
  <c r="F13" i="18" s="1"/>
  <c r="H12" i="18"/>
  <c r="H35" i="18"/>
  <c r="E9" i="13"/>
  <c r="D9" i="13" s="1"/>
  <c r="G9" i="13" s="1"/>
  <c r="F10" i="13" s="1"/>
  <c r="H10" i="11"/>
  <c r="G12" i="10" l="1"/>
  <c r="F13" i="10" s="1"/>
  <c r="E12" i="10"/>
  <c r="D12" i="10" s="1"/>
  <c r="E10" i="12"/>
  <c r="D10" i="12" s="1"/>
  <c r="G10" i="12"/>
  <c r="F11" i="12" s="1"/>
  <c r="E13" i="24"/>
  <c r="D13" i="24" s="1"/>
  <c r="G13" i="24" s="1"/>
  <c r="F14" i="24" s="1"/>
  <c r="G14" i="24" s="1"/>
  <c r="F15" i="24" s="1"/>
  <c r="E35" i="18"/>
  <c r="D35" i="18" s="1"/>
  <c r="H36" i="18" s="1"/>
  <c r="E10" i="13"/>
  <c r="D10" i="13" s="1"/>
  <c r="G10" i="13" s="1"/>
  <c r="F11" i="13" s="1"/>
  <c r="E24" i="17"/>
  <c r="D24" i="17" s="1"/>
  <c r="G24" i="17" s="1"/>
  <c r="F25" i="17" s="1"/>
  <c r="G13" i="18"/>
  <c r="F14" i="18" s="1"/>
  <c r="H13" i="18"/>
  <c r="H10" i="12"/>
  <c r="H11" i="12" s="1"/>
  <c r="H10" i="13"/>
  <c r="H11" i="13" s="1"/>
  <c r="E10" i="22"/>
  <c r="D10" i="22" s="1"/>
  <c r="H11" i="22" s="1"/>
  <c r="H13" i="10"/>
  <c r="E12" i="15"/>
  <c r="C12" i="15" s="1"/>
  <c r="G12" i="15"/>
  <c r="F13" i="15" s="1"/>
  <c r="E14" i="16"/>
  <c r="C14" i="16" s="1"/>
  <c r="G14" i="16"/>
  <c r="F15" i="16" s="1"/>
  <c r="E11" i="20"/>
  <c r="D11" i="20" s="1"/>
  <c r="H12" i="20" s="1"/>
  <c r="E10" i="11"/>
  <c r="D10" i="11" s="1"/>
  <c r="G10" i="11" s="1"/>
  <c r="F11" i="11" s="1"/>
  <c r="E25" i="17" l="1"/>
  <c r="D25" i="17" s="1"/>
  <c r="G25" i="17" s="1"/>
  <c r="F26" i="17" s="1"/>
  <c r="E15" i="24"/>
  <c r="D15" i="24" s="1"/>
  <c r="G15" i="24" s="1"/>
  <c r="F16" i="24" s="1"/>
  <c r="E11" i="13"/>
  <c r="D11" i="13" s="1"/>
  <c r="H12" i="13" s="1"/>
  <c r="E11" i="11"/>
  <c r="D11" i="11" s="1"/>
  <c r="G11" i="11" s="1"/>
  <c r="F12" i="11" s="1"/>
  <c r="G15" i="16"/>
  <c r="F16" i="16" s="1"/>
  <c r="E15" i="16"/>
  <c r="C15" i="16" s="1"/>
  <c r="G35" i="18"/>
  <c r="F36" i="18" s="1"/>
  <c r="H11" i="11"/>
  <c r="E13" i="15"/>
  <c r="C13" i="15" s="1"/>
  <c r="G13" i="15"/>
  <c r="F14" i="15" s="1"/>
  <c r="G14" i="18"/>
  <c r="F15" i="18" s="1"/>
  <c r="H14" i="18"/>
  <c r="E11" i="12"/>
  <c r="D11" i="12" s="1"/>
  <c r="H12" i="12" s="1"/>
  <c r="G11" i="20"/>
  <c r="F12" i="20" s="1"/>
  <c r="G10" i="22"/>
  <c r="F11" i="22" s="1"/>
  <c r="E13" i="10"/>
  <c r="D13" i="10" s="1"/>
  <c r="G13" i="10" s="1"/>
  <c r="F14" i="10" s="1"/>
  <c r="E14" i="10" l="1"/>
  <c r="D14" i="10" s="1"/>
  <c r="G14" i="10" s="1"/>
  <c r="F15" i="10" s="1"/>
  <c r="E12" i="11"/>
  <c r="D12" i="11" s="1"/>
  <c r="G12" i="11" s="1"/>
  <c r="F13" i="11" s="1"/>
  <c r="E16" i="24"/>
  <c r="D16" i="24" s="1"/>
  <c r="G16" i="24"/>
  <c r="F17" i="24" s="1"/>
  <c r="E26" i="17"/>
  <c r="D26" i="17" s="1"/>
  <c r="G26" i="17" s="1"/>
  <c r="F27" i="17" s="1"/>
  <c r="G11" i="13"/>
  <c r="F12" i="13" s="1"/>
  <c r="E11" i="22"/>
  <c r="D11" i="22" s="1"/>
  <c r="H12" i="22" s="1"/>
  <c r="H14" i="10"/>
  <c r="H15" i="10" s="1"/>
  <c r="H12" i="11"/>
  <c r="H13" i="11" s="1"/>
  <c r="G36" i="18"/>
  <c r="F37" i="18" s="1"/>
  <c r="E36" i="18"/>
  <c r="D36" i="18" s="1"/>
  <c r="H37" i="18" s="1"/>
  <c r="E14" i="15"/>
  <c r="C14" i="15" s="1"/>
  <c r="G14" i="15"/>
  <c r="F15" i="15" s="1"/>
  <c r="G11" i="12"/>
  <c r="F12" i="12" s="1"/>
  <c r="E12" i="20"/>
  <c r="D12" i="20" s="1"/>
  <c r="H13" i="20" s="1"/>
  <c r="G16" i="16"/>
  <c r="F17" i="16" s="1"/>
  <c r="E16" i="16"/>
  <c r="C16" i="16" s="1"/>
  <c r="G15" i="18"/>
  <c r="F16" i="18" s="1"/>
  <c r="H15" i="18"/>
  <c r="E27" i="17" l="1"/>
  <c r="D27" i="17" s="1"/>
  <c r="G27" i="17" s="1"/>
  <c r="F28" i="17" s="1"/>
  <c r="G28" i="17" s="1"/>
  <c r="F29" i="17" s="1"/>
  <c r="E13" i="11"/>
  <c r="D13" i="11" s="1"/>
  <c r="H14" i="11" s="1"/>
  <c r="G13" i="11"/>
  <c r="F14" i="11" s="1"/>
  <c r="E15" i="10"/>
  <c r="D15" i="10" s="1"/>
  <c r="H16" i="10" s="1"/>
  <c r="E17" i="24"/>
  <c r="D17" i="24" s="1"/>
  <c r="G17" i="24" s="1"/>
  <c r="F18" i="24" s="1"/>
  <c r="G12" i="20"/>
  <c r="F13" i="20" s="1"/>
  <c r="G11" i="22"/>
  <c r="F12" i="22" s="1"/>
  <c r="E17" i="16"/>
  <c r="D17" i="16" s="1"/>
  <c r="H18" i="16" s="1"/>
  <c r="E12" i="12"/>
  <c r="D12" i="12" s="1"/>
  <c r="H13" i="12" s="1"/>
  <c r="G15" i="15"/>
  <c r="F16" i="15" s="1"/>
  <c r="E15" i="15"/>
  <c r="C15" i="15" s="1"/>
  <c r="E12" i="13"/>
  <c r="D12" i="13" s="1"/>
  <c r="H13" i="13" s="1"/>
  <c r="E37" i="18"/>
  <c r="D37" i="18" s="1"/>
  <c r="G37" i="18" s="1"/>
  <c r="F38" i="18" s="1"/>
  <c r="G16" i="18"/>
  <c r="F17" i="18" s="1"/>
  <c r="H16" i="18"/>
  <c r="E18" i="24" l="1"/>
  <c r="D18" i="24" s="1"/>
  <c r="G18" i="24" s="1"/>
  <c r="F19" i="24" s="1"/>
  <c r="G19" i="24" s="1"/>
  <c r="F20" i="24" s="1"/>
  <c r="E38" i="18"/>
  <c r="D38" i="18" s="1"/>
  <c r="G38" i="18" s="1"/>
  <c r="F39" i="18" s="1"/>
  <c r="E29" i="17"/>
  <c r="D29" i="17" s="1"/>
  <c r="G29" i="17" s="1"/>
  <c r="F30" i="17" s="1"/>
  <c r="E12" i="22"/>
  <c r="D12" i="22" s="1"/>
  <c r="H13" i="22" s="1"/>
  <c r="G15" i="10"/>
  <c r="F16" i="10" s="1"/>
  <c r="G16" i="10" s="1"/>
  <c r="F17" i="10" s="1"/>
  <c r="G12" i="13"/>
  <c r="F13" i="13" s="1"/>
  <c r="E14" i="11"/>
  <c r="D14" i="11" s="1"/>
  <c r="H15" i="11" s="1"/>
  <c r="H38" i="18"/>
  <c r="E16" i="15"/>
  <c r="C16" i="15" s="1"/>
  <c r="G16" i="15"/>
  <c r="F17" i="15" s="1"/>
  <c r="G17" i="16"/>
  <c r="F18" i="16" s="1"/>
  <c r="E13" i="20"/>
  <c r="D13" i="20" s="1"/>
  <c r="H14" i="20" s="1"/>
  <c r="E17" i="18"/>
  <c r="D17" i="18" s="1"/>
  <c r="H18" i="18" s="1"/>
  <c r="G12" i="12"/>
  <c r="F13" i="12" s="1"/>
  <c r="E30" i="17" l="1"/>
  <c r="D30" i="17" s="1"/>
  <c r="G30" i="17"/>
  <c r="F31" i="17" s="1"/>
  <c r="E39" i="18"/>
  <c r="D39" i="18" s="1"/>
  <c r="G39" i="18" s="1"/>
  <c r="F40" i="18" s="1"/>
  <c r="G40" i="18" s="1"/>
  <c r="E20" i="24"/>
  <c r="D20" i="24" s="1"/>
  <c r="G20" i="24"/>
  <c r="F21" i="24" s="1"/>
  <c r="G17" i="18"/>
  <c r="F18" i="18" s="1"/>
  <c r="H39" i="18"/>
  <c r="E13" i="13"/>
  <c r="D13" i="13" s="1"/>
  <c r="H14" i="13" s="1"/>
  <c r="E17" i="15"/>
  <c r="D17" i="15" s="1"/>
  <c r="H18" i="15" s="1"/>
  <c r="G14" i="11"/>
  <c r="F15" i="11" s="1"/>
  <c r="G13" i="20"/>
  <c r="F14" i="20" s="1"/>
  <c r="E17" i="10"/>
  <c r="D17" i="10" s="1"/>
  <c r="H18" i="10" s="1"/>
  <c r="E13" i="12"/>
  <c r="D13" i="12" s="1"/>
  <c r="H14" i="12" s="1"/>
  <c r="E18" i="16"/>
  <c r="D18" i="16" s="1"/>
  <c r="H19" i="16" s="1"/>
  <c r="G18" i="16"/>
  <c r="F19" i="16" s="1"/>
  <c r="G12" i="22"/>
  <c r="F13" i="22" s="1"/>
  <c r="E15" i="11" l="1"/>
  <c r="D15" i="11" s="1"/>
  <c r="H16" i="11" s="1"/>
  <c r="E19" i="16"/>
  <c r="D19" i="16" s="1"/>
  <c r="G19" i="16"/>
  <c r="F20" i="16" s="1"/>
  <c r="E21" i="24"/>
  <c r="D21" i="24" s="1"/>
  <c r="G21" i="24" s="1"/>
  <c r="F22" i="24" s="1"/>
  <c r="G17" i="15"/>
  <c r="F18" i="15" s="1"/>
  <c r="E14" i="20"/>
  <c r="D14" i="20" s="1"/>
  <c r="H15" i="20" s="1"/>
  <c r="G13" i="12"/>
  <c r="F14" i="12" s="1"/>
  <c r="G13" i="13"/>
  <c r="F14" i="13" s="1"/>
  <c r="E31" i="17"/>
  <c r="D31" i="17" s="1"/>
  <c r="G31" i="17"/>
  <c r="F32" i="17" s="1"/>
  <c r="H20" i="16"/>
  <c r="G17" i="10"/>
  <c r="F18" i="10" s="1"/>
  <c r="H40" i="18"/>
  <c r="E13" i="22"/>
  <c r="D13" i="22" s="1"/>
  <c r="H14" i="22" s="1"/>
  <c r="E18" i="18"/>
  <c r="D18" i="18" s="1"/>
  <c r="H19" i="18" s="1"/>
  <c r="E22" i="24" l="1"/>
  <c r="D22" i="24" s="1"/>
  <c r="G22" i="24" s="1"/>
  <c r="F23" i="24" s="1"/>
  <c r="H21" i="16"/>
  <c r="G18" i="18"/>
  <c r="F19" i="18" s="1"/>
  <c r="E32" i="17"/>
  <c r="D32" i="17" s="1"/>
  <c r="G32" i="17"/>
  <c r="F33" i="17" s="1"/>
  <c r="G13" i="22"/>
  <c r="F14" i="22" s="1"/>
  <c r="G14" i="22" s="1"/>
  <c r="F15" i="22" s="1"/>
  <c r="E20" i="16"/>
  <c r="D20" i="16" s="1"/>
  <c r="G20" i="16"/>
  <c r="F21" i="16" s="1"/>
  <c r="E14" i="12"/>
  <c r="D14" i="12" s="1"/>
  <c r="H15" i="12" s="1"/>
  <c r="G14" i="12"/>
  <c r="F15" i="12" s="1"/>
  <c r="G15" i="12" s="1"/>
  <c r="F16" i="12" s="1"/>
  <c r="E18" i="15"/>
  <c r="D18" i="15" s="1"/>
  <c r="H19" i="15" s="1"/>
  <c r="G18" i="15"/>
  <c r="F19" i="15" s="1"/>
  <c r="G14" i="13"/>
  <c r="F15" i="13" s="1"/>
  <c r="G15" i="13" s="1"/>
  <c r="F16" i="13" s="1"/>
  <c r="E14" i="13"/>
  <c r="D14" i="13" s="1"/>
  <c r="H15" i="13" s="1"/>
  <c r="E18" i="10"/>
  <c r="D18" i="10" s="1"/>
  <c r="H19" i="10" s="1"/>
  <c r="G14" i="20"/>
  <c r="F15" i="20" s="1"/>
  <c r="G15" i="11"/>
  <c r="F16" i="11" s="1"/>
  <c r="G16" i="11" s="1"/>
  <c r="F17" i="11" s="1"/>
  <c r="E23" i="24" l="1"/>
  <c r="D23" i="24" s="1"/>
  <c r="G23" i="24" s="1"/>
  <c r="F24" i="24" s="1"/>
  <c r="G24" i="24" s="1"/>
  <c r="F25" i="24" s="1"/>
  <c r="E15" i="22"/>
  <c r="D15" i="22" s="1"/>
  <c r="H16" i="22" s="1"/>
  <c r="E19" i="15"/>
  <c r="D19" i="15" s="1"/>
  <c r="G19" i="15" s="1"/>
  <c r="F20" i="15" s="1"/>
  <c r="H20" i="15"/>
  <c r="G33" i="17"/>
  <c r="F34" i="17" s="1"/>
  <c r="E33" i="17"/>
  <c r="D33" i="17" s="1"/>
  <c r="E17" i="11"/>
  <c r="D17" i="11" s="1"/>
  <c r="H18" i="11" s="1"/>
  <c r="G17" i="11"/>
  <c r="F18" i="11" s="1"/>
  <c r="E19" i="18"/>
  <c r="D19" i="18" s="1"/>
  <c r="H20" i="18" s="1"/>
  <c r="E16" i="13"/>
  <c r="D16" i="13" s="1"/>
  <c r="H17" i="13" s="1"/>
  <c r="E16" i="12"/>
  <c r="D16" i="12" s="1"/>
  <c r="H17" i="12" s="1"/>
  <c r="G18" i="10"/>
  <c r="F19" i="10" s="1"/>
  <c r="E21" i="16"/>
  <c r="D21" i="16" s="1"/>
  <c r="G21" i="16" s="1"/>
  <c r="F22" i="16" s="1"/>
  <c r="E15" i="20"/>
  <c r="D15" i="20" s="1"/>
  <c r="H16" i="20" s="1"/>
  <c r="H22" i="16"/>
  <c r="E22" i="16" l="1"/>
  <c r="D22" i="16" s="1"/>
  <c r="G22" i="16" s="1"/>
  <c r="F23" i="16" s="1"/>
  <c r="E20" i="15"/>
  <c r="D20" i="15" s="1"/>
  <c r="G20" i="15"/>
  <c r="F21" i="15" s="1"/>
  <c r="E25" i="24"/>
  <c r="D25" i="24" s="1"/>
  <c r="G25" i="24" s="1"/>
  <c r="F26" i="24" s="1"/>
  <c r="G19" i="18"/>
  <c r="F20" i="18" s="1"/>
  <c r="E34" i="17"/>
  <c r="D34" i="17" s="1"/>
  <c r="G34" i="17"/>
  <c r="F35" i="17" s="1"/>
  <c r="H21" i="15"/>
  <c r="E18" i="11"/>
  <c r="D18" i="11" s="1"/>
  <c r="H19" i="11" s="1"/>
  <c r="G15" i="22"/>
  <c r="F16" i="22" s="1"/>
  <c r="H23" i="16"/>
  <c r="G15" i="20"/>
  <c r="F16" i="20" s="1"/>
  <c r="G16" i="13"/>
  <c r="F17" i="13" s="1"/>
  <c r="E19" i="10"/>
  <c r="D19" i="10" s="1"/>
  <c r="H20" i="10" s="1"/>
  <c r="G16" i="12"/>
  <c r="F17" i="12" s="1"/>
  <c r="E26" i="24" l="1"/>
  <c r="D26" i="24" s="1"/>
  <c r="G26" i="24"/>
  <c r="F27" i="24" s="1"/>
  <c r="E23" i="16"/>
  <c r="D23" i="16" s="1"/>
  <c r="G23" i="16"/>
  <c r="F24" i="16" s="1"/>
  <c r="E16" i="22"/>
  <c r="D16" i="22" s="1"/>
  <c r="H17" i="22" s="1"/>
  <c r="G19" i="10"/>
  <c r="F20" i="10" s="1"/>
  <c r="E17" i="13"/>
  <c r="D17" i="13" s="1"/>
  <c r="H18" i="13" s="1"/>
  <c r="G17" i="13"/>
  <c r="F18" i="13" s="1"/>
  <c r="E21" i="15"/>
  <c r="D21" i="15" s="1"/>
  <c r="H22" i="15" s="1"/>
  <c r="E17" i="12"/>
  <c r="D17" i="12" s="1"/>
  <c r="H18" i="12" s="1"/>
  <c r="E35" i="17"/>
  <c r="D35" i="17" s="1"/>
  <c r="G35" i="17" s="1"/>
  <c r="F36" i="17" s="1"/>
  <c r="G18" i="11"/>
  <c r="F19" i="11" s="1"/>
  <c r="E16" i="20"/>
  <c r="D16" i="20" s="1"/>
  <c r="H17" i="20" s="1"/>
  <c r="H24" i="16"/>
  <c r="E20" i="18"/>
  <c r="D20" i="18" s="1"/>
  <c r="H21" i="18" s="1"/>
  <c r="E36" i="17" l="1"/>
  <c r="D36" i="17" s="1"/>
  <c r="G36" i="17"/>
  <c r="F37" i="17" s="1"/>
  <c r="G17" i="12"/>
  <c r="F18" i="12" s="1"/>
  <c r="H25" i="16"/>
  <c r="G21" i="15"/>
  <c r="F22" i="15" s="1"/>
  <c r="G16" i="22"/>
  <c r="F17" i="22" s="1"/>
  <c r="E24" i="16"/>
  <c r="D24" i="16" s="1"/>
  <c r="G24" i="16" s="1"/>
  <c r="F25" i="16" s="1"/>
  <c r="G20" i="18"/>
  <c r="F21" i="18" s="1"/>
  <c r="E20" i="10"/>
  <c r="D20" i="10" s="1"/>
  <c r="H21" i="10" s="1"/>
  <c r="G16" i="20"/>
  <c r="F17" i="20" s="1"/>
  <c r="E19" i="11"/>
  <c r="D19" i="11" s="1"/>
  <c r="H20" i="11" s="1"/>
  <c r="E18" i="13"/>
  <c r="D18" i="13" s="1"/>
  <c r="G18" i="13" s="1"/>
  <c r="F19" i="13" s="1"/>
  <c r="E27" i="24"/>
  <c r="D27" i="24" s="1"/>
  <c r="G27" i="24" s="1"/>
  <c r="F28" i="24" s="1"/>
  <c r="H19" i="13"/>
  <c r="E25" i="16" l="1"/>
  <c r="D25" i="16" s="1"/>
  <c r="G25" i="16" s="1"/>
  <c r="F26" i="16" s="1"/>
  <c r="E19" i="13"/>
  <c r="D19" i="13" s="1"/>
  <c r="G19" i="13" s="1"/>
  <c r="F20" i="13" s="1"/>
  <c r="E28" i="24"/>
  <c r="D28" i="24" s="1"/>
  <c r="G28" i="24" s="1"/>
  <c r="F29" i="24" s="1"/>
  <c r="G29" i="24" s="1"/>
  <c r="F30" i="24" s="1"/>
  <c r="E17" i="22"/>
  <c r="D17" i="22" s="1"/>
  <c r="H18" i="22" s="1"/>
  <c r="G17" i="22"/>
  <c r="F18" i="22" s="1"/>
  <c r="G20" i="10"/>
  <c r="F21" i="10" s="1"/>
  <c r="H26" i="16"/>
  <c r="E18" i="12"/>
  <c r="D18" i="12" s="1"/>
  <c r="H19" i="12" s="1"/>
  <c r="E17" i="20"/>
  <c r="D17" i="20" s="1"/>
  <c r="H18" i="20" s="1"/>
  <c r="E21" i="18"/>
  <c r="D21" i="18" s="1"/>
  <c r="H22" i="18" s="1"/>
  <c r="G21" i="18"/>
  <c r="F22" i="18" s="1"/>
  <c r="E22" i="15"/>
  <c r="D22" i="15" s="1"/>
  <c r="H23" i="15" s="1"/>
  <c r="E37" i="17"/>
  <c r="D37" i="17" s="1"/>
  <c r="G37" i="17" s="1"/>
  <c r="F38" i="17" s="1"/>
  <c r="G19" i="11"/>
  <c r="F20" i="11" s="1"/>
  <c r="E38" i="17" l="1"/>
  <c r="D38" i="17" s="1"/>
  <c r="G38" i="17" s="1"/>
  <c r="F39" i="17" s="1"/>
  <c r="E20" i="13"/>
  <c r="D20" i="13" s="1"/>
  <c r="G20" i="13"/>
  <c r="F21" i="13" s="1"/>
  <c r="E30" i="24"/>
  <c r="D30" i="24" s="1"/>
  <c r="G30" i="24" s="1"/>
  <c r="F31" i="24" s="1"/>
  <c r="E26" i="16"/>
  <c r="D26" i="16" s="1"/>
  <c r="H27" i="16" s="1"/>
  <c r="H20" i="13"/>
  <c r="H21" i="13" s="1"/>
  <c r="E18" i="22"/>
  <c r="D18" i="22" s="1"/>
  <c r="H19" i="22" s="1"/>
  <c r="G22" i="15"/>
  <c r="F23" i="15" s="1"/>
  <c r="E22" i="18"/>
  <c r="D22" i="18" s="1"/>
  <c r="G22" i="18" s="1"/>
  <c r="F23" i="18" s="1"/>
  <c r="E20" i="11"/>
  <c r="D20" i="11" s="1"/>
  <c r="H21" i="11" s="1"/>
  <c r="G17" i="20"/>
  <c r="F18" i="20" s="1"/>
  <c r="G18" i="12"/>
  <c r="F19" i="12" s="1"/>
  <c r="H23" i="18"/>
  <c r="E21" i="10"/>
  <c r="D21" i="10" s="1"/>
  <c r="H22" i="10" s="1"/>
  <c r="E31" i="24" l="1"/>
  <c r="D31" i="24" s="1"/>
  <c r="G31" i="24" s="1"/>
  <c r="F32" i="24" s="1"/>
  <c r="E23" i="18"/>
  <c r="D23" i="18" s="1"/>
  <c r="G23" i="18" s="1"/>
  <c r="F24" i="18" s="1"/>
  <c r="E39" i="17"/>
  <c r="D39" i="17" s="1"/>
  <c r="G39" i="17"/>
  <c r="F40" i="17" s="1"/>
  <c r="G40" i="17" s="1"/>
  <c r="E18" i="20"/>
  <c r="D18" i="20" s="1"/>
  <c r="H19" i="20" s="1"/>
  <c r="G23" i="15"/>
  <c r="F24" i="15" s="1"/>
  <c r="E23" i="15"/>
  <c r="D23" i="15" s="1"/>
  <c r="H24" i="15" s="1"/>
  <c r="H24" i="18"/>
  <c r="G26" i="16"/>
  <c r="F27" i="16" s="1"/>
  <c r="E21" i="13"/>
  <c r="D21" i="13" s="1"/>
  <c r="H22" i="13" s="1"/>
  <c r="G20" i="11"/>
  <c r="F21" i="11" s="1"/>
  <c r="G18" i="22"/>
  <c r="F19" i="22" s="1"/>
  <c r="G19" i="22" s="1"/>
  <c r="F20" i="22" s="1"/>
  <c r="E19" i="12"/>
  <c r="D19" i="12" s="1"/>
  <c r="H20" i="12" s="1"/>
  <c r="G21" i="10"/>
  <c r="F22" i="10" s="1"/>
  <c r="E24" i="18" l="1"/>
  <c r="D24" i="18" s="1"/>
  <c r="G24" i="18" s="1"/>
  <c r="F25" i="18" s="1"/>
  <c r="E32" i="24"/>
  <c r="D32" i="24" s="1"/>
  <c r="G32" i="24" s="1"/>
  <c r="F33" i="24" s="1"/>
  <c r="E20" i="22"/>
  <c r="D20" i="22" s="1"/>
  <c r="H21" i="22" s="1"/>
  <c r="G20" i="22"/>
  <c r="F21" i="22" s="1"/>
  <c r="E24" i="15"/>
  <c r="D24" i="15" s="1"/>
  <c r="G24" i="15" s="1"/>
  <c r="F25" i="15" s="1"/>
  <c r="E21" i="11"/>
  <c r="D21" i="11" s="1"/>
  <c r="H22" i="11" s="1"/>
  <c r="G21" i="11"/>
  <c r="F22" i="11" s="1"/>
  <c r="E22" i="10"/>
  <c r="D22" i="10" s="1"/>
  <c r="H23" i="10" s="1"/>
  <c r="G21" i="13"/>
  <c r="F22" i="13" s="1"/>
  <c r="G18" i="20"/>
  <c r="F19" i="20" s="1"/>
  <c r="G19" i="12"/>
  <c r="F20" i="12" s="1"/>
  <c r="E27" i="16"/>
  <c r="D27" i="16" s="1"/>
  <c r="H28" i="16" s="1"/>
  <c r="H25" i="18"/>
  <c r="E25" i="15" l="1"/>
  <c r="D25" i="15" s="1"/>
  <c r="G25" i="15" s="1"/>
  <c r="F26" i="15" s="1"/>
  <c r="E33" i="24"/>
  <c r="D33" i="24" s="1"/>
  <c r="G33" i="24" s="1"/>
  <c r="F34" i="24" s="1"/>
  <c r="G34" i="24" s="1"/>
  <c r="F35" i="24" s="1"/>
  <c r="E25" i="18"/>
  <c r="D25" i="18" s="1"/>
  <c r="G25" i="18" s="1"/>
  <c r="F26" i="18" s="1"/>
  <c r="E22" i="13"/>
  <c r="D22" i="13" s="1"/>
  <c r="H23" i="13" s="1"/>
  <c r="H25" i="15"/>
  <c r="H26" i="15" s="1"/>
  <c r="E19" i="20"/>
  <c r="D19" i="20" s="1"/>
  <c r="H20" i="20" s="1"/>
  <c r="H26" i="18"/>
  <c r="E22" i="11"/>
  <c r="D22" i="11" s="1"/>
  <c r="H23" i="11" s="1"/>
  <c r="G21" i="22"/>
  <c r="F22" i="22" s="1"/>
  <c r="E21" i="22"/>
  <c r="D21" i="22" s="1"/>
  <c r="H22" i="22" s="1"/>
  <c r="G22" i="10"/>
  <c r="F23" i="10" s="1"/>
  <c r="G27" i="16"/>
  <c r="F28" i="16" s="1"/>
  <c r="G28" i="16" s="1"/>
  <c r="F29" i="16" s="1"/>
  <c r="E20" i="12"/>
  <c r="D20" i="12" s="1"/>
  <c r="H21" i="12" s="1"/>
  <c r="E26" i="18" l="1"/>
  <c r="D26" i="18" s="1"/>
  <c r="H27" i="18" s="1"/>
  <c r="E35" i="24"/>
  <c r="D35" i="24" s="1"/>
  <c r="G35" i="24" s="1"/>
  <c r="F36" i="24" s="1"/>
  <c r="E26" i="15"/>
  <c r="D26" i="15" s="1"/>
  <c r="H27" i="15" s="1"/>
  <c r="G20" i="12"/>
  <c r="F21" i="12" s="1"/>
  <c r="G22" i="11"/>
  <c r="F23" i="11" s="1"/>
  <c r="G19" i="20"/>
  <c r="F20" i="20" s="1"/>
  <c r="E23" i="10"/>
  <c r="D23" i="10" s="1"/>
  <c r="H24" i="10" s="1"/>
  <c r="E29" i="16"/>
  <c r="D29" i="16" s="1"/>
  <c r="H30" i="16" s="1"/>
  <c r="G22" i="13"/>
  <c r="F23" i="13" s="1"/>
  <c r="E22" i="22"/>
  <c r="D22" i="22" s="1"/>
  <c r="G22" i="22" s="1"/>
  <c r="F23" i="22" s="1"/>
  <c r="E36" i="24" l="1"/>
  <c r="D36" i="24" s="1"/>
  <c r="G36" i="24" s="1"/>
  <c r="F37" i="24" s="1"/>
  <c r="E23" i="22"/>
  <c r="D23" i="22" s="1"/>
  <c r="G23" i="22" s="1"/>
  <c r="F24" i="22" s="1"/>
  <c r="E20" i="20"/>
  <c r="D20" i="20" s="1"/>
  <c r="H21" i="20" s="1"/>
  <c r="G20" i="20"/>
  <c r="F21" i="20" s="1"/>
  <c r="H23" i="22"/>
  <c r="E23" i="13"/>
  <c r="D23" i="13" s="1"/>
  <c r="H24" i="13" s="1"/>
  <c r="E23" i="11"/>
  <c r="D23" i="11" s="1"/>
  <c r="H24" i="11" s="1"/>
  <c r="G26" i="18"/>
  <c r="F27" i="18" s="1"/>
  <c r="G26" i="15"/>
  <c r="F27" i="15" s="1"/>
  <c r="G29" i="16"/>
  <c r="F30" i="16" s="1"/>
  <c r="G23" i="10"/>
  <c r="F24" i="10" s="1"/>
  <c r="E21" i="12"/>
  <c r="D21" i="12" s="1"/>
  <c r="H22" i="12" s="1"/>
  <c r="E24" i="22" l="1"/>
  <c r="D24" i="22" s="1"/>
  <c r="G24" i="22" s="1"/>
  <c r="F25" i="22" s="1"/>
  <c r="E37" i="24"/>
  <c r="D37" i="24" s="1"/>
  <c r="G37" i="24" s="1"/>
  <c r="F38" i="24" s="1"/>
  <c r="E27" i="18"/>
  <c r="D27" i="18" s="1"/>
  <c r="H28" i="18" s="1"/>
  <c r="G27" i="18"/>
  <c r="F28" i="18" s="1"/>
  <c r="G28" i="18" s="1"/>
  <c r="H22" i="20"/>
  <c r="G21" i="12"/>
  <c r="F22" i="12" s="1"/>
  <c r="G23" i="11"/>
  <c r="F24" i="11" s="1"/>
  <c r="E27" i="15"/>
  <c r="D27" i="15" s="1"/>
  <c r="H28" i="15" s="1"/>
  <c r="G23" i="13"/>
  <c r="F24" i="13" s="1"/>
  <c r="E30" i="16"/>
  <c r="D30" i="16" s="1"/>
  <c r="H31" i="16" s="1"/>
  <c r="E21" i="20"/>
  <c r="D21" i="20" s="1"/>
  <c r="G21" i="20" s="1"/>
  <c r="F22" i="20" s="1"/>
  <c r="E24" i="10"/>
  <c r="D24" i="10" s="1"/>
  <c r="H25" i="10" s="1"/>
  <c r="G24" i="10"/>
  <c r="F25" i="10" s="1"/>
  <c r="H24" i="22"/>
  <c r="H25" i="22" s="1"/>
  <c r="E22" i="20" l="1"/>
  <c r="D22" i="20" s="1"/>
  <c r="G22" i="20" s="1"/>
  <c r="F23" i="20" s="1"/>
  <c r="E38" i="24"/>
  <c r="D38" i="24" s="1"/>
  <c r="G38" i="24"/>
  <c r="F39" i="24" s="1"/>
  <c r="G39" i="24" s="1"/>
  <c r="F40" i="24" s="1"/>
  <c r="E25" i="22"/>
  <c r="D25" i="22" s="1"/>
  <c r="G25" i="22" s="1"/>
  <c r="F26" i="22" s="1"/>
  <c r="E24" i="13"/>
  <c r="D24" i="13" s="1"/>
  <c r="H25" i="13" s="1"/>
  <c r="E25" i="10"/>
  <c r="D25" i="10" s="1"/>
  <c r="G25" i="10" s="1"/>
  <c r="F26" i="10" s="1"/>
  <c r="G30" i="16"/>
  <c r="F31" i="16" s="1"/>
  <c r="H26" i="10"/>
  <c r="G27" i="15"/>
  <c r="F28" i="15" s="1"/>
  <c r="G28" i="15" s="1"/>
  <c r="F29" i="15" s="1"/>
  <c r="E24" i="11"/>
  <c r="D24" i="11" s="1"/>
  <c r="H25" i="11" s="1"/>
  <c r="E22" i="12"/>
  <c r="D22" i="12" s="1"/>
  <c r="H23" i="12" s="1"/>
  <c r="E26" i="10" l="1"/>
  <c r="D26" i="10" s="1"/>
  <c r="G26" i="10" s="1"/>
  <c r="F27" i="10" s="1"/>
  <c r="E26" i="22"/>
  <c r="D26" i="22" s="1"/>
  <c r="G26" i="22" s="1"/>
  <c r="F27" i="22" s="1"/>
  <c r="E23" i="20"/>
  <c r="D23" i="20" s="1"/>
  <c r="G23" i="20"/>
  <c r="F24" i="20" s="1"/>
  <c r="H27" i="10"/>
  <c r="H26" i="22"/>
  <c r="H27" i="22" s="1"/>
  <c r="E31" i="16"/>
  <c r="D31" i="16" s="1"/>
  <c r="H32" i="16" s="1"/>
  <c r="G31" i="16"/>
  <c r="F32" i="16" s="1"/>
  <c r="E40" i="24"/>
  <c r="D40" i="24" s="1"/>
  <c r="G40" i="24" s="1"/>
  <c r="F41" i="24" s="1"/>
  <c r="E29" i="15"/>
  <c r="D29" i="15" s="1"/>
  <c r="H30" i="15" s="1"/>
  <c r="G22" i="12"/>
  <c r="F23" i="12" s="1"/>
  <c r="H23" i="20"/>
  <c r="H24" i="20" s="1"/>
  <c r="G24" i="11"/>
  <c r="F25" i="11" s="1"/>
  <c r="G24" i="13"/>
  <c r="F25" i="13" s="1"/>
  <c r="E27" i="22" l="1"/>
  <c r="D27" i="22" s="1"/>
  <c r="G27" i="22" s="1"/>
  <c r="F28" i="22" s="1"/>
  <c r="E41" i="24"/>
  <c r="D41" i="24" s="1"/>
  <c r="G41" i="24" s="1"/>
  <c r="F42" i="24" s="1"/>
  <c r="E27" i="10"/>
  <c r="D27" i="10" s="1"/>
  <c r="H28" i="10" s="1"/>
  <c r="G27" i="10"/>
  <c r="F28" i="10" s="1"/>
  <c r="G28" i="10" s="1"/>
  <c r="F29" i="10" s="1"/>
  <c r="E24" i="20"/>
  <c r="D24" i="20" s="1"/>
  <c r="G24" i="20" s="1"/>
  <c r="F25" i="20" s="1"/>
  <c r="E25" i="13"/>
  <c r="D25" i="13" s="1"/>
  <c r="H26" i="13" s="1"/>
  <c r="G25" i="13"/>
  <c r="F26" i="13" s="1"/>
  <c r="G29" i="15"/>
  <c r="F30" i="15" s="1"/>
  <c r="H28" i="22"/>
  <c r="E25" i="11"/>
  <c r="D25" i="11" s="1"/>
  <c r="H26" i="11" s="1"/>
  <c r="E32" i="16"/>
  <c r="D32" i="16" s="1"/>
  <c r="G32" i="16" s="1"/>
  <c r="F33" i="16" s="1"/>
  <c r="E23" i="12"/>
  <c r="D23" i="12" s="1"/>
  <c r="H24" i="12" s="1"/>
  <c r="H33" i="16"/>
  <c r="E25" i="20" l="1"/>
  <c r="D25" i="20" s="1"/>
  <c r="G25" i="20" s="1"/>
  <c r="F26" i="20" s="1"/>
  <c r="E33" i="16"/>
  <c r="D33" i="16" s="1"/>
  <c r="G33" i="16" s="1"/>
  <c r="F34" i="16" s="1"/>
  <c r="E42" i="24"/>
  <c r="D42" i="24" s="1"/>
  <c r="G42" i="24" s="1"/>
  <c r="F43" i="24" s="1"/>
  <c r="E28" i="22"/>
  <c r="D28" i="22" s="1"/>
  <c r="H29" i="22" s="1"/>
  <c r="H25" i="20"/>
  <c r="G23" i="12"/>
  <c r="F24" i="12" s="1"/>
  <c r="H27" i="13"/>
  <c r="E29" i="10"/>
  <c r="D29" i="10" s="1"/>
  <c r="H30" i="10" s="1"/>
  <c r="E30" i="15"/>
  <c r="D30" i="15" s="1"/>
  <c r="H31" i="15" s="1"/>
  <c r="E26" i="13"/>
  <c r="D26" i="13" s="1"/>
  <c r="G26" i="13" s="1"/>
  <c r="F27" i="13" s="1"/>
  <c r="G27" i="13" s="1"/>
  <c r="F28" i="13" s="1"/>
  <c r="G25" i="11"/>
  <c r="F26" i="11" s="1"/>
  <c r="E43" i="24" l="1"/>
  <c r="D43" i="24" s="1"/>
  <c r="G43" i="24" s="1"/>
  <c r="F44" i="24" s="1"/>
  <c r="G44" i="24" s="1"/>
  <c r="E28" i="13"/>
  <c r="D28" i="13" s="1"/>
  <c r="H29" i="13" s="1"/>
  <c r="E34" i="16"/>
  <c r="D34" i="16" s="1"/>
  <c r="G34" i="16" s="1"/>
  <c r="F35" i="16" s="1"/>
  <c r="E26" i="20"/>
  <c r="D26" i="20" s="1"/>
  <c r="G26" i="20" s="1"/>
  <c r="F27" i="20" s="1"/>
  <c r="G28" i="22"/>
  <c r="F29" i="22" s="1"/>
  <c r="G29" i="22" s="1"/>
  <c r="F30" i="22" s="1"/>
  <c r="E24" i="12"/>
  <c r="D24" i="12" s="1"/>
  <c r="H25" i="12" s="1"/>
  <c r="G30" i="15"/>
  <c r="F31" i="15" s="1"/>
  <c r="H34" i="16"/>
  <c r="E26" i="11"/>
  <c r="D26" i="11" s="1"/>
  <c r="H27" i="11" s="1"/>
  <c r="G26" i="11"/>
  <c r="F27" i="11" s="1"/>
  <c r="H26" i="20"/>
  <c r="H27" i="20" s="1"/>
  <c r="G29" i="10"/>
  <c r="F30" i="10" s="1"/>
  <c r="E35" i="16" l="1"/>
  <c r="D35" i="16" s="1"/>
  <c r="G35" i="16"/>
  <c r="F36" i="16" s="1"/>
  <c r="E27" i="20"/>
  <c r="D27" i="20" s="1"/>
  <c r="G27" i="20"/>
  <c r="F28" i="20" s="1"/>
  <c r="G28" i="20" s="1"/>
  <c r="F29" i="20" s="1"/>
  <c r="E30" i="22"/>
  <c r="D30" i="22" s="1"/>
  <c r="H31" i="22" s="1"/>
  <c r="H35" i="16"/>
  <c r="E27" i="11"/>
  <c r="D27" i="11" s="1"/>
  <c r="H28" i="11" s="1"/>
  <c r="G27" i="11"/>
  <c r="F28" i="11" s="1"/>
  <c r="G28" i="11" s="1"/>
  <c r="F29" i="11" s="1"/>
  <c r="E31" i="15"/>
  <c r="D31" i="15" s="1"/>
  <c r="H32" i="15" s="1"/>
  <c r="H28" i="20"/>
  <c r="E30" i="10"/>
  <c r="D30" i="10" s="1"/>
  <c r="H31" i="10" s="1"/>
  <c r="G24" i="12"/>
  <c r="F25" i="12" s="1"/>
  <c r="G28" i="13"/>
  <c r="F29" i="13" s="1"/>
  <c r="E29" i="11" l="1"/>
  <c r="D29" i="11" s="1"/>
  <c r="H30" i="11" s="1"/>
  <c r="G29" i="11"/>
  <c r="F30" i="11" s="1"/>
  <c r="H36" i="16"/>
  <c r="G30" i="22"/>
  <c r="F31" i="22" s="1"/>
  <c r="E25" i="12"/>
  <c r="D25" i="12" s="1"/>
  <c r="H26" i="12" s="1"/>
  <c r="G30" i="10"/>
  <c r="F31" i="10" s="1"/>
  <c r="E36" i="16"/>
  <c r="D36" i="16" s="1"/>
  <c r="G36" i="16" s="1"/>
  <c r="F37" i="16" s="1"/>
  <c r="G29" i="20"/>
  <c r="F30" i="20" s="1"/>
  <c r="E29" i="20"/>
  <c r="D29" i="20" s="1"/>
  <c r="H30" i="20" s="1"/>
  <c r="E29" i="13"/>
  <c r="D29" i="13" s="1"/>
  <c r="H30" i="13" s="1"/>
  <c r="G31" i="15"/>
  <c r="F32" i="15" s="1"/>
  <c r="E37" i="16" l="1"/>
  <c r="D37" i="16" s="1"/>
  <c r="G37" i="16" s="1"/>
  <c r="F38" i="16" s="1"/>
  <c r="H31" i="11"/>
  <c r="G29" i="13"/>
  <c r="F30" i="13" s="1"/>
  <c r="G25" i="12"/>
  <c r="F26" i="12" s="1"/>
  <c r="E30" i="11"/>
  <c r="D30" i="11" s="1"/>
  <c r="G30" i="11" s="1"/>
  <c r="F31" i="11" s="1"/>
  <c r="E32" i="15"/>
  <c r="D32" i="15" s="1"/>
  <c r="H33" i="15" s="1"/>
  <c r="E31" i="10"/>
  <c r="D31" i="10" s="1"/>
  <c r="H32" i="10" s="1"/>
  <c r="E30" i="20"/>
  <c r="D30" i="20" s="1"/>
  <c r="H31" i="20" s="1"/>
  <c r="G31" i="22"/>
  <c r="F32" i="22" s="1"/>
  <c r="E31" i="22"/>
  <c r="D31" i="22" s="1"/>
  <c r="H32" i="22" s="1"/>
  <c r="H37" i="16"/>
  <c r="H38" i="16" s="1"/>
  <c r="E31" i="11" l="1"/>
  <c r="D31" i="11" s="1"/>
  <c r="H32" i="11" s="1"/>
  <c r="E38" i="16"/>
  <c r="D38" i="16" s="1"/>
  <c r="H39" i="16" s="1"/>
  <c r="G31" i="10"/>
  <c r="F32" i="10" s="1"/>
  <c r="E26" i="12"/>
  <c r="D26" i="12" s="1"/>
  <c r="H27" i="12" s="1"/>
  <c r="G30" i="20"/>
  <c r="F31" i="20" s="1"/>
  <c r="G32" i="15"/>
  <c r="F33" i="15" s="1"/>
  <c r="E30" i="13"/>
  <c r="D30" i="13" s="1"/>
  <c r="H31" i="13" s="1"/>
  <c r="H33" i="22"/>
  <c r="E32" i="22"/>
  <c r="D32" i="22" s="1"/>
  <c r="G32" i="22" s="1"/>
  <c r="F33" i="22" s="1"/>
  <c r="E33" i="22" l="1"/>
  <c r="D33" i="22" s="1"/>
  <c r="G33" i="22" s="1"/>
  <c r="F34" i="22" s="1"/>
  <c r="G38" i="16"/>
  <c r="F39" i="16" s="1"/>
  <c r="G30" i="13"/>
  <c r="F31" i="13" s="1"/>
  <c r="E33" i="15"/>
  <c r="D33" i="15" s="1"/>
  <c r="H34" i="15" s="1"/>
  <c r="E31" i="20"/>
  <c r="D31" i="20" s="1"/>
  <c r="H32" i="20" s="1"/>
  <c r="G31" i="11"/>
  <c r="F32" i="11" s="1"/>
  <c r="G26" i="12"/>
  <c r="F27" i="12" s="1"/>
  <c r="G27" i="12" s="1"/>
  <c r="F28" i="12" s="1"/>
  <c r="E32" i="10"/>
  <c r="D32" i="10" s="1"/>
  <c r="H33" i="10" s="1"/>
  <c r="E34" i="22" l="1"/>
  <c r="D34" i="22" s="1"/>
  <c r="G34" i="22" s="1"/>
  <c r="F35" i="22" s="1"/>
  <c r="E31" i="13"/>
  <c r="D31" i="13" s="1"/>
  <c r="H32" i="13" s="1"/>
  <c r="H34" i="22"/>
  <c r="H35" i="22" s="1"/>
  <c r="E28" i="12"/>
  <c r="D28" i="12" s="1"/>
  <c r="H29" i="12" s="1"/>
  <c r="G28" i="12"/>
  <c r="F29" i="12" s="1"/>
  <c r="E39" i="16"/>
  <c r="D39" i="16" s="1"/>
  <c r="H40" i="16" s="1"/>
  <c r="E32" i="11"/>
  <c r="D32" i="11" s="1"/>
  <c r="H33" i="11" s="1"/>
  <c r="G32" i="10"/>
  <c r="F33" i="10" s="1"/>
  <c r="G33" i="15"/>
  <c r="F34" i="15" s="1"/>
  <c r="G31" i="20"/>
  <c r="F32" i="20" s="1"/>
  <c r="E35" i="22" l="1"/>
  <c r="D35" i="22" s="1"/>
  <c r="G35" i="22" s="1"/>
  <c r="F36" i="22" s="1"/>
  <c r="E29" i="12"/>
  <c r="D29" i="12" s="1"/>
  <c r="H30" i="12" s="1"/>
  <c r="E34" i="15"/>
  <c r="D34" i="15" s="1"/>
  <c r="H35" i="15" s="1"/>
  <c r="E33" i="10"/>
  <c r="D33" i="10" s="1"/>
  <c r="H34" i="10" s="1"/>
  <c r="G31" i="13"/>
  <c r="F32" i="13" s="1"/>
  <c r="G32" i="11"/>
  <c r="F33" i="11" s="1"/>
  <c r="E32" i="20"/>
  <c r="D32" i="20" s="1"/>
  <c r="H33" i="20" s="1"/>
  <c r="G39" i="16"/>
  <c r="F40" i="16" s="1"/>
  <c r="G40" i="16" s="1"/>
  <c r="E36" i="22" l="1"/>
  <c r="D36" i="22" s="1"/>
  <c r="G36" i="22" s="1"/>
  <c r="F37" i="22" s="1"/>
  <c r="G32" i="20"/>
  <c r="F33" i="20" s="1"/>
  <c r="H36" i="22"/>
  <c r="H37" i="22" s="1"/>
  <c r="E33" i="11"/>
  <c r="D33" i="11" s="1"/>
  <c r="H34" i="11" s="1"/>
  <c r="G29" i="12"/>
  <c r="F30" i="12" s="1"/>
  <c r="G34" i="15"/>
  <c r="F35" i="15" s="1"/>
  <c r="G32" i="13"/>
  <c r="F33" i="13" s="1"/>
  <c r="E32" i="13"/>
  <c r="D32" i="13" s="1"/>
  <c r="H33" i="13" s="1"/>
  <c r="G33" i="10"/>
  <c r="F34" i="10" s="1"/>
  <c r="E37" i="22" l="1"/>
  <c r="D37" i="22" s="1"/>
  <c r="G37" i="22" s="1"/>
  <c r="F38" i="22" s="1"/>
  <c r="G34" i="10"/>
  <c r="F35" i="10" s="1"/>
  <c r="E34" i="10"/>
  <c r="D34" i="10" s="1"/>
  <c r="H35" i="10" s="1"/>
  <c r="H34" i="13"/>
  <c r="G33" i="20"/>
  <c r="F34" i="20" s="1"/>
  <c r="E33" i="20"/>
  <c r="D33" i="20" s="1"/>
  <c r="H34" i="20" s="1"/>
  <c r="E33" i="13"/>
  <c r="D33" i="13" s="1"/>
  <c r="G33" i="13" s="1"/>
  <c r="F34" i="13" s="1"/>
  <c r="G33" i="11"/>
  <c r="F34" i="11" s="1"/>
  <c r="G35" i="15"/>
  <c r="F36" i="15" s="1"/>
  <c r="E35" i="15"/>
  <c r="D35" i="15" s="1"/>
  <c r="H36" i="15" s="1"/>
  <c r="E30" i="12"/>
  <c r="D30" i="12" s="1"/>
  <c r="H31" i="12" s="1"/>
  <c r="G30" i="12"/>
  <c r="F31" i="12" s="1"/>
  <c r="E34" i="13" l="1"/>
  <c r="D34" i="13" s="1"/>
  <c r="G34" i="13" s="1"/>
  <c r="F35" i="13" s="1"/>
  <c r="E38" i="22"/>
  <c r="D38" i="22" s="1"/>
  <c r="G38" i="22" s="1"/>
  <c r="F39" i="22" s="1"/>
  <c r="H35" i="13"/>
  <c r="H38" i="22"/>
  <c r="H39" i="22" s="1"/>
  <c r="E34" i="20"/>
  <c r="D34" i="20" s="1"/>
  <c r="G34" i="20" s="1"/>
  <c r="F35" i="20" s="1"/>
  <c r="E36" i="15"/>
  <c r="D36" i="15" s="1"/>
  <c r="H37" i="15" s="1"/>
  <c r="G36" i="15"/>
  <c r="F37" i="15" s="1"/>
  <c r="E31" i="12"/>
  <c r="D31" i="12" s="1"/>
  <c r="H32" i="12" s="1"/>
  <c r="E35" i="10"/>
  <c r="D35" i="10" s="1"/>
  <c r="G35" i="10" s="1"/>
  <c r="F36" i="10" s="1"/>
  <c r="E34" i="11"/>
  <c r="D34" i="11" s="1"/>
  <c r="H35" i="11" s="1"/>
  <c r="H35" i="20"/>
  <c r="E35" i="20" l="1"/>
  <c r="D35" i="20" s="1"/>
  <c r="G35" i="20" s="1"/>
  <c r="F36" i="20" s="1"/>
  <c r="E39" i="22"/>
  <c r="D39" i="22" s="1"/>
  <c r="H40" i="22" s="1"/>
  <c r="E36" i="10"/>
  <c r="D36" i="10" s="1"/>
  <c r="G36" i="10" s="1"/>
  <c r="F37" i="10" s="1"/>
  <c r="E35" i="13"/>
  <c r="D35" i="13" s="1"/>
  <c r="G35" i="13" s="1"/>
  <c r="F36" i="13" s="1"/>
  <c r="H36" i="13"/>
  <c r="G31" i="12"/>
  <c r="F32" i="12" s="1"/>
  <c r="H36" i="10"/>
  <c r="E37" i="15"/>
  <c r="D37" i="15" s="1"/>
  <c r="G37" i="15" s="1"/>
  <c r="F38" i="15" s="1"/>
  <c r="H36" i="20"/>
  <c r="G34" i="11"/>
  <c r="F35" i="11" s="1"/>
  <c r="E36" i="13" l="1"/>
  <c r="D36" i="13" s="1"/>
  <c r="G36" i="13" s="1"/>
  <c r="F37" i="13" s="1"/>
  <c r="E38" i="15"/>
  <c r="D38" i="15" s="1"/>
  <c r="G38" i="15" s="1"/>
  <c r="F39" i="15" s="1"/>
  <c r="E37" i="10"/>
  <c r="D37" i="10" s="1"/>
  <c r="G37" i="10" s="1"/>
  <c r="F38" i="10" s="1"/>
  <c r="E36" i="20"/>
  <c r="D36" i="20" s="1"/>
  <c r="H37" i="20" s="1"/>
  <c r="H37" i="10"/>
  <c r="H38" i="15"/>
  <c r="E32" i="12"/>
  <c r="D32" i="12" s="1"/>
  <c r="H33" i="12" s="1"/>
  <c r="G39" i="22"/>
  <c r="F40" i="22" s="1"/>
  <c r="G40" i="22" s="1"/>
  <c r="H37" i="13"/>
  <c r="E35" i="11"/>
  <c r="D35" i="11" s="1"/>
  <c r="H36" i="11" s="1"/>
  <c r="G35" i="11"/>
  <c r="F36" i="11" s="1"/>
  <c r="E39" i="15" l="1"/>
  <c r="D39" i="15" s="1"/>
  <c r="G39" i="15" s="1"/>
  <c r="F40" i="15" s="1"/>
  <c r="G40" i="15" s="1"/>
  <c r="E38" i="10"/>
  <c r="D38" i="10" s="1"/>
  <c r="G38" i="10" s="1"/>
  <c r="F39" i="10" s="1"/>
  <c r="E37" i="13"/>
  <c r="D37" i="13" s="1"/>
  <c r="H38" i="13" s="1"/>
  <c r="E36" i="11"/>
  <c r="D36" i="11" s="1"/>
  <c r="G36" i="11" s="1"/>
  <c r="F37" i="11" s="1"/>
  <c r="G36" i="20"/>
  <c r="F37" i="20" s="1"/>
  <c r="G32" i="12"/>
  <c r="F33" i="12" s="1"/>
  <c r="H39" i="15"/>
  <c r="H40" i="15" s="1"/>
  <c r="H38" i="10"/>
  <c r="H39" i="10" s="1"/>
  <c r="E39" i="10" l="1"/>
  <c r="D39" i="10" s="1"/>
  <c r="G39" i="10" s="1"/>
  <c r="F40" i="10" s="1"/>
  <c r="G40" i="10" s="1"/>
  <c r="E37" i="11"/>
  <c r="D37" i="11" s="1"/>
  <c r="G37" i="11" s="1"/>
  <c r="F38" i="11" s="1"/>
  <c r="G37" i="13"/>
  <c r="F38" i="13" s="1"/>
  <c r="H40" i="10"/>
  <c r="E33" i="12"/>
  <c r="D33" i="12" s="1"/>
  <c r="H34" i="12" s="1"/>
  <c r="E37" i="20"/>
  <c r="D37" i="20" s="1"/>
  <c r="H38" i="20" s="1"/>
  <c r="H37" i="11"/>
  <c r="E38" i="11" l="1"/>
  <c r="D38" i="11" s="1"/>
  <c r="G38" i="11" s="1"/>
  <c r="F39" i="11" s="1"/>
  <c r="E38" i="13"/>
  <c r="D38" i="13" s="1"/>
  <c r="H39" i="13" s="1"/>
  <c r="H38" i="11"/>
  <c r="H39" i="11" s="1"/>
  <c r="G37" i="20"/>
  <c r="F38" i="20" s="1"/>
  <c r="G33" i="12"/>
  <c r="F34" i="12" s="1"/>
  <c r="E39" i="11" l="1"/>
  <c r="D39" i="11" s="1"/>
  <c r="G39" i="11" s="1"/>
  <c r="F40" i="11" s="1"/>
  <c r="G40" i="11" s="1"/>
  <c r="G38" i="13"/>
  <c r="F39" i="13" s="1"/>
  <c r="G39" i="13" s="1"/>
  <c r="E38" i="20"/>
  <c r="D38" i="20" s="1"/>
  <c r="H39" i="20" s="1"/>
  <c r="E34" i="12"/>
  <c r="D34" i="12" s="1"/>
  <c r="H35" i="12" s="1"/>
  <c r="G34" i="12" l="1"/>
  <c r="F35" i="12" s="1"/>
  <c r="G38" i="20"/>
  <c r="F39" i="20" s="1"/>
  <c r="H40" i="11"/>
  <c r="E35" i="12" l="1"/>
  <c r="D35" i="12" s="1"/>
  <c r="H36" i="12" s="1"/>
  <c r="E39" i="20"/>
  <c r="D39" i="20" s="1"/>
  <c r="H40" i="20" s="1"/>
  <c r="G39" i="20" l="1"/>
  <c r="F40" i="20" s="1"/>
  <c r="G35" i="12"/>
  <c r="F36" i="12" s="1"/>
  <c r="E36" i="12" l="1"/>
  <c r="D36" i="12" s="1"/>
  <c r="H37" i="12" s="1"/>
  <c r="E40" i="20"/>
  <c r="D40" i="20" s="1"/>
  <c r="H41" i="20" s="1"/>
  <c r="G40" i="20" l="1"/>
  <c r="F41" i="20" s="1"/>
  <c r="G36" i="12"/>
  <c r="F37" i="12" s="1"/>
  <c r="E37" i="12" l="1"/>
  <c r="D37" i="12" s="1"/>
  <c r="H38" i="12" s="1"/>
  <c r="E41" i="20"/>
  <c r="D41" i="20" s="1"/>
  <c r="H42" i="20" s="1"/>
  <c r="G41" i="20" l="1"/>
  <c r="F42" i="20" s="1"/>
  <c r="G37" i="12"/>
  <c r="F38" i="12" s="1"/>
  <c r="E42" i="20" l="1"/>
  <c r="D42" i="20" s="1"/>
  <c r="H43" i="20" s="1"/>
  <c r="E38" i="12"/>
  <c r="D38" i="12" s="1"/>
  <c r="H39" i="12" s="1"/>
  <c r="G38" i="12" l="1"/>
  <c r="F39" i="12" s="1"/>
  <c r="G39" i="12" s="1"/>
  <c r="G42" i="20"/>
  <c r="F43" i="20" s="1"/>
  <c r="E43" i="20" l="1"/>
  <c r="D43" i="20" s="1"/>
  <c r="H44" i="20" s="1"/>
  <c r="G43" i="20" l="1"/>
  <c r="F44" i="20" s="1"/>
  <c r="E44" i="20" l="1"/>
  <c r="D44" i="20" s="1"/>
  <c r="H45" i="20" s="1"/>
  <c r="G44" i="20" l="1"/>
  <c r="F45" i="20" s="1"/>
  <c r="E45" i="20" l="1"/>
  <c r="D45" i="20" s="1"/>
  <c r="H46" i="20" s="1"/>
  <c r="G45" i="20" l="1"/>
  <c r="F46" i="20" s="1"/>
  <c r="E46" i="20" l="1"/>
  <c r="D46" i="20" s="1"/>
  <c r="H47" i="20" s="1"/>
  <c r="G46" i="20" l="1"/>
  <c r="F47" i="20" s="1"/>
  <c r="E47" i="20" l="1"/>
  <c r="D47" i="20" s="1"/>
  <c r="H48" i="20" s="1"/>
  <c r="G47" i="20" l="1"/>
  <c r="F48" i="20" s="1"/>
  <c r="E48" i="20" l="1"/>
  <c r="D48" i="20" s="1"/>
  <c r="H49" i="20" s="1"/>
  <c r="G48" i="20" l="1"/>
  <c r="F49" i="20" s="1"/>
  <c r="E49" i="20" l="1"/>
  <c r="D49" i="20" s="1"/>
  <c r="H50" i="20" s="1"/>
  <c r="G49" i="20" l="1"/>
  <c r="F50" i="20" s="1"/>
  <c r="E50" i="20" l="1"/>
  <c r="D50" i="20" s="1"/>
  <c r="H51" i="20" s="1"/>
  <c r="G50" i="20" l="1"/>
  <c r="F51" i="20" s="1"/>
  <c r="E51" i="20" l="1"/>
  <c r="D51" i="20" s="1"/>
  <c r="H52" i="20" s="1"/>
  <c r="G51" i="20" l="1"/>
  <c r="F52" i="20" s="1"/>
  <c r="G52" i="20" s="1"/>
  <c r="F53" i="20" s="1"/>
  <c r="E53" i="20" l="1"/>
  <c r="D53" i="20" s="1"/>
  <c r="H54" i="20" s="1"/>
  <c r="G53" i="20" l="1"/>
  <c r="F54" i="20" s="1"/>
  <c r="E54" i="20" l="1"/>
  <c r="D54" i="20" s="1"/>
  <c r="H55" i="20" s="1"/>
  <c r="G54" i="20" l="1"/>
  <c r="F55" i="20" s="1"/>
  <c r="E55" i="20" l="1"/>
  <c r="D55" i="20" s="1"/>
  <c r="H56" i="20" s="1"/>
  <c r="G55" i="20" l="1"/>
  <c r="F56" i="20" s="1"/>
  <c r="E56" i="20" l="1"/>
  <c r="D56" i="20" s="1"/>
  <c r="H57" i="20" s="1"/>
  <c r="G56" i="20" l="1"/>
  <c r="F57" i="20" s="1"/>
  <c r="E57" i="20" l="1"/>
  <c r="D57" i="20" s="1"/>
  <c r="H58" i="20" s="1"/>
  <c r="G57" i="20" l="1"/>
  <c r="F58" i="20" s="1"/>
  <c r="E58" i="20" l="1"/>
  <c r="D58" i="20" s="1"/>
  <c r="H59" i="20" s="1"/>
  <c r="G58" i="20" l="1"/>
  <c r="F59" i="20" s="1"/>
  <c r="E59" i="20" l="1"/>
  <c r="D59" i="20" s="1"/>
  <c r="H60" i="20" s="1"/>
  <c r="G59" i="20" l="1"/>
  <c r="F60" i="20" s="1"/>
  <c r="E60" i="20" l="1"/>
  <c r="D60" i="20" s="1"/>
  <c r="H61" i="20" s="1"/>
  <c r="G60" i="20" l="1"/>
  <c r="F61" i="20" s="1"/>
  <c r="E61" i="20" l="1"/>
  <c r="D61" i="20" s="1"/>
  <c r="H62" i="20" s="1"/>
  <c r="G61" i="20" l="1"/>
  <c r="F62" i="20" s="1"/>
  <c r="E62" i="20" l="1"/>
  <c r="D62" i="20" s="1"/>
  <c r="H63" i="20" s="1"/>
  <c r="G62" i="20" l="1"/>
  <c r="F63" i="20" s="1"/>
  <c r="E63" i="20" l="1"/>
  <c r="D63" i="20" s="1"/>
  <c r="H64" i="20" s="1"/>
  <c r="G63" i="20" l="1"/>
  <c r="F64" i="20" s="1"/>
  <c r="E64" i="20" l="1"/>
  <c r="D64" i="20" s="1"/>
  <c r="H65" i="20" s="1"/>
  <c r="G64" i="20" l="1"/>
  <c r="F65" i="20" s="1"/>
  <c r="E65" i="20" l="1"/>
  <c r="D65" i="20" s="1"/>
  <c r="H66" i="20" s="1"/>
  <c r="G65" i="20" l="1"/>
  <c r="F66" i="20" s="1"/>
  <c r="E66" i="20" l="1"/>
  <c r="D66" i="20" s="1"/>
  <c r="H67" i="20" s="1"/>
  <c r="G66" i="20" l="1"/>
  <c r="F67" i="20" s="1"/>
  <c r="E67" i="20" l="1"/>
  <c r="D67" i="20" s="1"/>
  <c r="H68" i="20" s="1"/>
  <c r="G67" i="20" l="1"/>
  <c r="F68" i="20" s="1"/>
  <c r="E68" i="20" l="1"/>
  <c r="D68" i="20" s="1"/>
  <c r="H69" i="20" s="1"/>
  <c r="G68" i="20" l="1"/>
  <c r="F69" i="20" s="1"/>
  <c r="E69" i="20" l="1"/>
  <c r="D69" i="20" s="1"/>
  <c r="H70" i="20" s="1"/>
  <c r="G69" i="20" l="1"/>
  <c r="F70" i="20" s="1"/>
  <c r="E70" i="20" l="1"/>
  <c r="D70" i="20" s="1"/>
  <c r="H71" i="20" s="1"/>
  <c r="G70" i="20" l="1"/>
  <c r="F71" i="20" s="1"/>
  <c r="E71" i="20" l="1"/>
  <c r="D71" i="20" s="1"/>
  <c r="H72" i="20" s="1"/>
  <c r="G71" i="20" l="1"/>
  <c r="F72" i="20" s="1"/>
  <c r="E72" i="20" l="1"/>
  <c r="D72" i="20" s="1"/>
  <c r="H73" i="20" s="1"/>
  <c r="G72" i="20" l="1"/>
  <c r="F73" i="20" s="1"/>
  <c r="E73" i="20" l="1"/>
  <c r="D73" i="20" s="1"/>
  <c r="H74" i="20" s="1"/>
  <c r="G73" i="20" l="1"/>
  <c r="F74" i="20" s="1"/>
  <c r="E74" i="20" l="1"/>
  <c r="D74" i="20" s="1"/>
  <c r="H75" i="20" s="1"/>
  <c r="G74" i="20" l="1"/>
  <c r="F75" i="20" s="1"/>
  <c r="E75" i="20" l="1"/>
  <c r="D75" i="20" s="1"/>
  <c r="H76" i="20" s="1"/>
  <c r="G75" i="20" l="1"/>
  <c r="F76" i="20" s="1"/>
  <c r="G76" i="20" s="1"/>
  <c r="F77" i="20" s="1"/>
  <c r="E77" i="20" l="1"/>
  <c r="D77" i="20" s="1"/>
  <c r="H78" i="20" s="1"/>
  <c r="G77" i="20" l="1"/>
  <c r="F78" i="20" s="1"/>
  <c r="E78" i="20" l="1"/>
  <c r="D78" i="20" s="1"/>
  <c r="H79" i="20" s="1"/>
  <c r="G78" i="20" l="1"/>
  <c r="F79" i="20" s="1"/>
  <c r="E79" i="20" l="1"/>
  <c r="D79" i="20" s="1"/>
  <c r="H80" i="20" s="1"/>
  <c r="G79" i="20" l="1"/>
  <c r="F80" i="20" s="1"/>
  <c r="E80" i="20" l="1"/>
  <c r="D80" i="20" s="1"/>
  <c r="H81" i="20" s="1"/>
  <c r="G80" i="20" l="1"/>
  <c r="F81" i="20" s="1"/>
  <c r="E81" i="20" l="1"/>
  <c r="D81" i="20" s="1"/>
  <c r="H82" i="20" s="1"/>
  <c r="G81" i="20" l="1"/>
  <c r="F82" i="20" s="1"/>
  <c r="G82" i="20" l="1"/>
  <c r="F83" i="20" s="1"/>
  <c r="E82" i="20"/>
  <c r="D82" i="20" s="1"/>
  <c r="H83" i="20" s="1"/>
  <c r="E83" i="20" l="1"/>
  <c r="D83" i="20" s="1"/>
  <c r="H84" i="20" s="1"/>
  <c r="G83" i="20" l="1"/>
  <c r="F84" i="20" s="1"/>
  <c r="E84" i="20" l="1"/>
  <c r="D84" i="20" s="1"/>
  <c r="H85" i="20" s="1"/>
  <c r="G84" i="20" l="1"/>
  <c r="F85" i="20" s="1"/>
  <c r="E85" i="20" l="1"/>
  <c r="D85" i="20" s="1"/>
  <c r="H86" i="20" s="1"/>
  <c r="G85" i="20" l="1"/>
  <c r="F86" i="20" s="1"/>
  <c r="E86" i="20" l="1"/>
  <c r="D86" i="20" s="1"/>
  <c r="H87" i="20" s="1"/>
  <c r="G86" i="20" l="1"/>
  <c r="F87" i="20" s="1"/>
  <c r="E87" i="20" l="1"/>
  <c r="D87" i="20" s="1"/>
  <c r="H88" i="20" s="1"/>
  <c r="G87" i="20" l="1"/>
  <c r="F88" i="20" s="1"/>
  <c r="E88" i="20" l="1"/>
  <c r="D88" i="20" s="1"/>
  <c r="H89" i="20" s="1"/>
  <c r="G88" i="20" l="1"/>
  <c r="F89" i="20" s="1"/>
  <c r="E89" i="20" l="1"/>
  <c r="D89" i="20" s="1"/>
  <c r="H90" i="20" s="1"/>
  <c r="G89" i="20" l="1"/>
  <c r="F90" i="20" s="1"/>
  <c r="E90" i="20" l="1"/>
  <c r="D90" i="20" s="1"/>
  <c r="H91" i="20" s="1"/>
  <c r="G90" i="20" l="1"/>
  <c r="F91" i="20" s="1"/>
  <c r="E91" i="20" l="1"/>
  <c r="D91" i="20" s="1"/>
  <c r="H92" i="20" s="1"/>
  <c r="G91" i="20" l="1"/>
  <c r="F92" i="20" s="1"/>
  <c r="E92" i="20" l="1"/>
  <c r="D92" i="20" s="1"/>
  <c r="H93" i="20" s="1"/>
  <c r="G92" i="20" l="1"/>
  <c r="F93" i="20" s="1"/>
  <c r="E93" i="20" l="1"/>
  <c r="D93" i="20" s="1"/>
  <c r="H94" i="20" s="1"/>
  <c r="G93" i="20" l="1"/>
  <c r="F94" i="20" s="1"/>
  <c r="E94" i="20" l="1"/>
  <c r="D94" i="20" s="1"/>
  <c r="H95" i="20" s="1"/>
  <c r="G94" i="20" l="1"/>
  <c r="F95" i="20" s="1"/>
  <c r="E95" i="20" l="1"/>
  <c r="D95" i="20" s="1"/>
  <c r="H96" i="20" s="1"/>
  <c r="G95" i="20" l="1"/>
  <c r="F96" i="20" s="1"/>
  <c r="E96" i="20" l="1"/>
  <c r="D96" i="20" s="1"/>
  <c r="H97" i="20" s="1"/>
  <c r="G96" i="20" l="1"/>
  <c r="F97" i="20" s="1"/>
  <c r="E97" i="20" l="1"/>
  <c r="D97" i="20" s="1"/>
  <c r="H98" i="20" s="1"/>
  <c r="G97" i="20" l="1"/>
  <c r="F98" i="20" s="1"/>
  <c r="E98" i="20" l="1"/>
  <c r="D98" i="20" s="1"/>
  <c r="H99" i="20" s="1"/>
  <c r="G98" i="20" l="1"/>
  <c r="F99" i="20" s="1"/>
  <c r="E99" i="20" l="1"/>
  <c r="D99" i="20" s="1"/>
  <c r="H100" i="20" s="1"/>
  <c r="G99" i="20" l="1"/>
  <c r="F100" i="20" s="1"/>
  <c r="G100" i="20" s="1"/>
  <c r="F101" i="20" s="1"/>
  <c r="E101" i="20" l="1"/>
  <c r="D101" i="20" s="1"/>
  <c r="H102" i="20" s="1"/>
  <c r="G101" i="20"/>
  <c r="F102" i="20" s="1"/>
  <c r="E102" i="20" l="1"/>
  <c r="D102" i="20" s="1"/>
  <c r="G102" i="20" s="1"/>
  <c r="F103" i="20" s="1"/>
  <c r="E103" i="20" l="1"/>
  <c r="D103" i="20" s="1"/>
  <c r="G103" i="20" s="1"/>
  <c r="F104" i="20" s="1"/>
  <c r="H103" i="20"/>
  <c r="E104" i="20" l="1"/>
  <c r="D104" i="20" s="1"/>
  <c r="G104" i="20" s="1"/>
  <c r="F105" i="20" s="1"/>
  <c r="H104" i="20"/>
  <c r="E105" i="20" l="1"/>
  <c r="D105" i="20" s="1"/>
  <c r="G105" i="20" s="1"/>
  <c r="F106" i="20" s="1"/>
  <c r="H105" i="20"/>
  <c r="E106" i="20" l="1"/>
  <c r="D106" i="20" s="1"/>
  <c r="G106" i="20" s="1"/>
  <c r="F107" i="20" s="1"/>
  <c r="H106" i="20"/>
  <c r="E107" i="20" l="1"/>
  <c r="D107" i="20" s="1"/>
  <c r="G107" i="20" s="1"/>
  <c r="F108" i="20" s="1"/>
  <c r="H107" i="20"/>
  <c r="E108" i="20" l="1"/>
  <c r="D108" i="20" s="1"/>
  <c r="G108" i="20" s="1"/>
  <c r="F109" i="20" s="1"/>
  <c r="H108" i="20"/>
  <c r="H109" i="20" s="1"/>
  <c r="E109" i="20" l="1"/>
  <c r="D109" i="20" s="1"/>
  <c r="G109" i="20" s="1"/>
  <c r="F110" i="20" s="1"/>
  <c r="E110" i="20" l="1"/>
  <c r="D110" i="20" s="1"/>
  <c r="G110" i="20" s="1"/>
  <c r="F111" i="20" s="1"/>
  <c r="H110" i="20"/>
  <c r="E111" i="20" l="1"/>
  <c r="D111" i="20" s="1"/>
  <c r="G111" i="20" s="1"/>
  <c r="F112" i="20" s="1"/>
  <c r="H111" i="20"/>
  <c r="E112" i="20" l="1"/>
  <c r="D112" i="20" s="1"/>
  <c r="G112" i="20" s="1"/>
  <c r="F113" i="20" s="1"/>
  <c r="H112" i="20"/>
  <c r="G113" i="20" l="1"/>
  <c r="F114" i="20" s="1"/>
  <c r="E113" i="20"/>
  <c r="D113" i="20" s="1"/>
  <c r="H113" i="20"/>
  <c r="H114" i="20" s="1"/>
  <c r="E114" i="20" l="1"/>
  <c r="D114" i="20" s="1"/>
  <c r="G114" i="20" s="1"/>
  <c r="F115" i="20" s="1"/>
  <c r="H115" i="20"/>
  <c r="E115" i="20" l="1"/>
  <c r="D115" i="20" s="1"/>
  <c r="G115" i="20" s="1"/>
  <c r="F116" i="20" s="1"/>
  <c r="E116" i="20" l="1"/>
  <c r="D116" i="20" s="1"/>
  <c r="G116" i="20" s="1"/>
  <c r="F117" i="20" s="1"/>
  <c r="H116" i="20"/>
  <c r="E117" i="20" l="1"/>
  <c r="D117" i="20" s="1"/>
  <c r="G117" i="20" s="1"/>
  <c r="F118" i="20" s="1"/>
  <c r="H117" i="20"/>
  <c r="E118" i="20" l="1"/>
  <c r="D118" i="20" s="1"/>
  <c r="G118" i="20" s="1"/>
  <c r="F119" i="20" s="1"/>
  <c r="H118" i="20"/>
  <c r="E119" i="20" l="1"/>
  <c r="D119" i="20" s="1"/>
  <c r="G119" i="20" s="1"/>
  <c r="F120" i="20" s="1"/>
  <c r="H119" i="20"/>
  <c r="H120" i="20" s="1"/>
  <c r="G120" i="20" l="1"/>
  <c r="F121" i="20" s="1"/>
  <c r="E120" i="20"/>
  <c r="D120" i="20" s="1"/>
  <c r="H121" i="20"/>
  <c r="E121" i="20" l="1"/>
  <c r="D121" i="20" s="1"/>
  <c r="H122" i="20" s="1"/>
  <c r="G121" i="20" l="1"/>
  <c r="F122" i="20" s="1"/>
  <c r="E122" i="20" l="1"/>
  <c r="D122" i="20" s="1"/>
  <c r="H123" i="20" s="1"/>
  <c r="G122" i="20" l="1"/>
  <c r="F123" i="20" s="1"/>
  <c r="E123" i="20" l="1"/>
  <c r="D123" i="20" s="1"/>
  <c r="H124" i="20" s="1"/>
  <c r="G123" i="20" l="1"/>
  <c r="F124" i="20" s="1"/>
  <c r="G124" i="20" s="1"/>
  <c r="F125" i="20" s="1"/>
  <c r="E125" i="20" l="1"/>
  <c r="D125" i="20" s="1"/>
  <c r="H126" i="20" s="1"/>
  <c r="G125" i="20"/>
  <c r="F126" i="20" s="1"/>
  <c r="E126" i="20" l="1"/>
  <c r="D126" i="20" s="1"/>
  <c r="G126" i="20" s="1"/>
  <c r="F127" i="20" s="1"/>
  <c r="E127" i="20" l="1"/>
  <c r="D127" i="20" s="1"/>
  <c r="G127" i="20" s="1"/>
  <c r="F128" i="20" s="1"/>
  <c r="H127" i="20"/>
  <c r="E128" i="20" l="1"/>
  <c r="D128" i="20" s="1"/>
  <c r="G128" i="20" s="1"/>
  <c r="F129" i="20" s="1"/>
  <c r="H128" i="20"/>
  <c r="E129" i="20" l="1"/>
  <c r="D129" i="20" s="1"/>
  <c r="G129" i="20" s="1"/>
  <c r="F130" i="20" s="1"/>
  <c r="H129" i="20"/>
  <c r="H130" i="20" s="1"/>
  <c r="E130" i="20" l="1"/>
  <c r="D130" i="20" s="1"/>
  <c r="G130" i="20" s="1"/>
  <c r="F131" i="20" s="1"/>
  <c r="H131" i="20"/>
  <c r="E131" i="20" l="1"/>
  <c r="D131" i="20" s="1"/>
  <c r="G131" i="20" s="1"/>
  <c r="F132" i="20" s="1"/>
  <c r="E132" i="20" l="1"/>
  <c r="D132" i="20" s="1"/>
  <c r="G132" i="20" s="1"/>
  <c r="F133" i="20" s="1"/>
  <c r="H132" i="20"/>
  <c r="E133" i="20" l="1"/>
  <c r="D133" i="20" s="1"/>
  <c r="G133" i="20" s="1"/>
  <c r="F134" i="20" s="1"/>
  <c r="H133" i="20"/>
  <c r="E134" i="20" l="1"/>
  <c r="D134" i="20" s="1"/>
  <c r="G134" i="20" s="1"/>
  <c r="F135" i="20" s="1"/>
  <c r="H134" i="20"/>
  <c r="E135" i="20" l="1"/>
  <c r="D135" i="20" s="1"/>
  <c r="G135" i="20" s="1"/>
  <c r="F136" i="20" s="1"/>
  <c r="H135" i="20"/>
  <c r="E136" i="20" l="1"/>
  <c r="D136" i="20" s="1"/>
  <c r="G136" i="20" s="1"/>
  <c r="F137" i="20" s="1"/>
  <c r="H136" i="20"/>
  <c r="E137" i="20" l="1"/>
  <c r="D137" i="20" s="1"/>
  <c r="G137" i="20" s="1"/>
  <c r="F138" i="20" s="1"/>
  <c r="H137" i="20"/>
  <c r="E138" i="20" l="1"/>
  <c r="D138" i="20" s="1"/>
  <c r="G138" i="20" s="1"/>
  <c r="F139" i="20" s="1"/>
  <c r="H138" i="20"/>
  <c r="E139" i="20" l="1"/>
  <c r="D139" i="20" s="1"/>
  <c r="G139" i="20" s="1"/>
  <c r="F140" i="20" s="1"/>
  <c r="H139" i="20"/>
  <c r="E140" i="20" l="1"/>
  <c r="D140" i="20" s="1"/>
  <c r="G140" i="20" s="1"/>
  <c r="F141" i="20" s="1"/>
  <c r="H140" i="20"/>
  <c r="E141" i="20" l="1"/>
  <c r="D141" i="20" s="1"/>
  <c r="G141" i="20" s="1"/>
  <c r="F142" i="20" s="1"/>
  <c r="H141" i="20"/>
  <c r="E142" i="20" l="1"/>
  <c r="D142" i="20" s="1"/>
  <c r="G142" i="20" s="1"/>
  <c r="F143" i="20" s="1"/>
  <c r="H142" i="20"/>
  <c r="E143" i="20" l="1"/>
  <c r="D143" i="20" s="1"/>
  <c r="G143" i="20" s="1"/>
  <c r="F144" i="20" s="1"/>
  <c r="H143" i="20"/>
  <c r="E144" i="20" l="1"/>
  <c r="D144" i="20" s="1"/>
  <c r="G144" i="20" s="1"/>
  <c r="F145" i="20" s="1"/>
  <c r="H144" i="20"/>
  <c r="E145" i="20" l="1"/>
  <c r="D145" i="20" s="1"/>
  <c r="G145" i="20" s="1"/>
  <c r="F146" i="20" s="1"/>
  <c r="H145" i="20"/>
  <c r="E146" i="20" l="1"/>
  <c r="D146" i="20" s="1"/>
  <c r="G146" i="20" s="1"/>
  <c r="F147" i="20" s="1"/>
  <c r="H146" i="20"/>
  <c r="E147" i="20" l="1"/>
  <c r="D147" i="20" s="1"/>
  <c r="G147" i="20" s="1"/>
  <c r="F148" i="20" s="1"/>
  <c r="G148" i="20" s="1"/>
  <c r="F149" i="20" s="1"/>
  <c r="H147" i="20"/>
  <c r="E149" i="20" l="1"/>
  <c r="D149" i="20" s="1"/>
  <c r="H150" i="20" s="1"/>
  <c r="H148" i="20"/>
  <c r="G149" i="20" l="1"/>
  <c r="F150" i="20" s="1"/>
  <c r="E150" i="20" l="1"/>
  <c r="D150" i="20" s="1"/>
  <c r="H151" i="20" s="1"/>
  <c r="G150" i="20" l="1"/>
  <c r="F151" i="20" s="1"/>
  <c r="E151" i="20" l="1"/>
  <c r="D151" i="20" s="1"/>
  <c r="H152" i="20" s="1"/>
  <c r="G151" i="20" l="1"/>
  <c r="F152" i="20" s="1"/>
  <c r="E152" i="20" l="1"/>
  <c r="D152" i="20" s="1"/>
  <c r="H153" i="20" s="1"/>
  <c r="G152" i="20" l="1"/>
  <c r="F153" i="20" s="1"/>
  <c r="E153" i="20" l="1"/>
  <c r="D153" i="20" s="1"/>
  <c r="H154" i="20" s="1"/>
  <c r="G153" i="20" l="1"/>
  <c r="F154" i="20" s="1"/>
  <c r="E154" i="20" l="1"/>
  <c r="D154" i="20" s="1"/>
  <c r="H155" i="20" s="1"/>
  <c r="G154" i="20" l="1"/>
  <c r="F155" i="20" s="1"/>
  <c r="E155" i="20" l="1"/>
  <c r="D155" i="20" s="1"/>
  <c r="H156" i="20" s="1"/>
  <c r="G155" i="20" l="1"/>
  <c r="F156" i="20" s="1"/>
  <c r="E156" i="20" l="1"/>
  <c r="D156" i="20" s="1"/>
  <c r="H157" i="20" s="1"/>
  <c r="G156" i="20" l="1"/>
  <c r="F157" i="20" s="1"/>
  <c r="E157" i="20" l="1"/>
  <c r="D157" i="20" s="1"/>
  <c r="H158" i="20" s="1"/>
  <c r="G157" i="20" l="1"/>
  <c r="F158" i="20" s="1"/>
  <c r="E158" i="20" l="1"/>
  <c r="D158" i="20" s="1"/>
  <c r="H159" i="20" s="1"/>
  <c r="G158" i="20" l="1"/>
  <c r="F159" i="20" s="1"/>
  <c r="E159" i="20" l="1"/>
  <c r="D159" i="20" s="1"/>
  <c r="H160" i="20" s="1"/>
  <c r="G159" i="20" l="1"/>
  <c r="F160" i="20" s="1"/>
  <c r="E160" i="20" l="1"/>
  <c r="D160" i="20" s="1"/>
  <c r="H161" i="20" s="1"/>
  <c r="G160" i="20" l="1"/>
  <c r="F161" i="20" s="1"/>
  <c r="E161" i="20" l="1"/>
  <c r="D161" i="20" s="1"/>
  <c r="H162" i="20" s="1"/>
  <c r="G161" i="20" l="1"/>
  <c r="F162" i="20" s="1"/>
  <c r="E162" i="20" l="1"/>
  <c r="D162" i="20" s="1"/>
  <c r="H163" i="20" s="1"/>
  <c r="G162" i="20" l="1"/>
  <c r="F163" i="20" s="1"/>
  <c r="E163" i="20" l="1"/>
  <c r="D163" i="20" s="1"/>
  <c r="H164" i="20" s="1"/>
  <c r="G163" i="20" l="1"/>
  <c r="F164" i="20" s="1"/>
  <c r="E164" i="20" l="1"/>
  <c r="D164" i="20" s="1"/>
  <c r="H165" i="20" s="1"/>
  <c r="G164" i="20" l="1"/>
  <c r="F165" i="20" s="1"/>
  <c r="E165" i="20" l="1"/>
  <c r="D165" i="20" s="1"/>
  <c r="H166" i="20" s="1"/>
  <c r="G165" i="20" l="1"/>
  <c r="F166" i="20" s="1"/>
  <c r="E166" i="20" l="1"/>
  <c r="D166" i="20" s="1"/>
  <c r="H167" i="20" s="1"/>
  <c r="G166" i="20" l="1"/>
  <c r="F167" i="20" s="1"/>
  <c r="E167" i="20" l="1"/>
  <c r="D167" i="20" s="1"/>
  <c r="H168" i="20" s="1"/>
  <c r="G167" i="20" l="1"/>
  <c r="F168" i="20" s="1"/>
  <c r="E168" i="20" l="1"/>
  <c r="D168" i="20" s="1"/>
  <c r="H169" i="20" s="1"/>
  <c r="G168" i="20"/>
  <c r="F169" i="20" s="1"/>
  <c r="E169" i="20" l="1"/>
  <c r="D169" i="20" s="1"/>
  <c r="H170" i="20" s="1"/>
  <c r="G169" i="20" l="1"/>
  <c r="F170" i="20" s="1"/>
  <c r="E170" i="20" l="1"/>
  <c r="D170" i="20" s="1"/>
  <c r="H171" i="20" s="1"/>
  <c r="G170" i="20" l="1"/>
  <c r="F171" i="20" s="1"/>
  <c r="E171" i="20" l="1"/>
  <c r="D171" i="20" s="1"/>
  <c r="H172" i="20" s="1"/>
  <c r="G171" i="20" l="1"/>
  <c r="F172" i="20" s="1"/>
  <c r="G172" i="20" s="1"/>
  <c r="F173" i="20" s="1"/>
  <c r="E173" i="20" l="1"/>
  <c r="D173" i="20" s="1"/>
  <c r="H174" i="20" s="1"/>
  <c r="G173" i="20" l="1"/>
  <c r="F174" i="20" s="1"/>
  <c r="E174" i="20" l="1"/>
  <c r="D174" i="20" s="1"/>
  <c r="H175" i="20" s="1"/>
  <c r="G174" i="20" l="1"/>
  <c r="F175" i="20" s="1"/>
  <c r="E175" i="20" l="1"/>
  <c r="D175" i="20" s="1"/>
  <c r="H176" i="20" s="1"/>
  <c r="G175" i="20" l="1"/>
  <c r="F176" i="20" s="1"/>
  <c r="E176" i="20" l="1"/>
  <c r="D176" i="20" s="1"/>
  <c r="H177" i="20" s="1"/>
  <c r="G176" i="20" l="1"/>
  <c r="F177" i="20" s="1"/>
  <c r="E177" i="20" l="1"/>
  <c r="D177" i="20" s="1"/>
  <c r="H178" i="20" s="1"/>
  <c r="G177" i="20" l="1"/>
  <c r="F178" i="20" s="1"/>
  <c r="E178" i="20" l="1"/>
  <c r="D178" i="20" s="1"/>
  <c r="H179" i="20" s="1"/>
  <c r="G178" i="20" l="1"/>
  <c r="F179" i="20" s="1"/>
  <c r="E179" i="20" l="1"/>
  <c r="D179" i="20" s="1"/>
  <c r="H180" i="20" s="1"/>
  <c r="G179" i="20" l="1"/>
  <c r="F180" i="20" s="1"/>
  <c r="E180" i="20" l="1"/>
  <c r="D180" i="20" s="1"/>
  <c r="H181" i="20" s="1"/>
  <c r="G180" i="20" l="1"/>
  <c r="F181" i="20" s="1"/>
  <c r="E181" i="20" l="1"/>
  <c r="D181" i="20" s="1"/>
  <c r="H182" i="20" s="1"/>
  <c r="G181" i="20" l="1"/>
  <c r="F182" i="20" s="1"/>
  <c r="E182" i="20" l="1"/>
  <c r="D182" i="20" s="1"/>
  <c r="H183" i="20" s="1"/>
  <c r="G182" i="20" l="1"/>
  <c r="F183" i="20" s="1"/>
  <c r="E183" i="20" l="1"/>
  <c r="D183" i="20" s="1"/>
  <c r="H184" i="20" s="1"/>
  <c r="G183" i="20" l="1"/>
  <c r="F184" i="20" s="1"/>
  <c r="E184" i="20" l="1"/>
  <c r="D184" i="20" s="1"/>
  <c r="H185" i="20" s="1"/>
  <c r="G184" i="20" l="1"/>
  <c r="F185" i="20" s="1"/>
  <c r="E185" i="20" l="1"/>
  <c r="D185" i="20" s="1"/>
  <c r="H186" i="20" s="1"/>
  <c r="G185" i="20" l="1"/>
  <c r="F186" i="20" s="1"/>
  <c r="E186" i="20" l="1"/>
  <c r="D186" i="20" s="1"/>
  <c r="H187" i="20" s="1"/>
  <c r="G186" i="20" l="1"/>
  <c r="F187" i="20" s="1"/>
  <c r="E187" i="20" l="1"/>
  <c r="D187" i="20" s="1"/>
  <c r="H188" i="20" s="1"/>
  <c r="G187" i="20" l="1"/>
  <c r="F188" i="20" s="1"/>
  <c r="E188" i="20" l="1"/>
  <c r="D188" i="20" s="1"/>
  <c r="H189" i="20" s="1"/>
  <c r="G188" i="20" l="1"/>
  <c r="F189" i="20" s="1"/>
  <c r="E189" i="20" l="1"/>
  <c r="D189" i="20" s="1"/>
  <c r="H190" i="20" s="1"/>
  <c r="G189" i="20" l="1"/>
  <c r="F190" i="20" s="1"/>
  <c r="E190" i="20" l="1"/>
  <c r="D190" i="20" s="1"/>
  <c r="H191" i="20" s="1"/>
  <c r="G190" i="20" l="1"/>
  <c r="F191" i="20" s="1"/>
  <c r="E191" i="20" l="1"/>
  <c r="D191" i="20" s="1"/>
  <c r="H192" i="20" s="1"/>
  <c r="G191" i="20" l="1"/>
  <c r="F192" i="20" s="1"/>
  <c r="E192" i="20" l="1"/>
  <c r="D192" i="20" s="1"/>
  <c r="H193" i="20" s="1"/>
  <c r="G192" i="20" l="1"/>
  <c r="F193" i="20" s="1"/>
  <c r="E193" i="20" l="1"/>
  <c r="D193" i="20" s="1"/>
  <c r="H194" i="20" s="1"/>
  <c r="G193" i="20" l="1"/>
  <c r="F194" i="20" s="1"/>
  <c r="E194" i="20" l="1"/>
  <c r="D194" i="20" s="1"/>
  <c r="H195" i="20" s="1"/>
  <c r="G194" i="20" l="1"/>
  <c r="F195" i="20" s="1"/>
  <c r="E195" i="20" l="1"/>
  <c r="D195" i="20" s="1"/>
  <c r="H196" i="20" s="1"/>
  <c r="G195" i="20" l="1"/>
  <c r="F196" i="20" s="1"/>
  <c r="G196" i="20" s="1"/>
  <c r="F197" i="20" s="1"/>
  <c r="E197" i="20" l="1"/>
  <c r="D197" i="20" s="1"/>
  <c r="H198" i="20" s="1"/>
  <c r="G197" i="20" l="1"/>
  <c r="F198" i="20" s="1"/>
  <c r="E198" i="20" l="1"/>
  <c r="D198" i="20" s="1"/>
  <c r="H199" i="20" s="1"/>
  <c r="G198" i="20" l="1"/>
  <c r="F199" i="20" s="1"/>
  <c r="E199" i="20" l="1"/>
  <c r="D199" i="20" s="1"/>
  <c r="H200" i="20" s="1"/>
  <c r="G199" i="20" l="1"/>
  <c r="F200" i="20" s="1"/>
  <c r="E200" i="20" l="1"/>
  <c r="D200" i="20" s="1"/>
  <c r="H201" i="20" s="1"/>
  <c r="G200" i="20" l="1"/>
  <c r="F201" i="20" s="1"/>
  <c r="E201" i="20" l="1"/>
  <c r="D201" i="20" s="1"/>
  <c r="H202" i="20" s="1"/>
  <c r="G201" i="20" l="1"/>
  <c r="F202" i="20" s="1"/>
  <c r="E202" i="20" l="1"/>
  <c r="D202" i="20" s="1"/>
  <c r="H203" i="20" s="1"/>
  <c r="G202" i="20" l="1"/>
  <c r="F203" i="20" s="1"/>
  <c r="E203" i="20" l="1"/>
  <c r="D203" i="20" s="1"/>
  <c r="H204" i="20" s="1"/>
  <c r="G203" i="20" l="1"/>
  <c r="F204" i="20" s="1"/>
  <c r="E204" i="20" l="1"/>
  <c r="D204" i="20" s="1"/>
  <c r="H205" i="20" s="1"/>
  <c r="G204" i="20" l="1"/>
  <c r="F205" i="20" s="1"/>
  <c r="E205" i="20" l="1"/>
  <c r="D205" i="20" s="1"/>
  <c r="H206" i="20" s="1"/>
  <c r="G205" i="20" l="1"/>
  <c r="F206" i="20" s="1"/>
  <c r="E206" i="20" l="1"/>
  <c r="D206" i="20" s="1"/>
  <c r="H207" i="20" s="1"/>
  <c r="G206" i="20" l="1"/>
  <c r="F207" i="20" s="1"/>
  <c r="E207" i="20" l="1"/>
  <c r="D207" i="20" s="1"/>
  <c r="H208" i="20" s="1"/>
  <c r="G207" i="20" l="1"/>
  <c r="F208" i="20" s="1"/>
  <c r="E208" i="20" l="1"/>
  <c r="D208" i="20" s="1"/>
  <c r="H209" i="20" s="1"/>
  <c r="G208" i="20" l="1"/>
  <c r="F209" i="20" s="1"/>
  <c r="E209" i="20" l="1"/>
  <c r="D209" i="20" s="1"/>
  <c r="H210" i="20" s="1"/>
  <c r="G209" i="20" l="1"/>
  <c r="F210" i="20" s="1"/>
  <c r="E210" i="20" l="1"/>
  <c r="D210" i="20" s="1"/>
  <c r="H211" i="20" s="1"/>
  <c r="G210" i="20" l="1"/>
  <c r="F211" i="20" s="1"/>
  <c r="E211" i="20" l="1"/>
  <c r="D211" i="20" s="1"/>
  <c r="H212" i="20" s="1"/>
  <c r="G211" i="20" l="1"/>
  <c r="F212" i="20" s="1"/>
  <c r="E212" i="20" l="1"/>
  <c r="D212" i="20" s="1"/>
  <c r="H213" i="20" s="1"/>
  <c r="G212" i="20" l="1"/>
  <c r="F213" i="20" s="1"/>
  <c r="E213" i="20" l="1"/>
  <c r="D213" i="20" s="1"/>
  <c r="H214" i="20" s="1"/>
  <c r="G213" i="20" l="1"/>
  <c r="F214" i="20" s="1"/>
  <c r="E214" i="20" l="1"/>
  <c r="D214" i="20" s="1"/>
  <c r="H215" i="20" s="1"/>
  <c r="G214" i="20" l="1"/>
  <c r="F215" i="20" s="1"/>
  <c r="E215" i="20" l="1"/>
  <c r="D215" i="20" s="1"/>
  <c r="H216" i="20" s="1"/>
  <c r="G215" i="20" l="1"/>
  <c r="F216" i="20" s="1"/>
  <c r="E216" i="20" l="1"/>
  <c r="D216" i="20" s="1"/>
  <c r="H217" i="20" s="1"/>
  <c r="G216" i="20" l="1"/>
  <c r="F217" i="20" s="1"/>
  <c r="E217" i="20" l="1"/>
  <c r="D217" i="20" s="1"/>
  <c r="H218" i="20" s="1"/>
  <c r="G217" i="20" l="1"/>
  <c r="F218" i="20" s="1"/>
  <c r="E218" i="20" l="1"/>
  <c r="D218" i="20" s="1"/>
  <c r="H219" i="20" s="1"/>
  <c r="G218" i="20" l="1"/>
  <c r="F219" i="20" s="1"/>
  <c r="E219" i="20" l="1"/>
  <c r="D219" i="20" s="1"/>
  <c r="H220" i="20" s="1"/>
  <c r="G219" i="20" l="1"/>
  <c r="F220" i="20" s="1"/>
  <c r="G220" i="20" s="1"/>
  <c r="F221" i="20" s="1"/>
  <c r="E221" i="20" l="1"/>
  <c r="D221" i="20" s="1"/>
  <c r="H222" i="20" s="1"/>
  <c r="G221" i="20" l="1"/>
  <c r="F222" i="20" s="1"/>
  <c r="E222" i="20" l="1"/>
  <c r="D222" i="20" s="1"/>
  <c r="H223" i="20" s="1"/>
  <c r="G222" i="20" l="1"/>
  <c r="F223" i="20" s="1"/>
  <c r="E223" i="20" l="1"/>
  <c r="D223" i="20" s="1"/>
  <c r="H224" i="20" s="1"/>
  <c r="G223" i="20" l="1"/>
  <c r="F224" i="20" s="1"/>
  <c r="E224" i="20" l="1"/>
  <c r="D224" i="20" s="1"/>
  <c r="H225" i="20" s="1"/>
  <c r="G224" i="20" l="1"/>
  <c r="F225" i="20" s="1"/>
  <c r="E225" i="20" l="1"/>
  <c r="D225" i="20" s="1"/>
  <c r="H226" i="20" s="1"/>
  <c r="G225" i="20" l="1"/>
  <c r="F226" i="20" s="1"/>
  <c r="E226" i="20" l="1"/>
  <c r="D226" i="20" s="1"/>
  <c r="H227" i="20" s="1"/>
  <c r="G226" i="20" l="1"/>
  <c r="F227" i="20" s="1"/>
  <c r="E227" i="20" l="1"/>
  <c r="D227" i="20" s="1"/>
  <c r="H228" i="20" s="1"/>
  <c r="G227" i="20" l="1"/>
  <c r="F228" i="20" s="1"/>
  <c r="E228" i="20" l="1"/>
  <c r="D228" i="20" s="1"/>
  <c r="H229" i="20" s="1"/>
  <c r="G228" i="20" l="1"/>
  <c r="F229" i="20" s="1"/>
  <c r="E229" i="20" l="1"/>
  <c r="D229" i="20" s="1"/>
  <c r="H230" i="20" s="1"/>
  <c r="G229" i="20" l="1"/>
  <c r="F230" i="20" s="1"/>
  <c r="E230" i="20" l="1"/>
  <c r="D230" i="20" s="1"/>
  <c r="H231" i="20" s="1"/>
  <c r="G230" i="20" l="1"/>
  <c r="F231" i="20" s="1"/>
  <c r="E231" i="20" l="1"/>
  <c r="D231" i="20" s="1"/>
  <c r="H232" i="20" s="1"/>
  <c r="G231" i="20" l="1"/>
  <c r="F232" i="20" s="1"/>
  <c r="E232" i="20" l="1"/>
  <c r="D232" i="20" s="1"/>
  <c r="H233" i="20" s="1"/>
  <c r="G232" i="20"/>
  <c r="F233" i="20" s="1"/>
  <c r="E233" i="20" l="1"/>
  <c r="D233" i="20" s="1"/>
  <c r="G233" i="20" s="1"/>
  <c r="F234" i="20" s="1"/>
  <c r="E234" i="20" l="1"/>
  <c r="D234" i="20" s="1"/>
  <c r="G234" i="20"/>
  <c r="F235" i="20" s="1"/>
  <c r="H234" i="20"/>
  <c r="H235" i="20" s="1"/>
  <c r="E235" i="20" l="1"/>
  <c r="D235" i="20" s="1"/>
  <c r="H236" i="20" s="1"/>
  <c r="G235" i="20" l="1"/>
  <c r="F236" i="20" s="1"/>
  <c r="E236" i="20" l="1"/>
  <c r="D236" i="20" s="1"/>
  <c r="H237" i="20" s="1"/>
  <c r="G236" i="20" l="1"/>
  <c r="F237" i="20" s="1"/>
  <c r="E237" i="20" l="1"/>
  <c r="D237" i="20" s="1"/>
  <c r="H238" i="20" s="1"/>
  <c r="G237" i="20" l="1"/>
  <c r="F238" i="20" s="1"/>
  <c r="E238" i="20" l="1"/>
  <c r="D238" i="20" s="1"/>
  <c r="H239" i="20" s="1"/>
  <c r="G238" i="20" l="1"/>
  <c r="F239" i="20" s="1"/>
  <c r="E239" i="20" l="1"/>
  <c r="D239" i="20" s="1"/>
  <c r="H240" i="20" s="1"/>
  <c r="G239" i="20" l="1"/>
  <c r="F240" i="20" s="1"/>
  <c r="E240" i="20" l="1"/>
  <c r="D240" i="20" s="1"/>
  <c r="H241" i="20" s="1"/>
  <c r="G240" i="20" l="1"/>
  <c r="F241" i="20" s="1"/>
  <c r="E241" i="20" l="1"/>
  <c r="D241" i="20" s="1"/>
  <c r="H242" i="20" s="1"/>
  <c r="G241" i="20" l="1"/>
  <c r="F242" i="20" s="1"/>
  <c r="E242" i="20" l="1"/>
  <c r="D242" i="20" s="1"/>
  <c r="H243" i="20" s="1"/>
  <c r="G242" i="20" l="1"/>
  <c r="F243" i="20" s="1"/>
  <c r="E243" i="20" l="1"/>
  <c r="D243" i="20" s="1"/>
  <c r="H244" i="20" s="1"/>
  <c r="G243" i="20" l="1"/>
  <c r="F244" i="20" s="1"/>
  <c r="G244" i="20" s="1"/>
</calcChain>
</file>

<file path=xl/sharedStrings.xml><?xml version="1.0" encoding="utf-8"?>
<sst xmlns="http://schemas.openxmlformats.org/spreadsheetml/2006/main" count="758" uniqueCount="95">
  <si>
    <t>Y</t>
  </si>
  <si>
    <t>interest_rate</t>
  </si>
  <si>
    <t>loan_amount</t>
  </si>
  <si>
    <t>tenure</t>
  </si>
  <si>
    <t>pre_emi</t>
  </si>
  <si>
    <t>pre_emi_days_applicable</t>
  </si>
  <si>
    <t>days_calculation</t>
  </si>
  <si>
    <t>frequency</t>
  </si>
  <si>
    <t>repayment_type</t>
  </si>
  <si>
    <t>15</t>
  </si>
  <si>
    <t>disbursal_day</t>
  </si>
  <si>
    <t>disbursal_month</t>
  </si>
  <si>
    <t>disbursal_year</t>
  </si>
  <si>
    <t>36</t>
  </si>
  <si>
    <t>Re-payment</t>
  </si>
  <si>
    <t>emi_day</t>
  </si>
  <si>
    <t>Due_Date</t>
  </si>
  <si>
    <t>Days_Diff</t>
  </si>
  <si>
    <t>Opening_Prin</t>
  </si>
  <si>
    <t>Closing_Prin</t>
  </si>
  <si>
    <t>interest</t>
  </si>
  <si>
    <t>principal</t>
  </si>
  <si>
    <t>08</t>
  </si>
  <si>
    <t>5</t>
  </si>
  <si>
    <t>365</t>
  </si>
  <si>
    <t>monthly</t>
  </si>
  <si>
    <t>""</t>
  </si>
  <si>
    <t>N</t>
  </si>
  <si>
    <t>RunMode</t>
  </si>
  <si>
    <t>360</t>
  </si>
  <si>
    <t>TestCaseDesc</t>
  </si>
  <si>
    <t>Tranche1</t>
  </si>
  <si>
    <t>Interest Rate</t>
  </si>
  <si>
    <t>990000000</t>
  </si>
  <si>
    <t>2014</t>
  </si>
  <si>
    <t>30</t>
  </si>
  <si>
    <t>Structured repayment schedule without  pre emi</t>
  </si>
  <si>
    <t>12</t>
  </si>
  <si>
    <t>50</t>
  </si>
  <si>
    <t>20</t>
  </si>
  <si>
    <t>structured_payment</t>
  </si>
  <si>
    <t>05</t>
  </si>
  <si>
    <t>02</t>
  </si>
  <si>
    <t>Structured repayment schedule wthout pre emi</t>
  </si>
  <si>
    <t>Structured repayment schedule with pre emi</t>
  </si>
  <si>
    <t>Structured repayment schedule wth pre emi</t>
  </si>
  <si>
    <t>period3</t>
  </si>
  <si>
    <t>principal_percentage3</t>
  </si>
  <si>
    <t>period2</t>
  </si>
  <si>
    <t>principal_percentage2</t>
  </si>
  <si>
    <t>period1</t>
  </si>
  <si>
    <t>principal_percentage1</t>
  </si>
  <si>
    <t>Payable principal</t>
  </si>
  <si>
    <t>Repayment Amount.</t>
  </si>
  <si>
    <t>EMI for this tenor</t>
  </si>
  <si>
    <t>Prin component</t>
  </si>
  <si>
    <t>% prin payable</t>
  </si>
  <si>
    <t>Instll to</t>
  </si>
  <si>
    <t>Instll from</t>
  </si>
  <si>
    <t>DisburseAmount</t>
  </si>
  <si>
    <t>02-08-2014</t>
  </si>
  <si>
    <t>Structured repayment schedule with morotorium</t>
  </si>
  <si>
    <t>principal_interest_capitalised</t>
  </si>
  <si>
    <t>principal_interest_free</t>
  </si>
  <si>
    <t>principal_only</t>
  </si>
  <si>
    <t>Structured repayment schedule wth morotorium</t>
  </si>
  <si>
    <t>moratorium_type</t>
  </si>
  <si>
    <t>moratorium_duration</t>
  </si>
  <si>
    <t>Structured repayment schedule for boundary value</t>
  </si>
  <si>
    <t>24</t>
  </si>
  <si>
    <t>10</t>
  </si>
  <si>
    <t>240</t>
  </si>
  <si>
    <t>999999999</t>
  </si>
  <si>
    <t>Structured repayment schedule for boundary valuewith 5 structure</t>
  </si>
  <si>
    <t>11</t>
  </si>
  <si>
    <t>period5</t>
  </si>
  <si>
    <t>principal_percentage5</t>
  </si>
  <si>
    <t>period4</t>
  </si>
  <si>
    <t>principal_percentage4</t>
  </si>
  <si>
    <t>Structured repayment schedule for boundary valuewith 8 structure &amp; Principal Payable % in decimal</t>
  </si>
  <si>
    <t>7.8</t>
  </si>
  <si>
    <t>5.55</t>
  </si>
  <si>
    <t>15.34</t>
  </si>
  <si>
    <t>20.45</t>
  </si>
  <si>
    <t>11.67</t>
  </si>
  <si>
    <t>20.19</t>
  </si>
  <si>
    <t>10.89</t>
  </si>
  <si>
    <t>8.11</t>
  </si>
  <si>
    <t>40</t>
  </si>
  <si>
    <t>period8</t>
  </si>
  <si>
    <t>principal_percentage8</t>
  </si>
  <si>
    <t>period7</t>
  </si>
  <si>
    <t>principal_percentage7</t>
  </si>
  <si>
    <t>period6</t>
  </si>
  <si>
    <t>principal_percentage6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</si>
</sst>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&quot;$&quot;#,##0.00_);[Red]\(&quot;$&quot;#,##0.00\)"/>
    <numFmt numFmtId="166" formatCode="&quot;$&quot;#,##0.00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b/>
      <sz val="10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22"/>
      </patternFill>
    </fill>
    <fill>
      <patternFill patternType="solid">
        <fgColor indexed="51"/>
        <bgColor indexed="1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theme="9" tint="0.39997558519241921"/>
        <bgColor indexed="1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13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7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15" fontId="3" fillId="5" borderId="2" xfId="0" applyNumberFormat="1" applyFont="1" applyFill="1" applyBorder="1"/>
    <xf numFmtId="43" fontId="5" fillId="4" borderId="0" xfId="1" applyFont="1" applyFill="1" applyBorder="1" applyAlignment="1" applyProtection="1">
      <alignment horizontal="right"/>
    </xf>
    <xf numFmtId="0" fontId="7" fillId="6" borderId="0" xfId="0" applyFont="1" applyFill="1" applyAlignment="1">
      <alignment vertical="center"/>
    </xf>
    <xf numFmtId="164" fontId="0" fillId="0" borderId="1" xfId="0" applyNumberFormat="1" applyBorder="1"/>
    <xf numFmtId="43" fontId="4" fillId="5" borderId="3" xfId="1" applyFont="1" applyFill="1" applyBorder="1" applyAlignment="1" applyProtection="1"/>
    <xf numFmtId="43" fontId="4" fillId="5" borderId="2" xfId="1" applyFont="1" applyFill="1" applyBorder="1" applyAlignment="1" applyProtection="1"/>
    <xf numFmtId="4" fontId="4" fillId="5" borderId="2" xfId="1" applyNumberFormat="1" applyFont="1" applyFill="1" applyBorder="1" applyAlignment="1" applyProtection="1"/>
    <xf numFmtId="0" fontId="0" fillId="5" borderId="2" xfId="0" applyFill="1" applyBorder="1"/>
    <xf numFmtId="43" fontId="4" fillId="7" borderId="3" xfId="1" applyFont="1" applyFill="1" applyBorder="1" applyAlignment="1" applyProtection="1"/>
    <xf numFmtId="43" fontId="4" fillId="7" borderId="2" xfId="1" applyFont="1" applyFill="1" applyBorder="1" applyAlignment="1" applyProtection="1"/>
    <xf numFmtId="4" fontId="4" fillId="7" borderId="2" xfId="1" applyNumberFormat="1" applyFont="1" applyFill="1" applyBorder="1" applyAlignment="1" applyProtection="1"/>
    <xf numFmtId="0" fontId="0" fillId="7" borderId="2" xfId="0" applyFill="1" applyBorder="1"/>
    <xf numFmtId="15" fontId="3" fillId="7" borderId="2" xfId="0" applyNumberFormat="1" applyFont="1" applyFill="1" applyBorder="1"/>
    <xf numFmtId="43" fontId="4" fillId="6" borderId="3" xfId="1" applyFont="1" applyFill="1" applyBorder="1" applyAlignment="1" applyProtection="1"/>
    <xf numFmtId="43" fontId="4" fillId="6" borderId="2" xfId="1" applyFont="1" applyFill="1" applyBorder="1" applyAlignment="1" applyProtection="1"/>
    <xf numFmtId="4" fontId="4" fillId="6" borderId="2" xfId="1" applyNumberFormat="1" applyFont="1" applyFill="1" applyBorder="1" applyAlignment="1" applyProtection="1"/>
    <xf numFmtId="0" fontId="0" fillId="6" borderId="2" xfId="0" applyFill="1" applyBorder="1"/>
    <xf numFmtId="15" fontId="3" fillId="6" borderId="2" xfId="0" applyNumberFormat="1" applyFont="1" applyFill="1" applyBorder="1"/>
    <xf numFmtId="0" fontId="0" fillId="0" borderId="1" xfId="0" applyBorder="1"/>
    <xf numFmtId="43" fontId="4" fillId="0" borderId="3" xfId="1" applyFont="1" applyBorder="1" applyAlignment="1" applyProtection="1"/>
    <xf numFmtId="43" fontId="4" fillId="0" borderId="2" xfId="1" applyFont="1" applyBorder="1" applyAlignment="1" applyProtection="1"/>
    <xf numFmtId="43" fontId="4" fillId="8" borderId="2" xfId="1" applyFont="1" applyFill="1" applyBorder="1" applyAlignment="1" applyProtection="1"/>
    <xf numFmtId="4" fontId="4" fillId="0" borderId="2" xfId="1" applyNumberFormat="1" applyFont="1" applyBorder="1" applyAlignment="1" applyProtection="1"/>
    <xf numFmtId="0" fontId="0" fillId="0" borderId="2" xfId="0" applyBorder="1"/>
    <xf numFmtId="15" fontId="3" fillId="0" borderId="2" xfId="0" applyNumberFormat="1" applyFont="1" applyBorder="1"/>
    <xf numFmtId="0" fontId="2" fillId="9" borderId="4" xfId="0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 applyProtection="1">
      <alignment horizontal="right" vertical="center"/>
    </xf>
    <xf numFmtId="164" fontId="0" fillId="11" borderId="1" xfId="0" applyNumberFormat="1" applyFill="1" applyBorder="1"/>
    <xf numFmtId="9" fontId="0" fillId="11" borderId="1" xfId="0" applyNumberFormat="1" applyFill="1" applyBorder="1"/>
    <xf numFmtId="0" fontId="0" fillId="11" borderId="1" xfId="0" applyFill="1" applyBorder="1"/>
    <xf numFmtId="43" fontId="5" fillId="10" borderId="1" xfId="1" applyFont="1" applyFill="1" applyBorder="1" applyAlignment="1" applyProtection="1">
      <alignment horizontal="right" vertical="center"/>
    </xf>
    <xf numFmtId="2" fontId="5" fillId="12" borderId="1" xfId="1" applyNumberFormat="1" applyFont="1" applyFill="1" applyBorder="1" applyAlignment="1" applyProtection="1">
      <alignment horizontal="right" vertical="center"/>
    </xf>
    <xf numFmtId="0" fontId="2" fillId="12" borderId="1" xfId="0" applyFont="1" applyFill="1" applyBorder="1"/>
    <xf numFmtId="9" fontId="2" fillId="12" borderId="1" xfId="0" applyNumberFormat="1" applyFont="1" applyFill="1" applyBorder="1" applyAlignment="1">
      <alignment horizontal="right"/>
    </xf>
    <xf numFmtId="0" fontId="6" fillId="5" borderId="1" xfId="0" applyFont="1" applyFill="1" applyBorder="1"/>
    <xf numFmtId="0" fontId="6" fillId="13" borderId="1" xfId="0" applyFont="1" applyFill="1" applyBorder="1"/>
    <xf numFmtId="15" fontId="2" fillId="12" borderId="1" xfId="0" quotePrefix="1" applyNumberFormat="1" applyFont="1" applyFill="1" applyBorder="1" applyAlignment="1">
      <alignment horizontal="right"/>
    </xf>
    <xf numFmtId="164" fontId="0" fillId="14" borderId="1" xfId="0" applyNumberFormat="1" applyFill="1" applyBorder="1"/>
    <xf numFmtId="43" fontId="4" fillId="14" borderId="3" xfId="1" applyFont="1" applyFill="1" applyBorder="1" applyAlignment="1" applyProtection="1"/>
    <xf numFmtId="43" fontId="4" fillId="14" borderId="2" xfId="1" applyFont="1" applyFill="1" applyBorder="1" applyAlignment="1" applyProtection="1"/>
    <xf numFmtId="4" fontId="4" fillId="14" borderId="2" xfId="1" applyNumberFormat="1" applyFont="1" applyFill="1" applyBorder="1" applyAlignment="1" applyProtection="1"/>
    <xf numFmtId="0" fontId="0" fillId="14" borderId="2" xfId="0" applyFill="1" applyBorder="1"/>
    <xf numFmtId="15" fontId="3" fillId="14" borderId="2" xfId="0" applyNumberFormat="1" applyFont="1" applyFill="1" applyBorder="1"/>
    <xf numFmtId="43" fontId="4" fillId="8" borderId="3" xfId="1" applyFont="1" applyFill="1" applyBorder="1" applyAlignment="1" applyProtection="1"/>
    <xf numFmtId="4" fontId="4" fillId="8" borderId="2" xfId="1" applyNumberFormat="1" applyFont="1" applyFill="1" applyBorder="1" applyAlignment="1" applyProtection="1"/>
    <xf numFmtId="0" fontId="0" fillId="8" borderId="2" xfId="0" applyFill="1" applyBorder="1"/>
    <xf numFmtId="15" fontId="3" fillId="8" borderId="2" xfId="0" applyNumberFormat="1" applyFont="1" applyFill="1" applyBorder="1"/>
    <xf numFmtId="164" fontId="0" fillId="0" borderId="0" xfId="0" applyNumberFormat="1"/>
    <xf numFmtId="165" fontId="4" fillId="5" borderId="2" xfId="1" applyNumberFormat="1" applyFont="1" applyFill="1" applyBorder="1" applyAlignment="1" applyProtection="1"/>
    <xf numFmtId="2" fontId="4" fillId="5" borderId="2" xfId="1" applyNumberFormat="1" applyFont="1" applyFill="1" applyBorder="1" applyAlignment="1" applyProtection="1"/>
    <xf numFmtId="43" fontId="4" fillId="5" borderId="2" xfId="1" applyFont="1" applyFill="1" applyBorder="1" applyProtection="1"/>
    <xf numFmtId="4" fontId="4" fillId="5" borderId="2" xfId="1" applyNumberFormat="1" applyFont="1" applyFill="1" applyBorder="1" applyProtection="1"/>
    <xf numFmtId="2" fontId="0" fillId="5" borderId="2" xfId="0" applyNumberFormat="1" applyFill="1" applyBorder="1"/>
    <xf numFmtId="43" fontId="4" fillId="7" borderId="2" xfId="1" applyFont="1" applyFill="1" applyBorder="1" applyProtection="1"/>
    <xf numFmtId="4" fontId="4" fillId="7" borderId="2" xfId="1" applyNumberFormat="1" applyFont="1" applyFill="1" applyBorder="1" applyProtection="1"/>
    <xf numFmtId="43" fontId="0" fillId="7" borderId="2" xfId="0" applyNumberFormat="1" applyFill="1" applyBorder="1"/>
    <xf numFmtId="43" fontId="4" fillId="7" borderId="2" xfId="1" quotePrefix="1" applyFont="1" applyFill="1" applyBorder="1" applyAlignment="1" applyProtection="1">
      <alignment wrapText="1"/>
    </xf>
    <xf numFmtId="43" fontId="4" fillId="6" borderId="2" xfId="1" applyFont="1" applyFill="1" applyBorder="1" applyProtection="1"/>
    <xf numFmtId="4" fontId="4" fillId="6" borderId="2" xfId="1" applyNumberFormat="1" applyFont="1" applyFill="1" applyBorder="1" applyProtection="1"/>
    <xf numFmtId="43" fontId="4" fillId="0" borderId="2" xfId="1" applyFont="1" applyBorder="1" applyProtection="1"/>
    <xf numFmtId="43" fontId="4" fillId="8" borderId="2" xfId="1" applyFont="1" applyFill="1" applyBorder="1" applyProtection="1"/>
    <xf numFmtId="4" fontId="4" fillId="0" borderId="2" xfId="1" applyNumberFormat="1" applyFont="1" applyBorder="1" applyProtection="1"/>
    <xf numFmtId="2" fontId="5" fillId="10" borderId="1" xfId="1" applyNumberFormat="1" applyFont="1" applyFill="1" applyBorder="1" applyAlignment="1" applyProtection="1">
      <alignment horizontal="right" vertical="center"/>
    </xf>
    <xf numFmtId="43" fontId="4" fillId="5" borderId="3" xfId="1" applyFont="1" applyFill="1" applyBorder="1" applyProtection="1"/>
    <xf numFmtId="2" fontId="4" fillId="5" borderId="2" xfId="1" applyNumberFormat="1" applyFont="1" applyFill="1" applyBorder="1" applyProtection="1"/>
    <xf numFmtId="43" fontId="4" fillId="7" borderId="3" xfId="1" applyFont="1" applyFill="1" applyBorder="1" applyProtection="1"/>
    <xf numFmtId="43" fontId="4" fillId="6" borderId="3" xfId="1" applyFont="1" applyFill="1" applyBorder="1" applyProtection="1"/>
    <xf numFmtId="43" fontId="4" fillId="0" borderId="3" xfId="1" applyFont="1" applyBorder="1" applyProtection="1"/>
    <xf numFmtId="43" fontId="4" fillId="15" borderId="2" xfId="1" applyFont="1" applyFill="1" applyBorder="1" applyAlignment="1" applyProtection="1"/>
    <xf numFmtId="4" fontId="4" fillId="15" borderId="2" xfId="1" applyNumberFormat="1" applyFont="1" applyFill="1" applyBorder="1" applyAlignment="1" applyProtection="1"/>
    <xf numFmtId="43" fontId="4" fillId="16" borderId="2" xfId="1" applyFont="1" applyFill="1" applyBorder="1" applyAlignment="1" applyProtection="1"/>
    <xf numFmtId="4" fontId="4" fillId="16" borderId="2" xfId="1" applyNumberFormat="1" applyFont="1" applyFill="1" applyBorder="1" applyAlignment="1" applyProtection="1"/>
    <xf numFmtId="0" fontId="0" fillId="16" borderId="2" xfId="0" applyFill="1" applyBorder="1"/>
    <xf numFmtId="15" fontId="3" fillId="16" borderId="2" xfId="0" applyNumberFormat="1" applyFont="1" applyFill="1" applyBorder="1"/>
    <xf numFmtId="165" fontId="4" fillId="7" borderId="2" xfId="1" applyNumberFormat="1" applyFont="1" applyFill="1" applyBorder="1" applyAlignment="1" applyProtection="1"/>
    <xf numFmtId="165" fontId="4" fillId="17" borderId="2" xfId="1" applyNumberFormat="1" applyFont="1" applyFill="1" applyBorder="1" applyAlignment="1" applyProtection="1"/>
    <xf numFmtId="43" fontId="4" fillId="17" borderId="2" xfId="1" applyFont="1" applyFill="1" applyBorder="1" applyAlignment="1" applyProtection="1"/>
    <xf numFmtId="4" fontId="4" fillId="17" borderId="2" xfId="1" applyNumberFormat="1" applyFont="1" applyFill="1" applyBorder="1" applyAlignment="1" applyProtection="1"/>
    <xf numFmtId="165" fontId="4" fillId="8" borderId="2" xfId="1" applyNumberFormat="1" applyFont="1" applyFill="1" applyBorder="1" applyAlignment="1" applyProtection="1"/>
    <xf numFmtId="165" fontId="4" fillId="2" borderId="2" xfId="1" applyNumberFormat="1" applyFont="1" applyFill="1" applyBorder="1" applyAlignment="1" applyProtection="1"/>
    <xf numFmtId="43" fontId="4" fillId="2" borderId="2" xfId="1" applyFont="1" applyFill="1" applyBorder="1" applyAlignment="1" applyProtection="1"/>
    <xf numFmtId="4" fontId="4" fillId="2" borderId="2" xfId="1" applyNumberFormat="1" applyFont="1" applyFill="1" applyBorder="1" applyAlignment="1" applyProtection="1"/>
    <xf numFmtId="165" fontId="4" fillId="15" borderId="2" xfId="1" applyNumberFormat="1" applyFont="1" applyFill="1" applyBorder="1" applyAlignment="1" applyProtection="1"/>
    <xf numFmtId="164" fontId="0" fillId="18" borderId="0" xfId="0" applyNumberFormat="1" applyFill="1"/>
    <xf numFmtId="43" fontId="4" fillId="18" borderId="2" xfId="1" applyFont="1" applyFill="1" applyBorder="1" applyAlignment="1" applyProtection="1"/>
    <xf numFmtId="4" fontId="4" fillId="18" borderId="2" xfId="1" applyNumberFormat="1" applyFont="1" applyFill="1" applyBorder="1" applyAlignment="1" applyProtection="1"/>
    <xf numFmtId="165" fontId="4" fillId="16" borderId="2" xfId="1" applyNumberFormat="1" applyFont="1" applyFill="1" applyBorder="1" applyAlignment="1" applyProtection="1"/>
    <xf numFmtId="0" fontId="0" fillId="18" borderId="2" xfId="0" applyFill="1" applyBorder="1"/>
    <xf numFmtId="15" fontId="3" fillId="18" borderId="2" xfId="0" applyNumberFormat="1" applyFont="1" applyFill="1" applyBorder="1"/>
    <xf numFmtId="43" fontId="4" fillId="19" borderId="2" xfId="1" applyFont="1" applyFill="1" applyBorder="1" applyAlignment="1" applyProtection="1"/>
    <xf numFmtId="4" fontId="4" fillId="19" borderId="2" xfId="1" applyNumberFormat="1" applyFont="1" applyFill="1" applyBorder="1" applyAlignment="1" applyProtection="1"/>
    <xf numFmtId="165" fontId="4" fillId="19" borderId="2" xfId="1" applyNumberFormat="1" applyFont="1" applyFill="1" applyBorder="1" applyAlignment="1" applyProtection="1"/>
    <xf numFmtId="166" fontId="0" fillId="0" borderId="1" xfId="0" applyNumberFormat="1" applyBorder="1"/>
    <xf numFmtId="164" fontId="0" fillId="11" borderId="5" xfId="0" applyNumberFormat="1" applyFill="1" applyBorder="1"/>
    <xf numFmtId="165" fontId="8" fillId="10" borderId="1" xfId="1" applyNumberFormat="1" applyFont="1" applyFill="1" applyBorder="1" applyAlignment="1" applyProtection="1">
      <alignment horizontal="right" vertical="center"/>
    </xf>
    <xf numFmtId="10" fontId="0" fillId="11" borderId="1" xfId="0" applyNumberFormat="1" applyFill="1" applyBorder="1"/>
    <xf numFmtId="165" fontId="4" fillId="6" borderId="2" xfId="1" applyNumberFormat="1" applyFont="1" applyFill="1" applyBorder="1" applyAlignment="1" applyProtection="1"/>
    <xf numFmtId="43" fontId="4" fillId="16" borderId="3" xfId="1" applyFont="1" applyFill="1" applyBorder="1" applyAlignment="1" applyProtection="1"/>
    <xf numFmtId="43" fontId="4" fillId="19" borderId="3" xfId="1" applyFont="1" applyFill="1" applyBorder="1" applyAlignment="1" applyProtection="1"/>
    <xf numFmtId="165" fontId="4" fillId="14" borderId="2" xfId="1" applyNumberFormat="1" applyFont="1" applyFill="1" applyBorder="1" applyAlignment="1" applyProtection="1"/>
    <xf numFmtId="43" fontId="4" fillId="20" borderId="2" xfId="1" applyFont="1" applyFill="1" applyBorder="1" applyAlignment="1" applyProtection="1"/>
    <xf numFmtId="4" fontId="4" fillId="20" borderId="2" xfId="1" applyNumberFormat="1" applyFont="1" applyFill="1" applyBorder="1" applyAlignment="1" applyProtection="1"/>
    <xf numFmtId="165" fontId="4" fillId="20" borderId="2" xfId="1" applyNumberFormat="1" applyFont="1" applyFill="1" applyBorder="1" applyAlignment="1" applyProtection="1"/>
    <xf numFmtId="43" fontId="4" fillId="21" borderId="2" xfId="1" applyFont="1" applyFill="1" applyBorder="1" applyAlignment="1" applyProtection="1"/>
    <xf numFmtId="4" fontId="4" fillId="21" borderId="2" xfId="1" applyNumberFormat="1" applyFont="1" applyFill="1" applyBorder="1" applyAlignment="1" applyProtection="1"/>
    <xf numFmtId="165" fontId="4" fillId="21" borderId="2" xfId="1" applyNumberFormat="1" applyFont="1" applyFill="1" applyBorder="1" applyAlignment="1" applyProtection="1"/>
    <xf numFmtId="43" fontId="4" fillId="22" borderId="2" xfId="1" applyFont="1" applyFill="1" applyBorder="1" applyAlignment="1" applyProtection="1"/>
    <xf numFmtId="4" fontId="4" fillId="22" borderId="2" xfId="1" applyNumberFormat="1" applyFont="1" applyFill="1" applyBorder="1" applyAlignment="1" applyProtection="1"/>
    <xf numFmtId="165" fontId="4" fillId="22" borderId="2" xfId="1" applyNumberFormat="1" applyFont="1" applyFill="1" applyBorder="1" applyAlignment="1" applyProtection="1"/>
    <xf numFmtId="167" fontId="0" fillId="11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A87E-8C5F-4F28-ADD6-9D92CBBD56B2}">
  <dimension ref="A1:T5"/>
  <sheetViews>
    <sheetView workbookViewId="0">
      <selection activeCell="D9" sqref="D9"/>
    </sheetView>
  </sheetViews>
  <sheetFormatPr defaultRowHeight="15" x14ac:dyDescent="0.25"/>
  <cols>
    <col min="1" max="1" width="9.5703125" bestFit="1" customWidth="1"/>
    <col min="2" max="2" width="12.5703125" bestFit="1" customWidth="1"/>
    <col min="3" max="3" width="12.7109375" bestFit="1" customWidth="1"/>
    <col min="4" max="4" width="13.28515625" bestFit="1" customWidth="1"/>
    <col min="5" max="5" width="16" bestFit="1" customWidth="1"/>
    <col min="6" max="6" width="14" bestFit="1" customWidth="1"/>
    <col min="7" max="7" width="8.5703125" bestFit="1" customWidth="1"/>
    <col min="10" max="10" width="24" bestFit="1" customWidth="1"/>
    <col min="11" max="11" width="15.7109375" bestFit="1" customWidth="1"/>
    <col min="12" max="12" width="10" bestFit="1" customWidth="1"/>
    <col min="13" max="13" width="15.85546875" bestFit="1" customWidth="1"/>
    <col min="14" max="14" width="20" bestFit="1" customWidth="1"/>
    <col min="15" max="15" width="7" bestFit="1" customWidth="1"/>
    <col min="16" max="17" width="16.7109375" customWidth="1"/>
    <col min="18" max="18" width="20" bestFit="1" customWidth="1"/>
    <col min="19" max="19" width="16.7109375" customWidth="1"/>
    <col min="20" max="20" width="41.5703125" bestFit="1" customWidth="1"/>
  </cols>
  <sheetData>
    <row r="1" spans="1:20" x14ac:dyDescent="0.25">
      <c r="A1" s="4" t="s">
        <v>28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12</v>
      </c>
      <c r="G1" s="1" t="s">
        <v>15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51</v>
      </c>
      <c r="O1" s="9" t="s">
        <v>50</v>
      </c>
      <c r="P1" s="1" t="s">
        <v>49</v>
      </c>
      <c r="Q1" s="9" t="s">
        <v>48</v>
      </c>
      <c r="R1" s="1" t="s">
        <v>47</v>
      </c>
      <c r="S1" s="9" t="s">
        <v>46</v>
      </c>
      <c r="T1" s="1" t="s">
        <v>30</v>
      </c>
    </row>
    <row r="2" spans="1:20" x14ac:dyDescent="0.25">
      <c r="A2" s="5" t="s">
        <v>0</v>
      </c>
      <c r="B2" s="2" t="s">
        <v>9</v>
      </c>
      <c r="C2" s="2" t="s">
        <v>33</v>
      </c>
      <c r="D2" s="3" t="s">
        <v>42</v>
      </c>
      <c r="E2" s="3" t="s">
        <v>22</v>
      </c>
      <c r="F2" s="3" t="s">
        <v>34</v>
      </c>
      <c r="G2" s="3" t="s">
        <v>41</v>
      </c>
      <c r="H2" s="3" t="s">
        <v>13</v>
      </c>
      <c r="I2" s="3" t="s">
        <v>0</v>
      </c>
      <c r="J2" s="3" t="s">
        <v>9</v>
      </c>
      <c r="K2" s="3" t="s">
        <v>29</v>
      </c>
      <c r="L2" s="3" t="s">
        <v>25</v>
      </c>
      <c r="M2" s="3" t="s">
        <v>40</v>
      </c>
      <c r="N2" s="3" t="s">
        <v>39</v>
      </c>
      <c r="O2" s="3" t="s">
        <v>37</v>
      </c>
      <c r="P2" s="3" t="s">
        <v>35</v>
      </c>
      <c r="Q2" s="3" t="s">
        <v>37</v>
      </c>
      <c r="R2" s="3" t="s">
        <v>38</v>
      </c>
      <c r="S2" s="3" t="s">
        <v>37</v>
      </c>
      <c r="T2" s="3" t="s">
        <v>45</v>
      </c>
    </row>
    <row r="3" spans="1:20" x14ac:dyDescent="0.25">
      <c r="A3" s="5" t="s">
        <v>0</v>
      </c>
      <c r="B3" s="2" t="s">
        <v>9</v>
      </c>
      <c r="C3" s="2" t="s">
        <v>33</v>
      </c>
      <c r="D3" s="3" t="s">
        <v>42</v>
      </c>
      <c r="E3" s="3" t="s">
        <v>22</v>
      </c>
      <c r="F3" s="3" t="s">
        <v>34</v>
      </c>
      <c r="G3" s="3" t="s">
        <v>41</v>
      </c>
      <c r="H3" s="3" t="s">
        <v>13</v>
      </c>
      <c r="I3" s="3" t="s">
        <v>0</v>
      </c>
      <c r="J3" s="3" t="s">
        <v>9</v>
      </c>
      <c r="K3" s="3" t="s">
        <v>24</v>
      </c>
      <c r="L3" s="3" t="s">
        <v>25</v>
      </c>
      <c r="M3" s="3" t="s">
        <v>40</v>
      </c>
      <c r="N3" s="3" t="s">
        <v>39</v>
      </c>
      <c r="O3" s="3" t="s">
        <v>37</v>
      </c>
      <c r="P3" s="3" t="s">
        <v>35</v>
      </c>
      <c r="Q3" s="3" t="s">
        <v>37</v>
      </c>
      <c r="R3" s="3" t="s">
        <v>38</v>
      </c>
      <c r="S3" s="3" t="s">
        <v>37</v>
      </c>
      <c r="T3" s="3" t="s">
        <v>44</v>
      </c>
    </row>
    <row r="4" spans="1:20" x14ac:dyDescent="0.25">
      <c r="A4" s="5" t="s">
        <v>0</v>
      </c>
      <c r="B4" s="2" t="s">
        <v>9</v>
      </c>
      <c r="C4" s="2" t="s">
        <v>33</v>
      </c>
      <c r="D4" s="3" t="s">
        <v>42</v>
      </c>
      <c r="E4" s="3" t="s">
        <v>22</v>
      </c>
      <c r="F4" s="3" t="s">
        <v>34</v>
      </c>
      <c r="G4" s="3" t="s">
        <v>41</v>
      </c>
      <c r="H4" s="3" t="s">
        <v>13</v>
      </c>
      <c r="I4" s="3" t="s">
        <v>27</v>
      </c>
      <c r="J4" s="3" t="s">
        <v>9</v>
      </c>
      <c r="K4" s="3" t="s">
        <v>29</v>
      </c>
      <c r="L4" s="3" t="s">
        <v>25</v>
      </c>
      <c r="M4" s="3" t="s">
        <v>40</v>
      </c>
      <c r="N4" s="3" t="s">
        <v>39</v>
      </c>
      <c r="O4" s="3" t="s">
        <v>37</v>
      </c>
      <c r="P4" s="3" t="s">
        <v>35</v>
      </c>
      <c r="Q4" s="3" t="s">
        <v>37</v>
      </c>
      <c r="R4" s="3" t="s">
        <v>38</v>
      </c>
      <c r="S4" s="3" t="s">
        <v>37</v>
      </c>
      <c r="T4" s="3" t="s">
        <v>43</v>
      </c>
    </row>
    <row r="5" spans="1:20" x14ac:dyDescent="0.25">
      <c r="A5" s="5" t="s">
        <v>0</v>
      </c>
      <c r="B5" s="2" t="s">
        <v>9</v>
      </c>
      <c r="C5" s="2" t="s">
        <v>33</v>
      </c>
      <c r="D5" s="3" t="s">
        <v>42</v>
      </c>
      <c r="E5" s="3" t="s">
        <v>22</v>
      </c>
      <c r="F5" s="3" t="s">
        <v>34</v>
      </c>
      <c r="G5" s="3" t="s">
        <v>41</v>
      </c>
      <c r="H5" s="3" t="s">
        <v>13</v>
      </c>
      <c r="I5" s="3" t="s">
        <v>27</v>
      </c>
      <c r="J5" s="3" t="s">
        <v>9</v>
      </c>
      <c r="K5" s="3" t="s">
        <v>24</v>
      </c>
      <c r="L5" s="3" t="s">
        <v>25</v>
      </c>
      <c r="M5" s="3" t="s">
        <v>40</v>
      </c>
      <c r="N5" s="3" t="s">
        <v>39</v>
      </c>
      <c r="O5" s="3" t="s">
        <v>37</v>
      </c>
      <c r="P5" s="3" t="s">
        <v>35</v>
      </c>
      <c r="Q5" s="3" t="s">
        <v>37</v>
      </c>
      <c r="R5" s="3" t="s">
        <v>38</v>
      </c>
      <c r="S5" s="3" t="s">
        <v>37</v>
      </c>
      <c r="T5" s="3" t="s">
        <v>36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1BC5-1EE8-43EF-8415-848891E84BEB}">
  <dimension ref="A1:S40"/>
  <sheetViews>
    <sheetView topLeftCell="A13" workbookViewId="0">
      <selection activeCell="H18" sqref="H18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5.5703125" bestFit="1" customWidth="1"/>
    <col min="5" max="5" width="14.28515625" bestFit="1" customWidth="1"/>
    <col min="6" max="7" width="16.85546875" bestFit="1" customWidth="1"/>
    <col min="8" max="8" width="19.28515625" bestFit="1" customWidth="1"/>
    <col min="9" max="9" width="16.5703125" bestFit="1" customWidth="1"/>
    <col min="13" max="13" width="15.85546875" bestFit="1" customWidth="1"/>
    <col min="14" max="14" width="16.5703125" bestFit="1" customWidth="1"/>
    <col min="18" max="18" width="15.85546875" bestFit="1" customWidth="1"/>
    <col min="19" max="19" width="16.5703125" bestFit="1" customWidth="1"/>
  </cols>
  <sheetData>
    <row r="1" spans="1:19" x14ac:dyDescent="0.25">
      <c r="A1" s="39" t="s">
        <v>31</v>
      </c>
      <c r="B1" s="43" t="s">
        <v>60</v>
      </c>
      <c r="C1" s="42" t="s">
        <v>59</v>
      </c>
      <c r="D1" s="8">
        <v>990000000</v>
      </c>
      <c r="E1" s="41" t="s">
        <v>58</v>
      </c>
      <c r="F1" s="41" t="s">
        <v>57</v>
      </c>
      <c r="G1" s="41" t="s">
        <v>56</v>
      </c>
      <c r="H1" s="41" t="s">
        <v>55</v>
      </c>
      <c r="I1" s="41" t="s">
        <v>54</v>
      </c>
      <c r="J1" s="41" t="s">
        <v>58</v>
      </c>
      <c r="K1" s="41" t="s">
        <v>57</v>
      </c>
      <c r="L1" s="41" t="s">
        <v>56</v>
      </c>
      <c r="M1" s="41" t="s">
        <v>55</v>
      </c>
      <c r="N1" s="41" t="s">
        <v>54</v>
      </c>
      <c r="O1" s="41" t="s">
        <v>58</v>
      </c>
      <c r="P1" s="41" t="s">
        <v>57</v>
      </c>
      <c r="Q1" s="41" t="s">
        <v>56</v>
      </c>
      <c r="R1" s="41" t="s">
        <v>55</v>
      </c>
      <c r="S1" s="41" t="s">
        <v>54</v>
      </c>
    </row>
    <row r="2" spans="1:19" x14ac:dyDescent="0.25">
      <c r="A2" s="39" t="s">
        <v>32</v>
      </c>
      <c r="B2" s="40">
        <v>0.15</v>
      </c>
      <c r="C2" s="39" t="s">
        <v>53</v>
      </c>
      <c r="D2" s="38">
        <f>ROUNDUP(39104.2387726916,0)</f>
        <v>39105</v>
      </c>
      <c r="E2" s="36">
        <v>1</v>
      </c>
      <c r="F2" s="36">
        <v>12</v>
      </c>
      <c r="G2" s="35">
        <v>0</v>
      </c>
      <c r="H2" s="34">
        <v>0</v>
      </c>
      <c r="I2" s="37">
        <v>0</v>
      </c>
      <c r="J2" s="36">
        <v>13</v>
      </c>
      <c r="K2" s="36">
        <v>24</v>
      </c>
      <c r="L2" s="35">
        <v>0.5</v>
      </c>
      <c r="M2" s="34">
        <f>L2*D1</f>
        <v>495000000</v>
      </c>
      <c r="N2" s="37">
        <f>ROUNDUP(52755214.3000242,0)</f>
        <v>52755215</v>
      </c>
      <c r="O2" s="36">
        <v>25</v>
      </c>
      <c r="P2" s="36">
        <v>36</v>
      </c>
      <c r="Q2" s="35">
        <v>0.5</v>
      </c>
      <c r="R2" s="34">
        <f>Q2*D1</f>
        <v>495000000</v>
      </c>
      <c r="S2" s="69">
        <f>ROUNDUP(44680405.3253173,0)</f>
        <v>44680406</v>
      </c>
    </row>
    <row r="3" spans="1:19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6" t="s">
        <v>19</v>
      </c>
      <c r="H3" s="32" t="s">
        <v>52</v>
      </c>
    </row>
    <row r="4" spans="1:19" x14ac:dyDescent="0.25">
      <c r="A4" s="31">
        <v>41856</v>
      </c>
      <c r="B4" s="30">
        <f>A4-B1</f>
        <v>3</v>
      </c>
      <c r="C4" s="30" t="s">
        <v>26</v>
      </c>
      <c r="D4" s="68">
        <v>0</v>
      </c>
      <c r="E4" s="67">
        <f>ROUNDUP(B4*B2*F4/365,0)</f>
        <v>1220548</v>
      </c>
      <c r="F4" s="66">
        <f>D1</f>
        <v>990000000</v>
      </c>
      <c r="G4" s="74">
        <f t="shared" ref="G4:G40" si="0">F4-D4</f>
        <v>990000000</v>
      </c>
      <c r="H4" s="25"/>
    </row>
    <row r="5" spans="1:19" x14ac:dyDescent="0.25">
      <c r="A5" s="24">
        <v>41887</v>
      </c>
      <c r="B5" s="23">
        <f t="shared" ref="B5:B40" si="1">A5-A4</f>
        <v>31</v>
      </c>
      <c r="C5" s="23"/>
      <c r="D5" s="65">
        <v>0</v>
      </c>
      <c r="E5" s="64">
        <v>0</v>
      </c>
      <c r="F5" s="64">
        <f t="shared" ref="F5:F16" si="2">G4</f>
        <v>990000000</v>
      </c>
      <c r="G5" s="73">
        <f t="shared" si="0"/>
        <v>990000000</v>
      </c>
      <c r="H5" s="25">
        <f t="shared" ref="H5:H16" si="3">ROUNDUP(B5*F5*$B$2/365,0)</f>
        <v>12612329</v>
      </c>
    </row>
    <row r="6" spans="1:19" x14ac:dyDescent="0.25">
      <c r="A6" s="24">
        <v>41917</v>
      </c>
      <c r="B6" s="23">
        <f t="shared" si="1"/>
        <v>30</v>
      </c>
      <c r="C6" s="23"/>
      <c r="D6" s="65">
        <v>0</v>
      </c>
      <c r="E6" s="64">
        <v>0</v>
      </c>
      <c r="F6" s="64">
        <f t="shared" si="2"/>
        <v>990000000</v>
      </c>
      <c r="G6" s="73">
        <f t="shared" si="0"/>
        <v>990000000</v>
      </c>
      <c r="H6" s="25">
        <f t="shared" si="3"/>
        <v>12205480</v>
      </c>
    </row>
    <row r="7" spans="1:19" x14ac:dyDescent="0.25">
      <c r="A7" s="24">
        <v>41948</v>
      </c>
      <c r="B7" s="23">
        <f t="shared" si="1"/>
        <v>31</v>
      </c>
      <c r="C7" s="23"/>
      <c r="D7" s="65">
        <v>0</v>
      </c>
      <c r="E7" s="64">
        <v>0</v>
      </c>
      <c r="F7" s="64">
        <f t="shared" si="2"/>
        <v>990000000</v>
      </c>
      <c r="G7" s="73">
        <f t="shared" si="0"/>
        <v>990000000</v>
      </c>
      <c r="H7" s="25">
        <f t="shared" si="3"/>
        <v>12612329</v>
      </c>
    </row>
    <row r="8" spans="1:19" x14ac:dyDescent="0.25">
      <c r="A8" s="24">
        <v>41978</v>
      </c>
      <c r="B8" s="23">
        <f t="shared" si="1"/>
        <v>30</v>
      </c>
      <c r="C8" s="23"/>
      <c r="D8" s="65">
        <v>0</v>
      </c>
      <c r="E8" s="64">
        <v>0</v>
      </c>
      <c r="F8" s="64">
        <f t="shared" si="2"/>
        <v>990000000</v>
      </c>
      <c r="G8" s="73">
        <f t="shared" si="0"/>
        <v>990000000</v>
      </c>
      <c r="H8" s="25">
        <f t="shared" si="3"/>
        <v>12205480</v>
      </c>
    </row>
    <row r="9" spans="1:19" x14ac:dyDescent="0.25">
      <c r="A9" s="24">
        <v>42009</v>
      </c>
      <c r="B9" s="23">
        <f t="shared" si="1"/>
        <v>31</v>
      </c>
      <c r="C9" s="23"/>
      <c r="D9" s="65">
        <v>0</v>
      </c>
      <c r="E9" s="64">
        <v>0</v>
      </c>
      <c r="F9" s="64">
        <f t="shared" si="2"/>
        <v>990000000</v>
      </c>
      <c r="G9" s="73">
        <f t="shared" si="0"/>
        <v>990000000</v>
      </c>
      <c r="H9" s="25">
        <f t="shared" si="3"/>
        <v>12612329</v>
      </c>
    </row>
    <row r="10" spans="1:19" x14ac:dyDescent="0.25">
      <c r="A10" s="24">
        <v>42040</v>
      </c>
      <c r="B10" s="23">
        <f t="shared" si="1"/>
        <v>31</v>
      </c>
      <c r="C10" s="23"/>
      <c r="D10" s="65">
        <v>0</v>
      </c>
      <c r="E10" s="64">
        <v>0</v>
      </c>
      <c r="F10" s="64">
        <f t="shared" si="2"/>
        <v>990000000</v>
      </c>
      <c r="G10" s="73">
        <f t="shared" si="0"/>
        <v>990000000</v>
      </c>
      <c r="H10" s="25">
        <f t="shared" si="3"/>
        <v>12612329</v>
      </c>
    </row>
    <row r="11" spans="1:19" x14ac:dyDescent="0.25">
      <c r="A11" s="24">
        <v>42068</v>
      </c>
      <c r="B11" s="23">
        <f t="shared" si="1"/>
        <v>28</v>
      </c>
      <c r="C11" s="23"/>
      <c r="D11" s="65">
        <v>0</v>
      </c>
      <c r="E11" s="64">
        <v>0</v>
      </c>
      <c r="F11" s="64">
        <f t="shared" si="2"/>
        <v>990000000</v>
      </c>
      <c r="G11" s="73">
        <f t="shared" si="0"/>
        <v>990000000</v>
      </c>
      <c r="H11" s="25">
        <f t="shared" si="3"/>
        <v>11391781</v>
      </c>
    </row>
    <row r="12" spans="1:19" x14ac:dyDescent="0.25">
      <c r="A12" s="24">
        <v>42099</v>
      </c>
      <c r="B12" s="23">
        <f t="shared" si="1"/>
        <v>31</v>
      </c>
      <c r="C12" s="23"/>
      <c r="D12" s="65">
        <v>0</v>
      </c>
      <c r="E12" s="64">
        <v>0</v>
      </c>
      <c r="F12" s="64">
        <f t="shared" si="2"/>
        <v>990000000</v>
      </c>
      <c r="G12" s="73">
        <f t="shared" si="0"/>
        <v>990000000</v>
      </c>
      <c r="H12" s="25">
        <f t="shared" si="3"/>
        <v>12612329</v>
      </c>
    </row>
    <row r="13" spans="1:19" x14ac:dyDescent="0.25">
      <c r="A13" s="24">
        <v>42129</v>
      </c>
      <c r="B13" s="23">
        <f t="shared" si="1"/>
        <v>30</v>
      </c>
      <c r="C13" s="23"/>
      <c r="D13" s="65">
        <v>0</v>
      </c>
      <c r="E13" s="64">
        <v>0</v>
      </c>
      <c r="F13" s="64">
        <f t="shared" si="2"/>
        <v>990000000</v>
      </c>
      <c r="G13" s="73">
        <f t="shared" si="0"/>
        <v>990000000</v>
      </c>
      <c r="H13" s="25">
        <f t="shared" si="3"/>
        <v>12205480</v>
      </c>
    </row>
    <row r="14" spans="1:19" x14ac:dyDescent="0.25">
      <c r="A14" s="24">
        <v>42160</v>
      </c>
      <c r="B14" s="23">
        <f t="shared" si="1"/>
        <v>31</v>
      </c>
      <c r="C14" s="23"/>
      <c r="D14" s="65">
        <v>0</v>
      </c>
      <c r="E14" s="64">
        <v>0</v>
      </c>
      <c r="F14" s="64">
        <f t="shared" si="2"/>
        <v>990000000</v>
      </c>
      <c r="G14" s="73">
        <f t="shared" si="0"/>
        <v>990000000</v>
      </c>
      <c r="H14" s="25">
        <f t="shared" si="3"/>
        <v>12612329</v>
      </c>
    </row>
    <row r="15" spans="1:19" x14ac:dyDescent="0.25">
      <c r="A15" s="24">
        <v>42190</v>
      </c>
      <c r="B15" s="23">
        <f t="shared" si="1"/>
        <v>30</v>
      </c>
      <c r="C15" s="23"/>
      <c r="D15" s="65">
        <v>0</v>
      </c>
      <c r="E15" s="64">
        <v>0</v>
      </c>
      <c r="F15" s="64">
        <f t="shared" si="2"/>
        <v>990000000</v>
      </c>
      <c r="G15" s="73">
        <f t="shared" si="0"/>
        <v>990000000</v>
      </c>
      <c r="H15" s="25">
        <f t="shared" si="3"/>
        <v>12205480</v>
      </c>
    </row>
    <row r="16" spans="1:19" x14ac:dyDescent="0.25">
      <c r="A16" s="24">
        <v>42221</v>
      </c>
      <c r="B16" s="23">
        <f t="shared" si="1"/>
        <v>31</v>
      </c>
      <c r="C16" s="23"/>
      <c r="D16" s="65">
        <v>0</v>
      </c>
      <c r="E16" s="64">
        <v>0</v>
      </c>
      <c r="F16" s="64">
        <f t="shared" si="2"/>
        <v>990000000</v>
      </c>
      <c r="G16" s="73">
        <f t="shared" si="0"/>
        <v>990000000</v>
      </c>
      <c r="H16" s="25">
        <f t="shared" si="3"/>
        <v>12612329</v>
      </c>
    </row>
    <row r="17" spans="1:8" x14ac:dyDescent="0.25">
      <c r="A17" s="19">
        <v>42252</v>
      </c>
      <c r="B17" s="23">
        <f t="shared" si="1"/>
        <v>31</v>
      </c>
      <c r="C17" s="60">
        <f t="shared" ref="C17:C28" si="4">$N$2</f>
        <v>52755215</v>
      </c>
      <c r="D17" s="61">
        <f t="shared" ref="D17:D40" si="5">C17-E17</f>
        <v>38251036.869999997</v>
      </c>
      <c r="E17" s="60">
        <f t="shared" ref="E17:E27" si="6">ROUND(F17*$B$2*B17/365,2)</f>
        <v>14504178.130000001</v>
      </c>
      <c r="F17" s="63">
        <f>G16+SUM(H5:H16)</f>
        <v>1138500004</v>
      </c>
      <c r="G17" s="72">
        <f t="shared" si="0"/>
        <v>1100248967.1300001</v>
      </c>
      <c r="H17" s="10">
        <f>M2</f>
        <v>495000000</v>
      </c>
    </row>
    <row r="18" spans="1:8" x14ac:dyDescent="0.25">
      <c r="A18" s="19">
        <v>42282</v>
      </c>
      <c r="B18" s="23">
        <f t="shared" si="1"/>
        <v>30</v>
      </c>
      <c r="C18" s="60">
        <f t="shared" si="4"/>
        <v>52755215</v>
      </c>
      <c r="D18" s="61">
        <f t="shared" si="5"/>
        <v>39190501.710000001</v>
      </c>
      <c r="E18" s="60">
        <f t="shared" si="6"/>
        <v>13564713.289999999</v>
      </c>
      <c r="F18" s="60">
        <f t="shared" ref="F18:F28" si="7">G17</f>
        <v>1100248967.1300001</v>
      </c>
      <c r="G18" s="72">
        <f t="shared" si="0"/>
        <v>1061058465.4200001</v>
      </c>
      <c r="H18" s="10">
        <f t="shared" ref="H18:H28" si="8">H17-D17</f>
        <v>456748963.13</v>
      </c>
    </row>
    <row r="19" spans="1:8" x14ac:dyDescent="0.25">
      <c r="A19" s="19">
        <v>42313</v>
      </c>
      <c r="B19" s="23">
        <f t="shared" si="1"/>
        <v>31</v>
      </c>
      <c r="C19" s="60">
        <f t="shared" si="4"/>
        <v>52755215</v>
      </c>
      <c r="D19" s="61">
        <f t="shared" si="5"/>
        <v>39237620.850000001</v>
      </c>
      <c r="E19" s="60">
        <f t="shared" si="6"/>
        <v>13517594.15</v>
      </c>
      <c r="F19" s="60">
        <f t="shared" si="7"/>
        <v>1061058465.4200001</v>
      </c>
      <c r="G19" s="72">
        <f t="shared" si="0"/>
        <v>1021820844.5700001</v>
      </c>
      <c r="H19" s="10">
        <f t="shared" si="8"/>
        <v>417558461.42000002</v>
      </c>
    </row>
    <row r="20" spans="1:8" x14ac:dyDescent="0.25">
      <c r="A20" s="19">
        <v>42343</v>
      </c>
      <c r="B20" s="23">
        <f t="shared" si="1"/>
        <v>30</v>
      </c>
      <c r="C20" s="60">
        <f t="shared" si="4"/>
        <v>52755215</v>
      </c>
      <c r="D20" s="61">
        <f t="shared" si="5"/>
        <v>40157423.769999996</v>
      </c>
      <c r="E20" s="60">
        <f t="shared" si="6"/>
        <v>12597791.23</v>
      </c>
      <c r="F20" s="60">
        <f t="shared" si="7"/>
        <v>1021820844.5700001</v>
      </c>
      <c r="G20" s="72">
        <f t="shared" si="0"/>
        <v>981663420.80000007</v>
      </c>
      <c r="H20" s="10">
        <f t="shared" si="8"/>
        <v>378320840.56999999</v>
      </c>
    </row>
    <row r="21" spans="1:8" x14ac:dyDescent="0.25">
      <c r="A21" s="19">
        <v>42374</v>
      </c>
      <c r="B21" s="23">
        <f t="shared" si="1"/>
        <v>31</v>
      </c>
      <c r="C21" s="60">
        <f t="shared" si="4"/>
        <v>52755215</v>
      </c>
      <c r="D21" s="61">
        <f t="shared" si="5"/>
        <v>40249091.969999999</v>
      </c>
      <c r="E21" s="60">
        <f t="shared" si="6"/>
        <v>12506123.029999999</v>
      </c>
      <c r="F21" s="60">
        <f t="shared" si="7"/>
        <v>981663420.80000007</v>
      </c>
      <c r="G21" s="72">
        <f t="shared" si="0"/>
        <v>941414328.83000004</v>
      </c>
      <c r="H21" s="10">
        <f t="shared" si="8"/>
        <v>338163416.80000001</v>
      </c>
    </row>
    <row r="22" spans="1:8" x14ac:dyDescent="0.25">
      <c r="A22" s="19">
        <v>42405</v>
      </c>
      <c r="B22" s="23">
        <f t="shared" si="1"/>
        <v>31</v>
      </c>
      <c r="C22" s="60">
        <f t="shared" si="4"/>
        <v>52755215</v>
      </c>
      <c r="D22" s="61">
        <f t="shared" si="5"/>
        <v>40761854.369999997</v>
      </c>
      <c r="E22" s="60">
        <f t="shared" si="6"/>
        <v>11993360.630000001</v>
      </c>
      <c r="F22" s="60">
        <f t="shared" si="7"/>
        <v>941414328.83000004</v>
      </c>
      <c r="G22" s="72">
        <f t="shared" si="0"/>
        <v>900652474.46000004</v>
      </c>
      <c r="H22" s="10">
        <f t="shared" si="8"/>
        <v>297914324.83000004</v>
      </c>
    </row>
    <row r="23" spans="1:8" x14ac:dyDescent="0.25">
      <c r="A23" s="19">
        <v>42434</v>
      </c>
      <c r="B23" s="23">
        <f t="shared" si="1"/>
        <v>29</v>
      </c>
      <c r="C23" s="60">
        <f t="shared" si="4"/>
        <v>52755215</v>
      </c>
      <c r="D23" s="61">
        <f t="shared" si="5"/>
        <v>42021411.539999999</v>
      </c>
      <c r="E23" s="60">
        <f t="shared" si="6"/>
        <v>10733803.460000001</v>
      </c>
      <c r="F23" s="60">
        <f t="shared" si="7"/>
        <v>900652474.46000004</v>
      </c>
      <c r="G23" s="72">
        <f t="shared" si="0"/>
        <v>858631062.92000008</v>
      </c>
      <c r="H23" s="10">
        <f t="shared" si="8"/>
        <v>257152470.46000004</v>
      </c>
    </row>
    <row r="24" spans="1:8" x14ac:dyDescent="0.25">
      <c r="A24" s="19">
        <v>42465</v>
      </c>
      <c r="B24" s="23">
        <f t="shared" si="1"/>
        <v>31</v>
      </c>
      <c r="C24" s="60">
        <f t="shared" si="4"/>
        <v>52755215</v>
      </c>
      <c r="D24" s="61">
        <f t="shared" si="5"/>
        <v>41816490.5</v>
      </c>
      <c r="E24" s="60">
        <f t="shared" si="6"/>
        <v>10938724.5</v>
      </c>
      <c r="F24" s="60">
        <f t="shared" si="7"/>
        <v>858631062.92000008</v>
      </c>
      <c r="G24" s="72">
        <f t="shared" si="0"/>
        <v>816814572.42000008</v>
      </c>
      <c r="H24" s="10">
        <f t="shared" si="8"/>
        <v>215131058.92000005</v>
      </c>
    </row>
    <row r="25" spans="1:8" x14ac:dyDescent="0.25">
      <c r="A25" s="19">
        <v>42495</v>
      </c>
      <c r="B25" s="23">
        <f t="shared" si="1"/>
        <v>30</v>
      </c>
      <c r="C25" s="60">
        <f t="shared" si="4"/>
        <v>52755215</v>
      </c>
      <c r="D25" s="61">
        <f t="shared" si="5"/>
        <v>42684898.350000001</v>
      </c>
      <c r="E25" s="60">
        <f t="shared" si="6"/>
        <v>10070316.65</v>
      </c>
      <c r="F25" s="60">
        <f t="shared" si="7"/>
        <v>816814572.42000008</v>
      </c>
      <c r="G25" s="72">
        <f t="shared" si="0"/>
        <v>774129674.07000005</v>
      </c>
      <c r="H25" s="10">
        <f t="shared" si="8"/>
        <v>173314568.42000005</v>
      </c>
    </row>
    <row r="26" spans="1:8" x14ac:dyDescent="0.25">
      <c r="A26" s="19">
        <v>42526</v>
      </c>
      <c r="B26" s="23">
        <f t="shared" si="1"/>
        <v>31</v>
      </c>
      <c r="C26" s="60">
        <f t="shared" si="4"/>
        <v>52755215</v>
      </c>
      <c r="D26" s="61">
        <f t="shared" si="5"/>
        <v>42893015.039999999</v>
      </c>
      <c r="E26" s="60">
        <f t="shared" si="6"/>
        <v>9862199.9600000009</v>
      </c>
      <c r="F26" s="60">
        <f t="shared" si="7"/>
        <v>774129674.07000005</v>
      </c>
      <c r="G26" s="72">
        <f t="shared" si="0"/>
        <v>731236659.03000009</v>
      </c>
      <c r="H26" s="10">
        <f t="shared" si="8"/>
        <v>130629670.07000005</v>
      </c>
    </row>
    <row r="27" spans="1:8" x14ac:dyDescent="0.25">
      <c r="A27" s="19">
        <v>42556</v>
      </c>
      <c r="B27" s="23">
        <f t="shared" si="1"/>
        <v>30</v>
      </c>
      <c r="C27" s="60">
        <f t="shared" si="4"/>
        <v>52755215</v>
      </c>
      <c r="D27" s="61">
        <f t="shared" si="5"/>
        <v>43739968.519999996</v>
      </c>
      <c r="E27" s="60">
        <f t="shared" si="6"/>
        <v>9015246.4800000004</v>
      </c>
      <c r="F27" s="60">
        <f t="shared" si="7"/>
        <v>731236659.03000009</v>
      </c>
      <c r="G27" s="72">
        <f t="shared" si="0"/>
        <v>687496690.51000011</v>
      </c>
      <c r="H27" s="10">
        <f t="shared" si="8"/>
        <v>87736655.030000061</v>
      </c>
    </row>
    <row r="28" spans="1:8" x14ac:dyDescent="0.25">
      <c r="A28" s="19">
        <v>42587</v>
      </c>
      <c r="B28" s="23">
        <f t="shared" si="1"/>
        <v>31</v>
      </c>
      <c r="C28" s="60">
        <f t="shared" si="4"/>
        <v>52755215</v>
      </c>
      <c r="D28" s="61">
        <f t="shared" si="5"/>
        <v>43996686.510000065</v>
      </c>
      <c r="E28" s="60">
        <v>8758528.4899999313</v>
      </c>
      <c r="F28" s="60">
        <f t="shared" si="7"/>
        <v>687496690.51000011</v>
      </c>
      <c r="G28" s="72">
        <f t="shared" si="0"/>
        <v>643500004</v>
      </c>
      <c r="H28" s="10">
        <f t="shared" si="8"/>
        <v>43996686.510000065</v>
      </c>
    </row>
    <row r="29" spans="1:8" x14ac:dyDescent="0.25">
      <c r="A29" s="7">
        <v>42618</v>
      </c>
      <c r="B29" s="23">
        <f t="shared" si="1"/>
        <v>31</v>
      </c>
      <c r="C29" s="71">
        <f t="shared" ref="C29:C40" si="9">$S$2</f>
        <v>44680406</v>
      </c>
      <c r="D29" s="58">
        <f t="shared" si="5"/>
        <v>38374241.619999997</v>
      </c>
      <c r="E29" s="57">
        <f t="shared" ref="E29:E39" si="10">ROUND(F29*$B$2*B29/365,2)</f>
        <v>6306164.3799999999</v>
      </c>
      <c r="F29" s="57">
        <f>H29</f>
        <v>495000000</v>
      </c>
      <c r="G29" s="70">
        <f t="shared" si="0"/>
        <v>456625758.38</v>
      </c>
      <c r="H29" s="10">
        <f>R2</f>
        <v>495000000</v>
      </c>
    </row>
    <row r="30" spans="1:8" x14ac:dyDescent="0.25">
      <c r="A30" s="7">
        <v>42648</v>
      </c>
      <c r="B30" s="23">
        <f t="shared" si="1"/>
        <v>30</v>
      </c>
      <c r="C30" s="71">
        <f t="shared" si="9"/>
        <v>44680406</v>
      </c>
      <c r="D30" s="58">
        <f t="shared" si="5"/>
        <v>39050773.359999999</v>
      </c>
      <c r="E30" s="57">
        <f t="shared" si="10"/>
        <v>5629632.6399999997</v>
      </c>
      <c r="F30" s="57">
        <f t="shared" ref="F30:F40" si="11">G29</f>
        <v>456625758.38</v>
      </c>
      <c r="G30" s="70">
        <f t="shared" si="0"/>
        <v>417574985.01999998</v>
      </c>
      <c r="H30" s="10">
        <f t="shared" ref="H30:H40" si="12">H29-D29</f>
        <v>456625758.38</v>
      </c>
    </row>
    <row r="31" spans="1:8" x14ac:dyDescent="0.25">
      <c r="A31" s="7">
        <v>42679</v>
      </c>
      <c r="B31" s="23">
        <f t="shared" si="1"/>
        <v>31</v>
      </c>
      <c r="C31" s="71">
        <f t="shared" si="9"/>
        <v>44680406</v>
      </c>
      <c r="D31" s="58">
        <f t="shared" si="5"/>
        <v>39360615.090000004</v>
      </c>
      <c r="E31" s="57">
        <f t="shared" si="10"/>
        <v>5319790.91</v>
      </c>
      <c r="F31" s="57">
        <f t="shared" si="11"/>
        <v>417574985.01999998</v>
      </c>
      <c r="G31" s="70">
        <f t="shared" si="0"/>
        <v>378214369.92999995</v>
      </c>
      <c r="H31" s="10">
        <f t="shared" si="12"/>
        <v>417574985.01999998</v>
      </c>
    </row>
    <row r="32" spans="1:8" x14ac:dyDescent="0.25">
      <c r="A32" s="7">
        <v>42709</v>
      </c>
      <c r="B32" s="23">
        <f t="shared" si="1"/>
        <v>30</v>
      </c>
      <c r="C32" s="71">
        <f t="shared" si="9"/>
        <v>44680406</v>
      </c>
      <c r="D32" s="58">
        <f t="shared" si="5"/>
        <v>40017489.109999999</v>
      </c>
      <c r="E32" s="57">
        <f t="shared" si="10"/>
        <v>4662916.8899999997</v>
      </c>
      <c r="F32" s="57">
        <f t="shared" si="11"/>
        <v>378214369.92999995</v>
      </c>
      <c r="G32" s="70">
        <f t="shared" si="0"/>
        <v>338196880.81999993</v>
      </c>
      <c r="H32" s="10">
        <f t="shared" si="12"/>
        <v>378214369.92999995</v>
      </c>
    </row>
    <row r="33" spans="1:8" x14ac:dyDescent="0.25">
      <c r="A33" s="7">
        <v>42740</v>
      </c>
      <c r="B33" s="23">
        <f t="shared" si="1"/>
        <v>31</v>
      </c>
      <c r="C33" s="71">
        <f t="shared" si="9"/>
        <v>44680406</v>
      </c>
      <c r="D33" s="58">
        <f t="shared" si="5"/>
        <v>40371870.399999999</v>
      </c>
      <c r="E33" s="57">
        <f t="shared" si="10"/>
        <v>4308535.5999999996</v>
      </c>
      <c r="F33" s="57">
        <f t="shared" si="11"/>
        <v>338196880.81999993</v>
      </c>
      <c r="G33" s="70">
        <f t="shared" si="0"/>
        <v>297825010.41999996</v>
      </c>
      <c r="H33" s="10">
        <f t="shared" si="12"/>
        <v>338196880.81999993</v>
      </c>
    </row>
    <row r="34" spans="1:8" x14ac:dyDescent="0.25">
      <c r="A34" s="7">
        <v>42771</v>
      </c>
      <c r="B34" s="23">
        <f t="shared" si="1"/>
        <v>31</v>
      </c>
      <c r="C34" s="71">
        <f t="shared" si="9"/>
        <v>44680406</v>
      </c>
      <c r="D34" s="58">
        <f t="shared" si="5"/>
        <v>40886196.960000001</v>
      </c>
      <c r="E34" s="57">
        <f t="shared" si="10"/>
        <v>3794209.04</v>
      </c>
      <c r="F34" s="57">
        <f t="shared" si="11"/>
        <v>297825010.41999996</v>
      </c>
      <c r="G34" s="70">
        <f t="shared" si="0"/>
        <v>256938813.45999995</v>
      </c>
      <c r="H34" s="10">
        <f t="shared" si="12"/>
        <v>297825010.41999996</v>
      </c>
    </row>
    <row r="35" spans="1:8" x14ac:dyDescent="0.25">
      <c r="A35" s="7">
        <v>42799</v>
      </c>
      <c r="B35" s="23">
        <f t="shared" si="1"/>
        <v>28</v>
      </c>
      <c r="C35" s="71">
        <f t="shared" si="9"/>
        <v>44680406</v>
      </c>
      <c r="D35" s="58">
        <f t="shared" si="5"/>
        <v>41723849.789999999</v>
      </c>
      <c r="E35" s="57">
        <f t="shared" si="10"/>
        <v>2956556.21</v>
      </c>
      <c r="F35" s="57">
        <f t="shared" si="11"/>
        <v>256938813.45999995</v>
      </c>
      <c r="G35" s="70">
        <f t="shared" si="0"/>
        <v>215214963.66999996</v>
      </c>
      <c r="H35" s="10">
        <f t="shared" si="12"/>
        <v>256938813.45999995</v>
      </c>
    </row>
    <row r="36" spans="1:8" x14ac:dyDescent="0.25">
      <c r="A36" s="7">
        <v>42830</v>
      </c>
      <c r="B36" s="23">
        <f t="shared" si="1"/>
        <v>31</v>
      </c>
      <c r="C36" s="71">
        <f t="shared" si="9"/>
        <v>44680406</v>
      </c>
      <c r="D36" s="58">
        <f t="shared" si="5"/>
        <v>41938626.329999998</v>
      </c>
      <c r="E36" s="57">
        <f t="shared" si="10"/>
        <v>2741779.67</v>
      </c>
      <c r="F36" s="57">
        <f t="shared" si="11"/>
        <v>215214963.66999996</v>
      </c>
      <c r="G36" s="70">
        <f t="shared" si="0"/>
        <v>173276337.33999997</v>
      </c>
      <c r="H36" s="10">
        <f t="shared" si="12"/>
        <v>215214963.66999996</v>
      </c>
    </row>
    <row r="37" spans="1:8" x14ac:dyDescent="0.25">
      <c r="A37" s="7">
        <v>42860</v>
      </c>
      <c r="B37" s="23">
        <f t="shared" si="1"/>
        <v>30</v>
      </c>
      <c r="C37" s="71">
        <f t="shared" si="9"/>
        <v>44680406</v>
      </c>
      <c r="D37" s="58">
        <f t="shared" si="5"/>
        <v>42544122.390000001</v>
      </c>
      <c r="E37" s="57">
        <f t="shared" si="10"/>
        <v>2136283.61</v>
      </c>
      <c r="F37" s="57">
        <f t="shared" si="11"/>
        <v>173276337.33999997</v>
      </c>
      <c r="G37" s="70">
        <f t="shared" si="0"/>
        <v>130732214.94999997</v>
      </c>
      <c r="H37" s="10">
        <f t="shared" si="12"/>
        <v>173276337.33999997</v>
      </c>
    </row>
    <row r="38" spans="1:8" x14ac:dyDescent="0.25">
      <c r="A38" s="7">
        <v>42891</v>
      </c>
      <c r="B38" s="23">
        <f t="shared" si="1"/>
        <v>31</v>
      </c>
      <c r="C38" s="71">
        <f t="shared" si="9"/>
        <v>44680406</v>
      </c>
      <c r="D38" s="58">
        <f t="shared" si="5"/>
        <v>43014913.399999999</v>
      </c>
      <c r="E38" s="57">
        <f t="shared" si="10"/>
        <v>1665492.6</v>
      </c>
      <c r="F38" s="57">
        <f t="shared" si="11"/>
        <v>130732214.94999997</v>
      </c>
      <c r="G38" s="70">
        <f t="shared" si="0"/>
        <v>87717301.549999982</v>
      </c>
      <c r="H38" s="10">
        <f t="shared" si="12"/>
        <v>130732214.94999997</v>
      </c>
    </row>
    <row r="39" spans="1:8" x14ac:dyDescent="0.25">
      <c r="A39" s="7">
        <v>42921</v>
      </c>
      <c r="B39" s="23">
        <f t="shared" si="1"/>
        <v>30</v>
      </c>
      <c r="C39" s="71">
        <f t="shared" si="9"/>
        <v>44680406</v>
      </c>
      <c r="D39" s="58">
        <f t="shared" si="5"/>
        <v>43598959.82</v>
      </c>
      <c r="E39" s="57">
        <f t="shared" si="10"/>
        <v>1081446.18</v>
      </c>
      <c r="F39" s="57">
        <f t="shared" si="11"/>
        <v>87717301.549999982</v>
      </c>
      <c r="G39" s="70">
        <f t="shared" si="0"/>
        <v>44118341.729999982</v>
      </c>
      <c r="H39" s="10">
        <f t="shared" si="12"/>
        <v>87717301.549999982</v>
      </c>
    </row>
    <row r="40" spans="1:8" x14ac:dyDescent="0.25">
      <c r="A40" s="7">
        <v>42952</v>
      </c>
      <c r="B40" s="23">
        <f t="shared" si="1"/>
        <v>31</v>
      </c>
      <c r="C40" s="71">
        <f t="shared" si="9"/>
        <v>44680406</v>
      </c>
      <c r="D40" s="58">
        <f t="shared" si="5"/>
        <v>44118341.729999982</v>
      </c>
      <c r="E40" s="57">
        <v>562064.27000002027</v>
      </c>
      <c r="F40" s="57">
        <f t="shared" si="11"/>
        <v>44118341.729999982</v>
      </c>
      <c r="G40" s="70">
        <f t="shared" si="0"/>
        <v>0</v>
      </c>
      <c r="H40" s="10">
        <f t="shared" si="12"/>
        <v>44118341.729999982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3B51-A26F-4C58-B6BB-7C3D3874F60D}">
  <dimension ref="A1:AH2"/>
  <sheetViews>
    <sheetView tabSelected="1" workbookViewId="0">
      <selection activeCell="J9" sqref="J9"/>
    </sheetView>
  </sheetViews>
  <sheetFormatPr defaultRowHeight="15" x14ac:dyDescent="0.25"/>
  <cols>
    <col min="13" max="13" width="19.28515625" bestFit="1" customWidth="1"/>
    <col min="33" max="33" width="10.28515625" customWidth="1"/>
    <col min="34" max="34" width="45.140625" bestFit="1" customWidth="1"/>
  </cols>
  <sheetData>
    <row r="1" spans="1:34" x14ac:dyDescent="0.25">
      <c r="A1" s="4" t="s">
        <v>28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12</v>
      </c>
      <c r="G1" s="1" t="s">
        <v>15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51</v>
      </c>
      <c r="O1" s="9" t="s">
        <v>50</v>
      </c>
      <c r="P1" s="1" t="s">
        <v>49</v>
      </c>
      <c r="Q1" s="9" t="s">
        <v>48</v>
      </c>
      <c r="R1" s="1" t="s">
        <v>47</v>
      </c>
      <c r="S1" s="9" t="s">
        <v>46</v>
      </c>
      <c r="T1" s="1" t="s">
        <v>51</v>
      </c>
      <c r="U1" s="9" t="s">
        <v>50</v>
      </c>
      <c r="V1" s="1" t="s">
        <v>51</v>
      </c>
      <c r="W1" s="9" t="s">
        <v>50</v>
      </c>
      <c r="X1" s="1" t="s">
        <v>51</v>
      </c>
      <c r="Y1" s="9" t="s">
        <v>50</v>
      </c>
      <c r="Z1" s="1" t="s">
        <v>51</v>
      </c>
      <c r="AA1" s="9" t="s">
        <v>50</v>
      </c>
      <c r="AB1" s="1" t="s">
        <v>51</v>
      </c>
      <c r="AC1" s="9" t="s">
        <v>50</v>
      </c>
      <c r="AD1" s="1" t="s">
        <v>51</v>
      </c>
      <c r="AE1" s="9" t="s">
        <v>50</v>
      </c>
      <c r="AF1" s="1" t="s">
        <v>51</v>
      </c>
      <c r="AG1" s="9" t="s">
        <v>50</v>
      </c>
      <c r="AH1" s="1" t="s">
        <v>30</v>
      </c>
    </row>
    <row r="2" spans="1:34" x14ac:dyDescent="0.25">
      <c r="A2" s="5" t="s">
        <v>0</v>
      </c>
      <c r="B2" s="2" t="s">
        <v>9</v>
      </c>
      <c r="C2" s="2" t="s">
        <v>72</v>
      </c>
      <c r="D2" s="3" t="s">
        <v>42</v>
      </c>
      <c r="E2" s="3" t="s">
        <v>22</v>
      </c>
      <c r="F2" s="3" t="s">
        <v>34</v>
      </c>
      <c r="G2" s="3" t="s">
        <v>41</v>
      </c>
      <c r="H2" s="3" t="s">
        <v>71</v>
      </c>
      <c r="I2" s="3" t="s">
        <v>0</v>
      </c>
      <c r="J2" s="3" t="s">
        <v>9</v>
      </c>
      <c r="K2" s="3" t="s">
        <v>24</v>
      </c>
      <c r="L2" s="3" t="s">
        <v>25</v>
      </c>
      <c r="M2" s="3" t="s">
        <v>40</v>
      </c>
      <c r="N2" s="3" t="s">
        <v>70</v>
      </c>
      <c r="O2" s="3" t="s">
        <v>69</v>
      </c>
      <c r="P2" s="3" t="s">
        <v>70</v>
      </c>
      <c r="Q2" s="3" t="s">
        <v>69</v>
      </c>
      <c r="R2" s="3" t="s">
        <v>70</v>
      </c>
      <c r="S2" s="3" t="s">
        <v>69</v>
      </c>
      <c r="T2" s="3" t="s">
        <v>70</v>
      </c>
      <c r="U2" s="3" t="s">
        <v>69</v>
      </c>
      <c r="V2" s="3" t="s">
        <v>70</v>
      </c>
      <c r="W2" s="3" t="s">
        <v>69</v>
      </c>
      <c r="X2" s="3" t="s">
        <v>70</v>
      </c>
      <c r="Y2" s="3" t="s">
        <v>69</v>
      </c>
      <c r="Z2" s="3" t="s">
        <v>70</v>
      </c>
      <c r="AA2" s="3" t="s">
        <v>69</v>
      </c>
      <c r="AB2" s="3" t="s">
        <v>70</v>
      </c>
      <c r="AC2" s="3" t="s">
        <v>69</v>
      </c>
      <c r="AD2" s="3" t="s">
        <v>70</v>
      </c>
      <c r="AE2" s="3" t="s">
        <v>69</v>
      </c>
      <c r="AF2" s="3" t="s">
        <v>70</v>
      </c>
      <c r="AG2" s="3" t="s">
        <v>69</v>
      </c>
      <c r="AH2" s="3" t="s">
        <v>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C864-B87E-4EB4-BF8E-F17FB3EC0F02}">
  <dimension ref="A1:BB244"/>
  <sheetViews>
    <sheetView topLeftCell="A8" workbookViewId="0">
      <selection activeCell="H18" sqref="H18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5.5703125" bestFit="1" customWidth="1"/>
    <col min="5" max="5" width="19.5703125" bestFit="1" customWidth="1"/>
    <col min="6" max="7" width="15.28515625" bestFit="1" customWidth="1"/>
    <col min="8" max="8" width="19.28515625" bestFit="1" customWidth="1"/>
    <col min="9" max="9" width="16.5703125" bestFit="1" customWidth="1"/>
    <col min="13" max="13" width="15.85546875" bestFit="1" customWidth="1"/>
    <col min="14" max="14" width="16.5703125" bestFit="1" customWidth="1"/>
    <col min="18" max="18" width="15.85546875" bestFit="1" customWidth="1"/>
    <col min="19" max="19" width="16.5703125" bestFit="1" customWidth="1"/>
    <col min="23" max="23" width="14.85546875" bestFit="1" customWidth="1"/>
    <col min="24" max="24" width="16.5703125" bestFit="1" customWidth="1"/>
    <col min="28" max="28" width="14.85546875" bestFit="1" customWidth="1"/>
    <col min="29" max="29" width="16.5703125" bestFit="1" customWidth="1"/>
    <col min="33" max="33" width="14.85546875" bestFit="1" customWidth="1"/>
    <col min="34" max="34" width="16.5703125" bestFit="1" customWidth="1"/>
    <col min="38" max="38" width="14.85546875" bestFit="1" customWidth="1"/>
    <col min="39" max="39" width="16.5703125" bestFit="1" customWidth="1"/>
    <col min="43" max="43" width="14.85546875" bestFit="1" customWidth="1"/>
    <col min="44" max="44" width="16.5703125" bestFit="1" customWidth="1"/>
    <col min="48" max="48" width="14.85546875" bestFit="1" customWidth="1"/>
    <col min="49" max="49" width="16.5703125" bestFit="1" customWidth="1"/>
    <col min="53" max="53" width="14.85546875" bestFit="1" customWidth="1"/>
    <col min="54" max="54" width="16.5703125" bestFit="1" customWidth="1"/>
  </cols>
  <sheetData>
    <row r="1" spans="1:54" x14ac:dyDescent="0.25">
      <c r="A1" s="39" t="s">
        <v>31</v>
      </c>
      <c r="B1" s="43" t="s">
        <v>60</v>
      </c>
      <c r="C1" s="42" t="s">
        <v>59</v>
      </c>
      <c r="D1" s="8">
        <v>999999999</v>
      </c>
      <c r="E1" s="41" t="s">
        <v>58</v>
      </c>
      <c r="F1" s="41" t="s">
        <v>57</v>
      </c>
      <c r="G1" s="41" t="s">
        <v>56</v>
      </c>
      <c r="H1" s="41" t="s">
        <v>55</v>
      </c>
      <c r="I1" s="41" t="s">
        <v>54</v>
      </c>
      <c r="J1" s="41" t="s">
        <v>58</v>
      </c>
      <c r="K1" s="41" t="s">
        <v>57</v>
      </c>
      <c r="L1" s="41" t="s">
        <v>56</v>
      </c>
      <c r="M1" s="41" t="s">
        <v>55</v>
      </c>
      <c r="N1" s="41" t="s">
        <v>54</v>
      </c>
      <c r="O1" s="41" t="s">
        <v>58</v>
      </c>
      <c r="P1" s="41" t="s">
        <v>57</v>
      </c>
      <c r="Q1" s="41" t="s">
        <v>56</v>
      </c>
      <c r="R1" s="41" t="s">
        <v>55</v>
      </c>
      <c r="S1" s="41" t="s">
        <v>54</v>
      </c>
      <c r="T1" s="41" t="s">
        <v>58</v>
      </c>
      <c r="U1" s="41" t="s">
        <v>57</v>
      </c>
      <c r="V1" s="41" t="s">
        <v>56</v>
      </c>
      <c r="W1" s="41" t="s">
        <v>55</v>
      </c>
      <c r="X1" s="41" t="s">
        <v>54</v>
      </c>
      <c r="Y1" s="41" t="s">
        <v>58</v>
      </c>
      <c r="Z1" s="41" t="s">
        <v>57</v>
      </c>
      <c r="AA1" s="41" t="s">
        <v>56</v>
      </c>
      <c r="AB1" s="41" t="s">
        <v>55</v>
      </c>
      <c r="AC1" s="41" t="s">
        <v>54</v>
      </c>
      <c r="AD1" s="41" t="s">
        <v>58</v>
      </c>
      <c r="AE1" s="41" t="s">
        <v>57</v>
      </c>
      <c r="AF1" s="41" t="s">
        <v>56</v>
      </c>
      <c r="AG1" s="41" t="s">
        <v>55</v>
      </c>
      <c r="AH1" s="41" t="s">
        <v>54</v>
      </c>
      <c r="AI1" s="41" t="s">
        <v>58</v>
      </c>
      <c r="AJ1" s="41" t="s">
        <v>57</v>
      </c>
      <c r="AK1" s="41" t="s">
        <v>56</v>
      </c>
      <c r="AL1" s="41" t="s">
        <v>55</v>
      </c>
      <c r="AM1" s="41" t="s">
        <v>54</v>
      </c>
      <c r="AN1" s="41" t="s">
        <v>58</v>
      </c>
      <c r="AO1" s="41" t="s">
        <v>57</v>
      </c>
      <c r="AP1" s="41" t="s">
        <v>56</v>
      </c>
      <c r="AQ1" s="41" t="s">
        <v>55</v>
      </c>
      <c r="AR1" s="41" t="s">
        <v>54</v>
      </c>
      <c r="AS1" s="41" t="s">
        <v>58</v>
      </c>
      <c r="AT1" s="41" t="s">
        <v>57</v>
      </c>
      <c r="AU1" s="41" t="s">
        <v>56</v>
      </c>
      <c r="AV1" s="41" t="s">
        <v>55</v>
      </c>
      <c r="AW1" s="41" t="s">
        <v>54</v>
      </c>
      <c r="AX1" s="41" t="s">
        <v>58</v>
      </c>
      <c r="AY1" s="41" t="s">
        <v>57</v>
      </c>
      <c r="AZ1" s="41" t="s">
        <v>56</v>
      </c>
      <c r="BA1" s="41" t="s">
        <v>55</v>
      </c>
      <c r="BB1" s="41" t="s">
        <v>54</v>
      </c>
    </row>
    <row r="2" spans="1:54" x14ac:dyDescent="0.25">
      <c r="A2" s="39" t="s">
        <v>32</v>
      </c>
      <c r="B2" s="40">
        <v>0.15</v>
      </c>
      <c r="C2" s="39" t="s">
        <v>53</v>
      </c>
      <c r="D2" s="38">
        <f>ROUNDUP(39104.2387726916,0)</f>
        <v>39105</v>
      </c>
      <c r="E2" s="36">
        <v>1</v>
      </c>
      <c r="F2" s="36">
        <v>24</v>
      </c>
      <c r="G2" s="102">
        <v>0.1</v>
      </c>
      <c r="H2" s="100">
        <f>G2*D1</f>
        <v>99999999.900000006</v>
      </c>
      <c r="I2" s="69">
        <f>ROUNDUP(16114139.6324729,0)</f>
        <v>16114140</v>
      </c>
      <c r="J2" s="36">
        <v>25</v>
      </c>
      <c r="K2" s="36">
        <v>48</v>
      </c>
      <c r="L2" s="35">
        <v>0.1</v>
      </c>
      <c r="M2" s="100">
        <f>L2*D1</f>
        <v>99999999.900000006</v>
      </c>
      <c r="N2" s="33">
        <f>ROUNDUP(14849461.8358333,0)</f>
        <v>14849462</v>
      </c>
      <c r="O2" s="36">
        <v>49</v>
      </c>
      <c r="P2" s="36">
        <v>72</v>
      </c>
      <c r="Q2" s="35">
        <v>0.1</v>
      </c>
      <c r="R2" s="100">
        <f>Q2*D1</f>
        <v>99999999.900000006</v>
      </c>
      <c r="S2" s="101">
        <f>ROUNDUP(13610859.2120718,0)</f>
        <v>13610860</v>
      </c>
      <c r="T2" s="36">
        <v>73</v>
      </c>
      <c r="U2" s="36">
        <v>96</v>
      </c>
      <c r="V2" s="35">
        <v>0.1</v>
      </c>
      <c r="W2" s="100">
        <f>V2*D1</f>
        <v>99999999.900000006</v>
      </c>
      <c r="X2" s="33">
        <f>ROUNDUP(12349331.0975,0)</f>
        <v>12349332</v>
      </c>
      <c r="Y2" s="36">
        <v>97</v>
      </c>
      <c r="Z2" s="36">
        <v>120</v>
      </c>
      <c r="AA2" s="35">
        <v>0.1</v>
      </c>
      <c r="AB2" s="100">
        <f>AA2*D1</f>
        <v>99999999.900000006</v>
      </c>
      <c r="AC2" s="33">
        <f>ROUNDUP(11107578.426153,0)</f>
        <v>11107579</v>
      </c>
      <c r="AD2" s="36">
        <v>121</v>
      </c>
      <c r="AE2" s="36">
        <v>144</v>
      </c>
      <c r="AF2" s="35">
        <v>0.1</v>
      </c>
      <c r="AG2" s="100">
        <f>AF2*D1</f>
        <v>99999999.900000006</v>
      </c>
      <c r="AH2" s="99">
        <f>ROUNDUP(9849200.35916667,0)</f>
        <v>9849201</v>
      </c>
      <c r="AI2" s="36">
        <v>145</v>
      </c>
      <c r="AJ2" s="36">
        <v>168</v>
      </c>
      <c r="AK2" s="35">
        <v>0.1</v>
      </c>
      <c r="AL2" s="100">
        <f>AK2*D1</f>
        <v>99999999.900000006</v>
      </c>
      <c r="AM2" s="99">
        <f>ROUNDUP(8604298.37083333,0)</f>
        <v>8604299</v>
      </c>
      <c r="AN2" s="36">
        <v>169</v>
      </c>
      <c r="AO2" s="36">
        <v>192</v>
      </c>
      <c r="AP2" s="35">
        <v>0.1</v>
      </c>
      <c r="AQ2" s="100">
        <f>AP2*D1</f>
        <v>99999999.900000006</v>
      </c>
      <c r="AR2" s="99">
        <f>ROUNDUP(7349069.62002563,0)</f>
        <v>7349070</v>
      </c>
      <c r="AS2" s="36">
        <v>193</v>
      </c>
      <c r="AT2" s="36">
        <v>216</v>
      </c>
      <c r="AU2" s="35">
        <v>0.1</v>
      </c>
      <c r="AV2" s="100">
        <f>AU2*D1</f>
        <v>99999999.900000006</v>
      </c>
      <c r="AW2" s="99">
        <f>ROUNDUP(6101017.9499846,0)</f>
        <v>6101018</v>
      </c>
      <c r="AX2" s="36">
        <v>217</v>
      </c>
      <c r="AY2" s="36">
        <v>240</v>
      </c>
      <c r="AZ2" s="35">
        <v>0.1</v>
      </c>
      <c r="BA2" s="100">
        <f>AZ2*D1</f>
        <v>99999999.900000006</v>
      </c>
      <c r="BB2" s="99">
        <f>ROUNDUP(4848938.88251454,0)</f>
        <v>4848939</v>
      </c>
    </row>
    <row r="3" spans="1:54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6" t="s">
        <v>19</v>
      </c>
      <c r="H3" s="32" t="s">
        <v>52</v>
      </c>
    </row>
    <row r="4" spans="1:54" x14ac:dyDescent="0.25">
      <c r="A4" s="31">
        <v>41856</v>
      </c>
      <c r="B4" s="30">
        <f>A4-B1</f>
        <v>3</v>
      </c>
      <c r="C4" s="30" t="s">
        <v>26</v>
      </c>
      <c r="D4" s="27"/>
      <c r="E4" s="29">
        <f>ROUNDUP($B$2*B4*G4/365,0)</f>
        <v>1232877</v>
      </c>
      <c r="F4" s="28">
        <f>D1</f>
        <v>999999999</v>
      </c>
      <c r="G4" s="27">
        <f>D1</f>
        <v>999999999</v>
      </c>
      <c r="H4" s="27"/>
    </row>
    <row r="5" spans="1:54" x14ac:dyDescent="0.25">
      <c r="A5" s="24">
        <v>41887</v>
      </c>
      <c r="B5" s="23">
        <f t="shared" ref="B5:B68" si="0">A5-A4</f>
        <v>31</v>
      </c>
      <c r="C5" s="98">
        <f t="shared" ref="C5:C28" si="1">$I$2</f>
        <v>16114140</v>
      </c>
      <c r="D5" s="97">
        <f t="shared" ref="D5:D68" si="2">C5-E5</f>
        <v>3374413.99</v>
      </c>
      <c r="E5" s="96">
        <f t="shared" ref="E5:E27" si="3">ROUND(F5*$B$2*B5/365,2)</f>
        <v>12739726.01</v>
      </c>
      <c r="F5" s="96">
        <f t="shared" ref="F5:F68" si="4">G4</f>
        <v>999999999</v>
      </c>
      <c r="G5" s="96">
        <f t="shared" ref="G5:G68" si="5">F5-D5</f>
        <v>996625585.00999999</v>
      </c>
      <c r="H5" s="54">
        <f>H2</f>
        <v>99999999.900000006</v>
      </c>
    </row>
    <row r="6" spans="1:54" x14ac:dyDescent="0.25">
      <c r="A6" s="24">
        <v>41917</v>
      </c>
      <c r="B6" s="23">
        <f t="shared" si="0"/>
        <v>30</v>
      </c>
      <c r="C6" s="98">
        <f t="shared" si="1"/>
        <v>16114140</v>
      </c>
      <c r="D6" s="97">
        <f t="shared" si="2"/>
        <v>3826975.25</v>
      </c>
      <c r="E6" s="96">
        <f t="shared" si="3"/>
        <v>12287164.75</v>
      </c>
      <c r="F6" s="96">
        <f t="shared" si="4"/>
        <v>996625585.00999999</v>
      </c>
      <c r="G6" s="96">
        <f t="shared" si="5"/>
        <v>992798609.75999999</v>
      </c>
      <c r="H6" s="54">
        <f t="shared" ref="H6:H28" si="6">H5-D5</f>
        <v>96625585.910000011</v>
      </c>
    </row>
    <row r="7" spans="1:54" x14ac:dyDescent="0.25">
      <c r="A7" s="24">
        <v>41948</v>
      </c>
      <c r="B7" s="23">
        <f t="shared" si="0"/>
        <v>31</v>
      </c>
      <c r="C7" s="98">
        <f t="shared" si="1"/>
        <v>16114140</v>
      </c>
      <c r="D7" s="97">
        <f t="shared" si="2"/>
        <v>3466157.7100000009</v>
      </c>
      <c r="E7" s="96">
        <f t="shared" si="3"/>
        <v>12647982.289999999</v>
      </c>
      <c r="F7" s="96">
        <f t="shared" si="4"/>
        <v>992798609.75999999</v>
      </c>
      <c r="G7" s="96">
        <f t="shared" si="5"/>
        <v>989332452.04999995</v>
      </c>
      <c r="H7" s="54">
        <f t="shared" si="6"/>
        <v>92798610.660000011</v>
      </c>
    </row>
    <row r="8" spans="1:54" x14ac:dyDescent="0.25">
      <c r="A8" s="24">
        <v>41978</v>
      </c>
      <c r="B8" s="23">
        <f t="shared" si="0"/>
        <v>30</v>
      </c>
      <c r="C8" s="98">
        <f t="shared" si="1"/>
        <v>16114140</v>
      </c>
      <c r="D8" s="97">
        <f t="shared" si="2"/>
        <v>3916890.59</v>
      </c>
      <c r="E8" s="96">
        <f t="shared" si="3"/>
        <v>12197249.41</v>
      </c>
      <c r="F8" s="96">
        <f t="shared" si="4"/>
        <v>989332452.04999995</v>
      </c>
      <c r="G8" s="96">
        <f t="shared" si="5"/>
        <v>985415561.45999992</v>
      </c>
      <c r="H8" s="54">
        <f t="shared" si="6"/>
        <v>89332452.950000018</v>
      </c>
    </row>
    <row r="9" spans="1:54" x14ac:dyDescent="0.25">
      <c r="A9" s="24">
        <v>42009</v>
      </c>
      <c r="B9" s="23">
        <f t="shared" si="0"/>
        <v>31</v>
      </c>
      <c r="C9" s="98">
        <f t="shared" si="1"/>
        <v>16114140</v>
      </c>
      <c r="D9" s="97">
        <f t="shared" si="2"/>
        <v>3560215.7200000007</v>
      </c>
      <c r="E9" s="96">
        <f t="shared" si="3"/>
        <v>12553924.279999999</v>
      </c>
      <c r="F9" s="96">
        <f t="shared" si="4"/>
        <v>985415561.45999992</v>
      </c>
      <c r="G9" s="96">
        <f t="shared" si="5"/>
        <v>981855345.73999989</v>
      </c>
      <c r="H9" s="54">
        <f t="shared" si="6"/>
        <v>85415562.360000014</v>
      </c>
    </row>
    <row r="10" spans="1:54" x14ac:dyDescent="0.25">
      <c r="A10" s="24">
        <v>42040</v>
      </c>
      <c r="B10" s="23">
        <f t="shared" si="0"/>
        <v>31</v>
      </c>
      <c r="C10" s="98">
        <f t="shared" si="1"/>
        <v>16114140</v>
      </c>
      <c r="D10" s="97">
        <f t="shared" si="2"/>
        <v>3605571.9000000004</v>
      </c>
      <c r="E10" s="96">
        <f t="shared" si="3"/>
        <v>12508568.1</v>
      </c>
      <c r="F10" s="96">
        <f t="shared" si="4"/>
        <v>981855345.73999989</v>
      </c>
      <c r="G10" s="96">
        <f t="shared" si="5"/>
        <v>978249773.83999991</v>
      </c>
      <c r="H10" s="54">
        <f t="shared" si="6"/>
        <v>81855346.640000015</v>
      </c>
    </row>
    <row r="11" spans="1:54" x14ac:dyDescent="0.25">
      <c r="A11" s="24">
        <v>42068</v>
      </c>
      <c r="B11" s="23">
        <f t="shared" si="0"/>
        <v>28</v>
      </c>
      <c r="C11" s="98">
        <f t="shared" si="1"/>
        <v>16114140</v>
      </c>
      <c r="D11" s="97">
        <f t="shared" si="2"/>
        <v>4857567.26</v>
      </c>
      <c r="E11" s="96">
        <f t="shared" si="3"/>
        <v>11256572.74</v>
      </c>
      <c r="F11" s="96">
        <f t="shared" si="4"/>
        <v>978249773.83999991</v>
      </c>
      <c r="G11" s="96">
        <f t="shared" si="5"/>
        <v>973392206.57999992</v>
      </c>
      <c r="H11" s="54">
        <f t="shared" si="6"/>
        <v>78249774.74000001</v>
      </c>
    </row>
    <row r="12" spans="1:54" x14ac:dyDescent="0.25">
      <c r="A12" s="24">
        <v>42099</v>
      </c>
      <c r="B12" s="23">
        <f t="shared" si="0"/>
        <v>31</v>
      </c>
      <c r="C12" s="98">
        <f t="shared" si="1"/>
        <v>16114140</v>
      </c>
      <c r="D12" s="97">
        <f t="shared" si="2"/>
        <v>3713389.9700000007</v>
      </c>
      <c r="E12" s="96">
        <f t="shared" si="3"/>
        <v>12400750.029999999</v>
      </c>
      <c r="F12" s="96">
        <f t="shared" si="4"/>
        <v>973392206.57999992</v>
      </c>
      <c r="G12" s="96">
        <f t="shared" si="5"/>
        <v>969678816.6099999</v>
      </c>
      <c r="H12" s="54">
        <f t="shared" si="6"/>
        <v>73392207.480000004</v>
      </c>
    </row>
    <row r="13" spans="1:54" x14ac:dyDescent="0.25">
      <c r="A13" s="24">
        <v>42129</v>
      </c>
      <c r="B13" s="23">
        <f t="shared" si="0"/>
        <v>30</v>
      </c>
      <c r="C13" s="98">
        <f t="shared" si="1"/>
        <v>16114140</v>
      </c>
      <c r="D13" s="97">
        <f t="shared" si="2"/>
        <v>4159195.6899999995</v>
      </c>
      <c r="E13" s="96">
        <f t="shared" si="3"/>
        <v>11954944.310000001</v>
      </c>
      <c r="F13" s="96">
        <f t="shared" si="4"/>
        <v>969678816.6099999</v>
      </c>
      <c r="G13" s="96">
        <f t="shared" si="5"/>
        <v>965519620.91999984</v>
      </c>
      <c r="H13" s="54">
        <f t="shared" si="6"/>
        <v>69678817.510000005</v>
      </c>
    </row>
    <row r="14" spans="1:54" x14ac:dyDescent="0.25">
      <c r="A14" s="24">
        <v>42160</v>
      </c>
      <c r="B14" s="23">
        <f t="shared" si="0"/>
        <v>31</v>
      </c>
      <c r="C14" s="98">
        <f t="shared" si="1"/>
        <v>16114140</v>
      </c>
      <c r="D14" s="97">
        <f t="shared" si="2"/>
        <v>3813684.5600000005</v>
      </c>
      <c r="E14" s="96">
        <f t="shared" si="3"/>
        <v>12300455.439999999</v>
      </c>
      <c r="F14" s="96">
        <f t="shared" si="4"/>
        <v>965519620.91999984</v>
      </c>
      <c r="G14" s="96">
        <f t="shared" si="5"/>
        <v>961705936.3599999</v>
      </c>
      <c r="H14" s="54">
        <f t="shared" si="6"/>
        <v>65519621.820000008</v>
      </c>
    </row>
    <row r="15" spans="1:54" x14ac:dyDescent="0.25">
      <c r="A15" s="24">
        <v>42190</v>
      </c>
      <c r="B15" s="23">
        <f t="shared" si="0"/>
        <v>30</v>
      </c>
      <c r="C15" s="98">
        <f t="shared" si="1"/>
        <v>16114140</v>
      </c>
      <c r="D15" s="97">
        <f t="shared" si="2"/>
        <v>4257491.4700000007</v>
      </c>
      <c r="E15" s="96">
        <f t="shared" si="3"/>
        <v>11856648.529999999</v>
      </c>
      <c r="F15" s="96">
        <f t="shared" si="4"/>
        <v>961705936.3599999</v>
      </c>
      <c r="G15" s="96">
        <f t="shared" si="5"/>
        <v>957448444.88999987</v>
      </c>
      <c r="H15" s="54">
        <f t="shared" si="6"/>
        <v>61705937.260000005</v>
      </c>
    </row>
    <row r="16" spans="1:54" x14ac:dyDescent="0.25">
      <c r="A16" s="24">
        <v>42221</v>
      </c>
      <c r="B16" s="23">
        <f t="shared" si="0"/>
        <v>31</v>
      </c>
      <c r="C16" s="98">
        <f t="shared" si="1"/>
        <v>16114140</v>
      </c>
      <c r="D16" s="97">
        <f t="shared" si="2"/>
        <v>3916509.1300000008</v>
      </c>
      <c r="E16" s="96">
        <f t="shared" si="3"/>
        <v>12197630.869999999</v>
      </c>
      <c r="F16" s="96">
        <f t="shared" si="4"/>
        <v>957448444.88999987</v>
      </c>
      <c r="G16" s="96">
        <f t="shared" si="5"/>
        <v>953531935.75999987</v>
      </c>
      <c r="H16" s="54">
        <f t="shared" si="6"/>
        <v>57448445.790000007</v>
      </c>
    </row>
    <row r="17" spans="1:8" x14ac:dyDescent="0.25">
      <c r="A17" s="19">
        <v>42252</v>
      </c>
      <c r="B17" s="23">
        <f t="shared" si="0"/>
        <v>31</v>
      </c>
      <c r="C17" s="98">
        <f t="shared" si="1"/>
        <v>16114140</v>
      </c>
      <c r="D17" s="97">
        <f t="shared" si="2"/>
        <v>3966404.3800000008</v>
      </c>
      <c r="E17" s="96">
        <f t="shared" si="3"/>
        <v>12147735.619999999</v>
      </c>
      <c r="F17" s="96">
        <f t="shared" si="4"/>
        <v>953531935.75999987</v>
      </c>
      <c r="G17" s="96">
        <f t="shared" si="5"/>
        <v>949565531.37999988</v>
      </c>
      <c r="H17" s="54">
        <f t="shared" si="6"/>
        <v>53531936.660000004</v>
      </c>
    </row>
    <row r="18" spans="1:8" x14ac:dyDescent="0.25">
      <c r="A18" s="19">
        <v>42282</v>
      </c>
      <c r="B18" s="23">
        <f t="shared" si="0"/>
        <v>30</v>
      </c>
      <c r="C18" s="98">
        <f t="shared" si="1"/>
        <v>16114140</v>
      </c>
      <c r="D18" s="97">
        <f t="shared" si="2"/>
        <v>4407167.6999999993</v>
      </c>
      <c r="E18" s="96">
        <f t="shared" si="3"/>
        <v>11706972.300000001</v>
      </c>
      <c r="F18" s="96">
        <f t="shared" si="4"/>
        <v>949565531.37999988</v>
      </c>
      <c r="G18" s="96">
        <f t="shared" si="5"/>
        <v>945158363.67999983</v>
      </c>
      <c r="H18" s="54">
        <f t="shared" si="6"/>
        <v>49565532.280000001</v>
      </c>
    </row>
    <row r="19" spans="1:8" x14ac:dyDescent="0.25">
      <c r="A19" s="19">
        <v>42313</v>
      </c>
      <c r="B19" s="23">
        <f t="shared" si="0"/>
        <v>31</v>
      </c>
      <c r="C19" s="98">
        <f t="shared" si="1"/>
        <v>16114140</v>
      </c>
      <c r="D19" s="97">
        <f t="shared" si="2"/>
        <v>4073081.3900000006</v>
      </c>
      <c r="E19" s="96">
        <f t="shared" si="3"/>
        <v>12041058.609999999</v>
      </c>
      <c r="F19" s="96">
        <f t="shared" si="4"/>
        <v>945158363.67999983</v>
      </c>
      <c r="G19" s="96">
        <f t="shared" si="5"/>
        <v>941085282.28999984</v>
      </c>
      <c r="H19" s="54">
        <f t="shared" si="6"/>
        <v>45158364.579999998</v>
      </c>
    </row>
    <row r="20" spans="1:8" x14ac:dyDescent="0.25">
      <c r="A20" s="19">
        <v>42343</v>
      </c>
      <c r="B20" s="23">
        <f t="shared" si="0"/>
        <v>30</v>
      </c>
      <c r="C20" s="98">
        <f t="shared" si="1"/>
        <v>16114140</v>
      </c>
      <c r="D20" s="97">
        <f t="shared" si="2"/>
        <v>4511718.7100000009</v>
      </c>
      <c r="E20" s="96">
        <f t="shared" si="3"/>
        <v>11602421.289999999</v>
      </c>
      <c r="F20" s="96">
        <f t="shared" si="4"/>
        <v>941085282.28999984</v>
      </c>
      <c r="G20" s="96">
        <f t="shared" si="5"/>
        <v>936573563.5799998</v>
      </c>
      <c r="H20" s="54">
        <f t="shared" si="6"/>
        <v>41085283.189999998</v>
      </c>
    </row>
    <row r="21" spans="1:8" x14ac:dyDescent="0.25">
      <c r="A21" s="19">
        <v>42374</v>
      </c>
      <c r="B21" s="23">
        <f t="shared" si="0"/>
        <v>31</v>
      </c>
      <c r="C21" s="98">
        <f t="shared" si="1"/>
        <v>16114140</v>
      </c>
      <c r="D21" s="97">
        <f t="shared" si="2"/>
        <v>4182449.4000000004</v>
      </c>
      <c r="E21" s="96">
        <f t="shared" si="3"/>
        <v>11931690.6</v>
      </c>
      <c r="F21" s="96">
        <f t="shared" si="4"/>
        <v>936573563.5799998</v>
      </c>
      <c r="G21" s="96">
        <f t="shared" si="5"/>
        <v>932391114.17999983</v>
      </c>
      <c r="H21" s="54">
        <f t="shared" si="6"/>
        <v>36573564.479999997</v>
      </c>
    </row>
    <row r="22" spans="1:8" x14ac:dyDescent="0.25">
      <c r="A22" s="19">
        <v>42405</v>
      </c>
      <c r="B22" s="23">
        <f t="shared" si="0"/>
        <v>31</v>
      </c>
      <c r="C22" s="98">
        <f t="shared" si="1"/>
        <v>16114140</v>
      </c>
      <c r="D22" s="97">
        <f t="shared" si="2"/>
        <v>4235732.6500000004</v>
      </c>
      <c r="E22" s="96">
        <f t="shared" si="3"/>
        <v>11878407.35</v>
      </c>
      <c r="F22" s="96">
        <f t="shared" si="4"/>
        <v>932391114.17999983</v>
      </c>
      <c r="G22" s="96">
        <f t="shared" si="5"/>
        <v>928155381.52999985</v>
      </c>
      <c r="H22" s="54">
        <f t="shared" si="6"/>
        <v>32391115.079999998</v>
      </c>
    </row>
    <row r="23" spans="1:8" x14ac:dyDescent="0.25">
      <c r="A23" s="19">
        <v>42434</v>
      </c>
      <c r="B23" s="23">
        <f t="shared" si="0"/>
        <v>29</v>
      </c>
      <c r="C23" s="98">
        <f t="shared" si="1"/>
        <v>16114140</v>
      </c>
      <c r="D23" s="97">
        <f t="shared" si="2"/>
        <v>5052562.17</v>
      </c>
      <c r="E23" s="96">
        <f t="shared" si="3"/>
        <v>11061577.83</v>
      </c>
      <c r="F23" s="96">
        <f t="shared" si="4"/>
        <v>928155381.52999985</v>
      </c>
      <c r="G23" s="96">
        <f t="shared" si="5"/>
        <v>923102819.3599999</v>
      </c>
      <c r="H23" s="54">
        <f t="shared" si="6"/>
        <v>28155382.43</v>
      </c>
    </row>
    <row r="24" spans="1:8" x14ac:dyDescent="0.25">
      <c r="A24" s="19">
        <v>42465</v>
      </c>
      <c r="B24" s="23">
        <f t="shared" si="0"/>
        <v>31</v>
      </c>
      <c r="C24" s="98">
        <f t="shared" si="1"/>
        <v>16114140</v>
      </c>
      <c r="D24" s="97">
        <f t="shared" si="2"/>
        <v>4354062.99</v>
      </c>
      <c r="E24" s="96">
        <f t="shared" si="3"/>
        <v>11760077.01</v>
      </c>
      <c r="F24" s="96">
        <f t="shared" si="4"/>
        <v>923102819.3599999</v>
      </c>
      <c r="G24" s="96">
        <f t="shared" si="5"/>
        <v>918748756.36999989</v>
      </c>
      <c r="H24" s="54">
        <f t="shared" si="6"/>
        <v>23102820.259999998</v>
      </c>
    </row>
    <row r="25" spans="1:8" x14ac:dyDescent="0.25">
      <c r="A25" s="19">
        <v>42495</v>
      </c>
      <c r="B25" s="23">
        <f t="shared" si="0"/>
        <v>30</v>
      </c>
      <c r="C25" s="98">
        <f t="shared" si="1"/>
        <v>16114140</v>
      </c>
      <c r="D25" s="97">
        <f t="shared" si="2"/>
        <v>4787100.5399999991</v>
      </c>
      <c r="E25" s="96">
        <f t="shared" si="3"/>
        <v>11327039.460000001</v>
      </c>
      <c r="F25" s="96">
        <f t="shared" si="4"/>
        <v>918748756.36999989</v>
      </c>
      <c r="G25" s="96">
        <f t="shared" si="5"/>
        <v>913961655.82999992</v>
      </c>
      <c r="H25" s="54">
        <f t="shared" si="6"/>
        <v>18748757.269999996</v>
      </c>
    </row>
    <row r="26" spans="1:8" x14ac:dyDescent="0.25">
      <c r="A26" s="19">
        <v>42526</v>
      </c>
      <c r="B26" s="23">
        <f t="shared" si="0"/>
        <v>31</v>
      </c>
      <c r="C26" s="98">
        <f t="shared" si="1"/>
        <v>16114140</v>
      </c>
      <c r="D26" s="97">
        <f t="shared" si="2"/>
        <v>4470518.91</v>
      </c>
      <c r="E26" s="96">
        <f t="shared" si="3"/>
        <v>11643621.09</v>
      </c>
      <c r="F26" s="96">
        <f t="shared" si="4"/>
        <v>913961655.82999992</v>
      </c>
      <c r="G26" s="96">
        <f t="shared" si="5"/>
        <v>909491136.91999996</v>
      </c>
      <c r="H26" s="54">
        <f t="shared" si="6"/>
        <v>13961656.729999997</v>
      </c>
    </row>
    <row r="27" spans="1:8" x14ac:dyDescent="0.25">
      <c r="A27" s="19">
        <v>42556</v>
      </c>
      <c r="B27" s="23">
        <f t="shared" si="0"/>
        <v>30</v>
      </c>
      <c r="C27" s="98">
        <f t="shared" si="1"/>
        <v>16114140</v>
      </c>
      <c r="D27" s="97">
        <f t="shared" si="2"/>
        <v>4901235.57</v>
      </c>
      <c r="E27" s="96">
        <f t="shared" si="3"/>
        <v>11212904.43</v>
      </c>
      <c r="F27" s="96">
        <f t="shared" si="4"/>
        <v>909491136.91999996</v>
      </c>
      <c r="G27" s="96">
        <f t="shared" si="5"/>
        <v>904589901.3499999</v>
      </c>
      <c r="H27" s="54">
        <f t="shared" si="6"/>
        <v>9491137.8199999966</v>
      </c>
    </row>
    <row r="28" spans="1:8" x14ac:dyDescent="0.25">
      <c r="A28" s="53">
        <v>42587</v>
      </c>
      <c r="B28" s="52">
        <f t="shared" si="0"/>
        <v>31</v>
      </c>
      <c r="C28" s="85">
        <f t="shared" si="1"/>
        <v>16114140</v>
      </c>
      <c r="D28" s="97">
        <f t="shared" si="2"/>
        <v>4589902.2499999963</v>
      </c>
      <c r="E28" s="96">
        <v>11524237.750000004</v>
      </c>
      <c r="F28" s="96">
        <f t="shared" si="4"/>
        <v>904589901.3499999</v>
      </c>
      <c r="G28" s="28">
        <f t="shared" si="5"/>
        <v>899999999.0999999</v>
      </c>
      <c r="H28" s="54">
        <f t="shared" si="6"/>
        <v>4589902.2499999963</v>
      </c>
    </row>
    <row r="29" spans="1:8" x14ac:dyDescent="0.25">
      <c r="A29" s="7">
        <v>42618</v>
      </c>
      <c r="B29" s="23">
        <f t="shared" si="0"/>
        <v>31</v>
      </c>
      <c r="C29" s="93">
        <f t="shared" ref="C29:C52" si="7">$N$2</f>
        <v>14849462</v>
      </c>
      <c r="D29" s="78">
        <f t="shared" si="2"/>
        <v>3383708.59</v>
      </c>
      <c r="E29" s="77">
        <f t="shared" ref="E29:E51" si="8">ROUND(F29*$B$2*B29/365,2)</f>
        <v>11465753.41</v>
      </c>
      <c r="F29" s="77">
        <f t="shared" si="4"/>
        <v>899999999.0999999</v>
      </c>
      <c r="G29" s="77">
        <f t="shared" si="5"/>
        <v>896616290.50999987</v>
      </c>
      <c r="H29" s="54">
        <f>M2</f>
        <v>99999999.900000006</v>
      </c>
    </row>
    <row r="30" spans="1:8" x14ac:dyDescent="0.25">
      <c r="A30" s="7">
        <v>42648</v>
      </c>
      <c r="B30" s="23">
        <f t="shared" si="0"/>
        <v>30</v>
      </c>
      <c r="C30" s="93">
        <f t="shared" si="7"/>
        <v>14849462</v>
      </c>
      <c r="D30" s="78">
        <f t="shared" si="2"/>
        <v>3795288.5600000005</v>
      </c>
      <c r="E30" s="77">
        <f t="shared" si="8"/>
        <v>11054173.439999999</v>
      </c>
      <c r="F30" s="77">
        <f t="shared" si="4"/>
        <v>896616290.50999987</v>
      </c>
      <c r="G30" s="77">
        <f t="shared" si="5"/>
        <v>892821001.94999993</v>
      </c>
      <c r="H30" s="54">
        <f t="shared" ref="H30:H52" si="9">H29-D29</f>
        <v>96616291.310000002</v>
      </c>
    </row>
    <row r="31" spans="1:8" x14ac:dyDescent="0.25">
      <c r="A31" s="7">
        <v>42679</v>
      </c>
      <c r="B31" s="23">
        <f t="shared" si="0"/>
        <v>31</v>
      </c>
      <c r="C31" s="93">
        <f t="shared" si="7"/>
        <v>14849462</v>
      </c>
      <c r="D31" s="78">
        <f t="shared" si="2"/>
        <v>3475167.0399999991</v>
      </c>
      <c r="E31" s="77">
        <f t="shared" si="8"/>
        <v>11374294.960000001</v>
      </c>
      <c r="F31" s="77">
        <f t="shared" si="4"/>
        <v>892821001.94999993</v>
      </c>
      <c r="G31" s="77">
        <f t="shared" si="5"/>
        <v>889345834.90999997</v>
      </c>
      <c r="H31" s="54">
        <f t="shared" si="9"/>
        <v>92821002.75</v>
      </c>
    </row>
    <row r="32" spans="1:8" x14ac:dyDescent="0.25">
      <c r="A32" s="7">
        <v>42709</v>
      </c>
      <c r="B32" s="23">
        <f t="shared" si="0"/>
        <v>30</v>
      </c>
      <c r="C32" s="93">
        <f t="shared" si="7"/>
        <v>14849462</v>
      </c>
      <c r="D32" s="78">
        <f t="shared" si="2"/>
        <v>3884924.3100000005</v>
      </c>
      <c r="E32" s="77">
        <f t="shared" si="8"/>
        <v>10964537.689999999</v>
      </c>
      <c r="F32" s="77">
        <f t="shared" si="4"/>
        <v>889345834.90999997</v>
      </c>
      <c r="G32" s="77">
        <f t="shared" si="5"/>
        <v>885460910.60000002</v>
      </c>
      <c r="H32" s="54">
        <f t="shared" si="9"/>
        <v>89345835.710000008</v>
      </c>
    </row>
    <row r="33" spans="1:8" x14ac:dyDescent="0.25">
      <c r="A33" s="7">
        <v>42740</v>
      </c>
      <c r="B33" s="23">
        <f t="shared" si="0"/>
        <v>31</v>
      </c>
      <c r="C33" s="93">
        <f t="shared" si="7"/>
        <v>14849462</v>
      </c>
      <c r="D33" s="78">
        <f t="shared" si="2"/>
        <v>3568932.59</v>
      </c>
      <c r="E33" s="77">
        <f t="shared" si="8"/>
        <v>11280529.41</v>
      </c>
      <c r="F33" s="77">
        <f t="shared" si="4"/>
        <v>885460910.60000002</v>
      </c>
      <c r="G33" s="77">
        <f t="shared" si="5"/>
        <v>881891978.00999999</v>
      </c>
      <c r="H33" s="54">
        <f t="shared" si="9"/>
        <v>85460911.400000006</v>
      </c>
    </row>
    <row r="34" spans="1:8" x14ac:dyDescent="0.25">
      <c r="A34" s="7">
        <v>42771</v>
      </c>
      <c r="B34" s="23">
        <f t="shared" si="0"/>
        <v>31</v>
      </c>
      <c r="C34" s="93">
        <f t="shared" si="7"/>
        <v>14849462</v>
      </c>
      <c r="D34" s="78">
        <f t="shared" si="2"/>
        <v>3614399.8100000005</v>
      </c>
      <c r="E34" s="77">
        <f t="shared" si="8"/>
        <v>11235062.189999999</v>
      </c>
      <c r="F34" s="77">
        <f t="shared" si="4"/>
        <v>881891978.00999999</v>
      </c>
      <c r="G34" s="77">
        <f t="shared" si="5"/>
        <v>878277578.20000005</v>
      </c>
      <c r="H34" s="54">
        <f t="shared" si="9"/>
        <v>81891978.810000002</v>
      </c>
    </row>
    <row r="35" spans="1:8" x14ac:dyDescent="0.25">
      <c r="A35" s="7">
        <v>42799</v>
      </c>
      <c r="B35" s="23">
        <f t="shared" si="0"/>
        <v>28</v>
      </c>
      <c r="C35" s="93">
        <f t="shared" si="7"/>
        <v>14849462</v>
      </c>
      <c r="D35" s="78">
        <f t="shared" si="2"/>
        <v>4743254.25</v>
      </c>
      <c r="E35" s="77">
        <f t="shared" si="8"/>
        <v>10106207.75</v>
      </c>
      <c r="F35" s="77">
        <f t="shared" si="4"/>
        <v>878277578.20000005</v>
      </c>
      <c r="G35" s="77">
        <f t="shared" si="5"/>
        <v>873534323.95000005</v>
      </c>
      <c r="H35" s="54">
        <f t="shared" si="9"/>
        <v>78277579</v>
      </c>
    </row>
    <row r="36" spans="1:8" x14ac:dyDescent="0.25">
      <c r="A36" s="7">
        <v>42830</v>
      </c>
      <c r="B36" s="23">
        <f t="shared" si="0"/>
        <v>31</v>
      </c>
      <c r="C36" s="93">
        <f t="shared" si="7"/>
        <v>14849462</v>
      </c>
      <c r="D36" s="78">
        <f t="shared" si="2"/>
        <v>3720874.0399999991</v>
      </c>
      <c r="E36" s="77">
        <f t="shared" si="8"/>
        <v>11128587.960000001</v>
      </c>
      <c r="F36" s="77">
        <f t="shared" si="4"/>
        <v>873534323.95000005</v>
      </c>
      <c r="G36" s="77">
        <f t="shared" si="5"/>
        <v>869813449.91000009</v>
      </c>
      <c r="H36" s="54">
        <f t="shared" si="9"/>
        <v>73534324.75</v>
      </c>
    </row>
    <row r="37" spans="1:8" x14ac:dyDescent="0.25">
      <c r="A37" s="7">
        <v>42860</v>
      </c>
      <c r="B37" s="23">
        <f t="shared" si="0"/>
        <v>30</v>
      </c>
      <c r="C37" s="93">
        <f t="shared" si="7"/>
        <v>14849462</v>
      </c>
      <c r="D37" s="78">
        <f t="shared" si="2"/>
        <v>4125734.5399999991</v>
      </c>
      <c r="E37" s="77">
        <f t="shared" si="8"/>
        <v>10723727.460000001</v>
      </c>
      <c r="F37" s="77">
        <f t="shared" si="4"/>
        <v>869813449.91000009</v>
      </c>
      <c r="G37" s="77">
        <f t="shared" si="5"/>
        <v>865687715.37000012</v>
      </c>
      <c r="H37" s="54">
        <f t="shared" si="9"/>
        <v>69813450.710000008</v>
      </c>
    </row>
    <row r="38" spans="1:8" x14ac:dyDescent="0.25">
      <c r="A38" s="7">
        <v>42891</v>
      </c>
      <c r="B38" s="23">
        <f t="shared" si="0"/>
        <v>31</v>
      </c>
      <c r="C38" s="93">
        <f t="shared" si="7"/>
        <v>14849462</v>
      </c>
      <c r="D38" s="78">
        <f t="shared" si="2"/>
        <v>3820837.6799999997</v>
      </c>
      <c r="E38" s="77">
        <f t="shared" si="8"/>
        <v>11028624.32</v>
      </c>
      <c r="F38" s="77">
        <f t="shared" si="4"/>
        <v>865687715.37000012</v>
      </c>
      <c r="G38" s="77">
        <f t="shared" si="5"/>
        <v>861866877.69000018</v>
      </c>
      <c r="H38" s="54">
        <f t="shared" si="9"/>
        <v>65687716.170000009</v>
      </c>
    </row>
    <row r="39" spans="1:8" x14ac:dyDescent="0.25">
      <c r="A39" s="7">
        <v>42921</v>
      </c>
      <c r="B39" s="23">
        <f t="shared" si="0"/>
        <v>30</v>
      </c>
      <c r="C39" s="93">
        <f t="shared" si="7"/>
        <v>14849462</v>
      </c>
      <c r="D39" s="78">
        <f t="shared" si="2"/>
        <v>4223705.9700000007</v>
      </c>
      <c r="E39" s="77">
        <f t="shared" si="8"/>
        <v>10625756.029999999</v>
      </c>
      <c r="F39" s="77">
        <f t="shared" si="4"/>
        <v>861866877.69000018</v>
      </c>
      <c r="G39" s="77">
        <f t="shared" si="5"/>
        <v>857643171.72000015</v>
      </c>
      <c r="H39" s="54">
        <f t="shared" si="9"/>
        <v>61866878.49000001</v>
      </c>
    </row>
    <row r="40" spans="1:8" x14ac:dyDescent="0.25">
      <c r="A40" s="7">
        <v>42952</v>
      </c>
      <c r="B40" s="23">
        <f t="shared" si="0"/>
        <v>31</v>
      </c>
      <c r="C40" s="93">
        <f t="shared" si="7"/>
        <v>14849462</v>
      </c>
      <c r="D40" s="78">
        <f t="shared" si="2"/>
        <v>3923322.9600000009</v>
      </c>
      <c r="E40" s="77">
        <f t="shared" si="8"/>
        <v>10926139.039999999</v>
      </c>
      <c r="F40" s="77">
        <f t="shared" si="4"/>
        <v>857643171.72000015</v>
      </c>
      <c r="G40" s="77">
        <f t="shared" si="5"/>
        <v>853719848.76000011</v>
      </c>
      <c r="H40" s="54">
        <f t="shared" si="9"/>
        <v>57643172.520000011</v>
      </c>
    </row>
    <row r="41" spans="1:8" x14ac:dyDescent="0.25">
      <c r="A41" s="7">
        <v>42983</v>
      </c>
      <c r="B41" s="23">
        <f t="shared" si="0"/>
        <v>31</v>
      </c>
      <c r="C41" s="93">
        <f t="shared" si="7"/>
        <v>14849462</v>
      </c>
      <c r="D41" s="78">
        <f t="shared" si="2"/>
        <v>3973305.0199999996</v>
      </c>
      <c r="E41" s="77">
        <f t="shared" si="8"/>
        <v>10876156.98</v>
      </c>
      <c r="F41" s="77">
        <f t="shared" si="4"/>
        <v>853719848.76000011</v>
      </c>
      <c r="G41" s="77">
        <f t="shared" si="5"/>
        <v>849746543.74000013</v>
      </c>
      <c r="H41" s="54">
        <f t="shared" si="9"/>
        <v>53719849.56000001</v>
      </c>
    </row>
    <row r="42" spans="1:8" x14ac:dyDescent="0.25">
      <c r="A42" s="7">
        <v>43013</v>
      </c>
      <c r="B42" s="23">
        <f t="shared" si="0"/>
        <v>30</v>
      </c>
      <c r="C42" s="93">
        <f t="shared" si="7"/>
        <v>14849462</v>
      </c>
      <c r="D42" s="78">
        <f t="shared" si="2"/>
        <v>4373134.75</v>
      </c>
      <c r="E42" s="77">
        <f t="shared" si="8"/>
        <v>10476327.25</v>
      </c>
      <c r="F42" s="77">
        <f t="shared" si="4"/>
        <v>849746543.74000013</v>
      </c>
      <c r="G42" s="77">
        <f t="shared" si="5"/>
        <v>845373408.99000013</v>
      </c>
      <c r="H42" s="54">
        <f t="shared" si="9"/>
        <v>49746544.540000007</v>
      </c>
    </row>
    <row r="43" spans="1:8" x14ac:dyDescent="0.25">
      <c r="A43" s="7">
        <v>43044</v>
      </c>
      <c r="B43" s="23">
        <f t="shared" si="0"/>
        <v>31</v>
      </c>
      <c r="C43" s="93">
        <f t="shared" si="7"/>
        <v>14849462</v>
      </c>
      <c r="D43" s="78">
        <f t="shared" si="2"/>
        <v>4079636.3800000008</v>
      </c>
      <c r="E43" s="77">
        <f t="shared" si="8"/>
        <v>10769825.619999999</v>
      </c>
      <c r="F43" s="77">
        <f t="shared" si="4"/>
        <v>845373408.99000013</v>
      </c>
      <c r="G43" s="77">
        <f t="shared" si="5"/>
        <v>841293772.61000013</v>
      </c>
      <c r="H43" s="54">
        <f t="shared" si="9"/>
        <v>45373409.790000007</v>
      </c>
    </row>
    <row r="44" spans="1:8" x14ac:dyDescent="0.25">
      <c r="A44" s="7">
        <v>43074</v>
      </c>
      <c r="B44" s="23">
        <f t="shared" si="0"/>
        <v>30</v>
      </c>
      <c r="C44" s="93">
        <f t="shared" si="7"/>
        <v>14849462</v>
      </c>
      <c r="D44" s="78">
        <f t="shared" si="2"/>
        <v>4477347</v>
      </c>
      <c r="E44" s="77">
        <f t="shared" si="8"/>
        <v>10372115</v>
      </c>
      <c r="F44" s="77">
        <f t="shared" si="4"/>
        <v>841293772.61000013</v>
      </c>
      <c r="G44" s="77">
        <f t="shared" si="5"/>
        <v>836816425.61000013</v>
      </c>
      <c r="H44" s="54">
        <f t="shared" si="9"/>
        <v>41293773.410000004</v>
      </c>
    </row>
    <row r="45" spans="1:8" x14ac:dyDescent="0.25">
      <c r="A45" s="7">
        <v>43105</v>
      </c>
      <c r="B45" s="23">
        <f t="shared" si="0"/>
        <v>31</v>
      </c>
      <c r="C45" s="93">
        <f t="shared" si="7"/>
        <v>14849462</v>
      </c>
      <c r="D45" s="78">
        <f t="shared" si="2"/>
        <v>4188650</v>
      </c>
      <c r="E45" s="77">
        <f t="shared" si="8"/>
        <v>10660812</v>
      </c>
      <c r="F45" s="77">
        <f t="shared" si="4"/>
        <v>836816425.61000013</v>
      </c>
      <c r="G45" s="77">
        <f t="shared" si="5"/>
        <v>832627775.61000013</v>
      </c>
      <c r="H45" s="54">
        <f t="shared" si="9"/>
        <v>36816426.410000004</v>
      </c>
    </row>
    <row r="46" spans="1:8" x14ac:dyDescent="0.25">
      <c r="A46" s="7">
        <v>43136</v>
      </c>
      <c r="B46" s="23">
        <f t="shared" si="0"/>
        <v>31</v>
      </c>
      <c r="C46" s="93">
        <f t="shared" si="7"/>
        <v>14849462</v>
      </c>
      <c r="D46" s="78">
        <f t="shared" si="2"/>
        <v>4242012.26</v>
      </c>
      <c r="E46" s="77">
        <f t="shared" si="8"/>
        <v>10607449.74</v>
      </c>
      <c r="F46" s="77">
        <f t="shared" si="4"/>
        <v>832627775.61000013</v>
      </c>
      <c r="G46" s="77">
        <f t="shared" si="5"/>
        <v>828385763.35000014</v>
      </c>
      <c r="H46" s="54">
        <f t="shared" si="9"/>
        <v>32627776.410000004</v>
      </c>
    </row>
    <row r="47" spans="1:8" x14ac:dyDescent="0.25">
      <c r="A47" s="7">
        <v>43164</v>
      </c>
      <c r="B47" s="23">
        <f t="shared" si="0"/>
        <v>28</v>
      </c>
      <c r="C47" s="93">
        <f t="shared" si="7"/>
        <v>14849462</v>
      </c>
      <c r="D47" s="78">
        <f t="shared" si="2"/>
        <v>5317351.8499999996</v>
      </c>
      <c r="E47" s="77">
        <f t="shared" si="8"/>
        <v>9532110.1500000004</v>
      </c>
      <c r="F47" s="77">
        <f t="shared" si="4"/>
        <v>828385763.35000014</v>
      </c>
      <c r="G47" s="77">
        <f t="shared" si="5"/>
        <v>823068411.50000012</v>
      </c>
      <c r="H47" s="54">
        <f t="shared" si="9"/>
        <v>28385764.150000006</v>
      </c>
    </row>
    <row r="48" spans="1:8" x14ac:dyDescent="0.25">
      <c r="A48" s="7">
        <v>43195</v>
      </c>
      <c r="B48" s="23">
        <f t="shared" si="0"/>
        <v>31</v>
      </c>
      <c r="C48" s="93">
        <f t="shared" si="7"/>
        <v>14849462</v>
      </c>
      <c r="D48" s="78">
        <f t="shared" si="2"/>
        <v>4363795.9399999995</v>
      </c>
      <c r="E48" s="77">
        <f t="shared" si="8"/>
        <v>10485666.060000001</v>
      </c>
      <c r="F48" s="77">
        <f t="shared" si="4"/>
        <v>823068411.50000012</v>
      </c>
      <c r="G48" s="77">
        <f t="shared" si="5"/>
        <v>818704615.56000006</v>
      </c>
      <c r="H48" s="54">
        <f t="shared" si="9"/>
        <v>23068412.300000004</v>
      </c>
    </row>
    <row r="49" spans="1:8" x14ac:dyDescent="0.25">
      <c r="A49" s="7">
        <v>43225</v>
      </c>
      <c r="B49" s="23">
        <f t="shared" si="0"/>
        <v>30</v>
      </c>
      <c r="C49" s="93">
        <f t="shared" si="7"/>
        <v>14849462</v>
      </c>
      <c r="D49" s="78">
        <f t="shared" si="2"/>
        <v>4755843.4499999993</v>
      </c>
      <c r="E49" s="77">
        <f t="shared" si="8"/>
        <v>10093618.550000001</v>
      </c>
      <c r="F49" s="77">
        <f t="shared" si="4"/>
        <v>818704615.56000006</v>
      </c>
      <c r="G49" s="77">
        <f t="shared" si="5"/>
        <v>813948772.11000001</v>
      </c>
      <c r="H49" s="54">
        <f t="shared" si="9"/>
        <v>18704616.360000007</v>
      </c>
    </row>
    <row r="50" spans="1:8" x14ac:dyDescent="0.25">
      <c r="A50" s="7">
        <v>43256</v>
      </c>
      <c r="B50" s="23">
        <f t="shared" si="0"/>
        <v>31</v>
      </c>
      <c r="C50" s="93">
        <f t="shared" si="7"/>
        <v>14849462</v>
      </c>
      <c r="D50" s="78">
        <f t="shared" si="2"/>
        <v>4479977.6400000006</v>
      </c>
      <c r="E50" s="77">
        <f t="shared" si="8"/>
        <v>10369484.359999999</v>
      </c>
      <c r="F50" s="77">
        <f t="shared" si="4"/>
        <v>813948772.11000001</v>
      </c>
      <c r="G50" s="77">
        <f t="shared" si="5"/>
        <v>809468794.47000003</v>
      </c>
      <c r="H50" s="54">
        <f t="shared" si="9"/>
        <v>13948772.910000008</v>
      </c>
    </row>
    <row r="51" spans="1:8" x14ac:dyDescent="0.25">
      <c r="A51" s="7">
        <v>43286</v>
      </c>
      <c r="B51" s="23">
        <f t="shared" si="0"/>
        <v>30</v>
      </c>
      <c r="C51" s="93">
        <f t="shared" si="7"/>
        <v>14849462</v>
      </c>
      <c r="D51" s="78">
        <f t="shared" si="2"/>
        <v>4869709.74</v>
      </c>
      <c r="E51" s="77">
        <f t="shared" si="8"/>
        <v>9979752.2599999998</v>
      </c>
      <c r="F51" s="77">
        <f t="shared" si="4"/>
        <v>809468794.47000003</v>
      </c>
      <c r="G51" s="77">
        <f t="shared" si="5"/>
        <v>804599084.73000002</v>
      </c>
      <c r="H51" s="54">
        <f t="shared" si="9"/>
        <v>9468795.270000007</v>
      </c>
    </row>
    <row r="52" spans="1:8" x14ac:dyDescent="0.25">
      <c r="A52" s="95">
        <v>43317</v>
      </c>
      <c r="B52" s="94">
        <f t="shared" si="0"/>
        <v>31</v>
      </c>
      <c r="C52" s="93">
        <f t="shared" si="7"/>
        <v>14849462</v>
      </c>
      <c r="D52" s="92">
        <f t="shared" si="2"/>
        <v>4599085.5299999993</v>
      </c>
      <c r="E52" s="91">
        <v>10250376.470000001</v>
      </c>
      <c r="F52" s="91">
        <f t="shared" si="4"/>
        <v>804599084.73000002</v>
      </c>
      <c r="G52" s="91">
        <f t="shared" si="5"/>
        <v>799999999.20000005</v>
      </c>
      <c r="H52" s="90">
        <f t="shared" si="9"/>
        <v>4599085.5300000068</v>
      </c>
    </row>
    <row r="53" spans="1:8" x14ac:dyDescent="0.25">
      <c r="A53" s="7">
        <v>43348</v>
      </c>
      <c r="B53" s="23">
        <f t="shared" si="0"/>
        <v>31</v>
      </c>
      <c r="C53" s="89">
        <f t="shared" ref="C53:C76" si="10">$S$2</f>
        <v>13610860</v>
      </c>
      <c r="D53" s="76">
        <f t="shared" si="2"/>
        <v>3419079.1899999995</v>
      </c>
      <c r="E53" s="75">
        <f t="shared" ref="E53:E75" si="11">ROUND(F53*$B$2*B53/365,2)</f>
        <v>10191780.810000001</v>
      </c>
      <c r="F53" s="75">
        <f t="shared" si="4"/>
        <v>799999999.20000005</v>
      </c>
      <c r="G53" s="75">
        <f t="shared" si="5"/>
        <v>796580920.00999999</v>
      </c>
      <c r="H53" s="54">
        <f>R2</f>
        <v>99999999.900000006</v>
      </c>
    </row>
    <row r="54" spans="1:8" x14ac:dyDescent="0.25">
      <c r="A54" s="7">
        <v>43378</v>
      </c>
      <c r="B54" s="23">
        <f t="shared" si="0"/>
        <v>30</v>
      </c>
      <c r="C54" s="89">
        <f t="shared" si="10"/>
        <v>13610860</v>
      </c>
      <c r="D54" s="76">
        <f t="shared" si="2"/>
        <v>3789999.34</v>
      </c>
      <c r="E54" s="75">
        <f t="shared" si="11"/>
        <v>9820860.6600000001</v>
      </c>
      <c r="F54" s="75">
        <f t="shared" si="4"/>
        <v>796580920.00999999</v>
      </c>
      <c r="G54" s="75">
        <f t="shared" si="5"/>
        <v>792790920.66999996</v>
      </c>
      <c r="H54" s="54">
        <f t="shared" ref="H54:H76" si="12">H53-D53</f>
        <v>96580920.710000008</v>
      </c>
    </row>
    <row r="55" spans="1:8" x14ac:dyDescent="0.25">
      <c r="A55" s="7">
        <v>43409</v>
      </c>
      <c r="B55" s="23">
        <f t="shared" si="0"/>
        <v>31</v>
      </c>
      <c r="C55" s="89">
        <f t="shared" si="10"/>
        <v>13610860</v>
      </c>
      <c r="D55" s="76">
        <f t="shared" si="2"/>
        <v>3510920.8699999992</v>
      </c>
      <c r="E55" s="75">
        <f t="shared" si="11"/>
        <v>10099939.130000001</v>
      </c>
      <c r="F55" s="75">
        <f t="shared" si="4"/>
        <v>792790920.66999996</v>
      </c>
      <c r="G55" s="75">
        <f t="shared" si="5"/>
        <v>789279999.79999995</v>
      </c>
      <c r="H55" s="54">
        <f t="shared" si="12"/>
        <v>92790921.370000005</v>
      </c>
    </row>
    <row r="56" spans="1:8" x14ac:dyDescent="0.25">
      <c r="A56" s="7">
        <v>43439</v>
      </c>
      <c r="B56" s="23">
        <f t="shared" si="0"/>
        <v>30</v>
      </c>
      <c r="C56" s="89">
        <f t="shared" si="10"/>
        <v>13610860</v>
      </c>
      <c r="D56" s="76">
        <f t="shared" si="2"/>
        <v>3880010.6899999995</v>
      </c>
      <c r="E56" s="75">
        <f t="shared" si="11"/>
        <v>9730849.3100000005</v>
      </c>
      <c r="F56" s="75">
        <f t="shared" si="4"/>
        <v>789279999.79999995</v>
      </c>
      <c r="G56" s="75">
        <f t="shared" si="5"/>
        <v>785399989.1099999</v>
      </c>
      <c r="H56" s="54">
        <f t="shared" si="12"/>
        <v>89280000.5</v>
      </c>
    </row>
    <row r="57" spans="1:8" x14ac:dyDescent="0.25">
      <c r="A57" s="7">
        <v>43470</v>
      </c>
      <c r="B57" s="23">
        <f t="shared" si="0"/>
        <v>31</v>
      </c>
      <c r="C57" s="89">
        <f t="shared" si="10"/>
        <v>13610860</v>
      </c>
      <c r="D57" s="76">
        <f t="shared" si="2"/>
        <v>3605079.3200000003</v>
      </c>
      <c r="E57" s="75">
        <f t="shared" si="11"/>
        <v>10005780.68</v>
      </c>
      <c r="F57" s="75">
        <f t="shared" si="4"/>
        <v>785399989.1099999</v>
      </c>
      <c r="G57" s="75">
        <f t="shared" si="5"/>
        <v>781794909.78999984</v>
      </c>
      <c r="H57" s="54">
        <f t="shared" si="12"/>
        <v>85399989.810000002</v>
      </c>
    </row>
    <row r="58" spans="1:8" x14ac:dyDescent="0.25">
      <c r="A58" s="7">
        <v>43501</v>
      </c>
      <c r="B58" s="23">
        <f t="shared" si="0"/>
        <v>31</v>
      </c>
      <c r="C58" s="89">
        <f t="shared" si="10"/>
        <v>13610860</v>
      </c>
      <c r="D58" s="76">
        <f t="shared" si="2"/>
        <v>3651007.0399999991</v>
      </c>
      <c r="E58" s="75">
        <f t="shared" si="11"/>
        <v>9959852.9600000009</v>
      </c>
      <c r="F58" s="75">
        <f t="shared" si="4"/>
        <v>781794909.78999984</v>
      </c>
      <c r="G58" s="75">
        <f t="shared" si="5"/>
        <v>778143902.74999988</v>
      </c>
      <c r="H58" s="54">
        <f t="shared" si="12"/>
        <v>81794910.49000001</v>
      </c>
    </row>
    <row r="59" spans="1:8" x14ac:dyDescent="0.25">
      <c r="A59" s="7">
        <v>43529</v>
      </c>
      <c r="B59" s="23">
        <f t="shared" si="0"/>
        <v>28</v>
      </c>
      <c r="C59" s="89">
        <f t="shared" si="10"/>
        <v>13610860</v>
      </c>
      <c r="D59" s="76">
        <f t="shared" si="2"/>
        <v>4656875.3699999992</v>
      </c>
      <c r="E59" s="75">
        <f t="shared" si="11"/>
        <v>8953984.6300000008</v>
      </c>
      <c r="F59" s="75">
        <f t="shared" si="4"/>
        <v>778143902.74999988</v>
      </c>
      <c r="G59" s="75">
        <f t="shared" si="5"/>
        <v>773487027.37999988</v>
      </c>
      <c r="H59" s="54">
        <f t="shared" si="12"/>
        <v>78143903.450000018</v>
      </c>
    </row>
    <row r="60" spans="1:8" x14ac:dyDescent="0.25">
      <c r="A60" s="7">
        <v>43560</v>
      </c>
      <c r="B60" s="23">
        <f t="shared" si="0"/>
        <v>31</v>
      </c>
      <c r="C60" s="89">
        <f t="shared" si="10"/>
        <v>13610860</v>
      </c>
      <c r="D60" s="76">
        <f t="shared" si="2"/>
        <v>3756847.1899999995</v>
      </c>
      <c r="E60" s="75">
        <f t="shared" si="11"/>
        <v>9854012.8100000005</v>
      </c>
      <c r="F60" s="75">
        <f t="shared" si="4"/>
        <v>773487027.37999988</v>
      </c>
      <c r="G60" s="75">
        <f t="shared" si="5"/>
        <v>769730180.18999982</v>
      </c>
      <c r="H60" s="54">
        <f t="shared" si="12"/>
        <v>73487028.080000013</v>
      </c>
    </row>
    <row r="61" spans="1:8" x14ac:dyDescent="0.25">
      <c r="A61" s="7">
        <v>43590</v>
      </c>
      <c r="B61" s="23">
        <f t="shared" si="0"/>
        <v>30</v>
      </c>
      <c r="C61" s="89">
        <f t="shared" si="10"/>
        <v>13610860</v>
      </c>
      <c r="D61" s="76">
        <f t="shared" si="2"/>
        <v>4121035.8599999994</v>
      </c>
      <c r="E61" s="75">
        <f t="shared" si="11"/>
        <v>9489824.1400000006</v>
      </c>
      <c r="F61" s="75">
        <f t="shared" si="4"/>
        <v>769730180.18999982</v>
      </c>
      <c r="G61" s="75">
        <f t="shared" si="5"/>
        <v>765609144.3299998</v>
      </c>
      <c r="H61" s="54">
        <f t="shared" si="12"/>
        <v>69730180.890000015</v>
      </c>
    </row>
    <row r="62" spans="1:8" x14ac:dyDescent="0.25">
      <c r="A62" s="7">
        <v>43621</v>
      </c>
      <c r="B62" s="23">
        <f t="shared" si="0"/>
        <v>31</v>
      </c>
      <c r="C62" s="89">
        <f t="shared" si="10"/>
        <v>13610860</v>
      </c>
      <c r="D62" s="76">
        <f t="shared" si="2"/>
        <v>3857209.26</v>
      </c>
      <c r="E62" s="75">
        <f t="shared" si="11"/>
        <v>9753650.7400000002</v>
      </c>
      <c r="F62" s="75">
        <f t="shared" si="4"/>
        <v>765609144.3299998</v>
      </c>
      <c r="G62" s="75">
        <f t="shared" si="5"/>
        <v>761751935.06999981</v>
      </c>
      <c r="H62" s="54">
        <f t="shared" si="12"/>
        <v>65609145.030000016</v>
      </c>
    </row>
    <row r="63" spans="1:8" x14ac:dyDescent="0.25">
      <c r="A63" s="7">
        <v>43651</v>
      </c>
      <c r="B63" s="23">
        <f t="shared" si="0"/>
        <v>30</v>
      </c>
      <c r="C63" s="89">
        <f t="shared" si="10"/>
        <v>13610860</v>
      </c>
      <c r="D63" s="76">
        <f t="shared" si="2"/>
        <v>4219397.7899999991</v>
      </c>
      <c r="E63" s="75">
        <f t="shared" si="11"/>
        <v>9391462.2100000009</v>
      </c>
      <c r="F63" s="75">
        <f t="shared" si="4"/>
        <v>761751935.06999981</v>
      </c>
      <c r="G63" s="75">
        <f t="shared" si="5"/>
        <v>757532537.27999985</v>
      </c>
      <c r="H63" s="54">
        <f t="shared" si="12"/>
        <v>61751935.770000018</v>
      </c>
    </row>
    <row r="64" spans="1:8" x14ac:dyDescent="0.25">
      <c r="A64" s="7">
        <v>43682</v>
      </c>
      <c r="B64" s="23">
        <f t="shared" si="0"/>
        <v>31</v>
      </c>
      <c r="C64" s="89">
        <f t="shared" si="10"/>
        <v>13610860</v>
      </c>
      <c r="D64" s="76">
        <f t="shared" si="2"/>
        <v>3960103.0199999996</v>
      </c>
      <c r="E64" s="75">
        <f t="shared" si="11"/>
        <v>9650756.9800000004</v>
      </c>
      <c r="F64" s="75">
        <f t="shared" si="4"/>
        <v>757532537.27999985</v>
      </c>
      <c r="G64" s="75">
        <f t="shared" si="5"/>
        <v>753572434.25999987</v>
      </c>
      <c r="H64" s="54">
        <f t="shared" si="12"/>
        <v>57532537.980000019</v>
      </c>
    </row>
    <row r="65" spans="1:8" x14ac:dyDescent="0.25">
      <c r="A65" s="7">
        <v>43713</v>
      </c>
      <c r="B65" s="23">
        <f t="shared" si="0"/>
        <v>31</v>
      </c>
      <c r="C65" s="89">
        <f t="shared" si="10"/>
        <v>13610860</v>
      </c>
      <c r="D65" s="76">
        <f t="shared" si="2"/>
        <v>4010553.6500000004</v>
      </c>
      <c r="E65" s="75">
        <f t="shared" si="11"/>
        <v>9600306.3499999996</v>
      </c>
      <c r="F65" s="75">
        <f t="shared" si="4"/>
        <v>753572434.25999987</v>
      </c>
      <c r="G65" s="75">
        <f t="shared" si="5"/>
        <v>749561880.6099999</v>
      </c>
      <c r="H65" s="54">
        <f t="shared" si="12"/>
        <v>53572434.960000023</v>
      </c>
    </row>
    <row r="66" spans="1:8" x14ac:dyDescent="0.25">
      <c r="A66" s="7">
        <v>43743</v>
      </c>
      <c r="B66" s="23">
        <f t="shared" si="0"/>
        <v>30</v>
      </c>
      <c r="C66" s="89">
        <f t="shared" si="10"/>
        <v>13610860</v>
      </c>
      <c r="D66" s="76">
        <f t="shared" si="2"/>
        <v>4369686.1300000008</v>
      </c>
      <c r="E66" s="75">
        <f t="shared" si="11"/>
        <v>9241173.8699999992</v>
      </c>
      <c r="F66" s="75">
        <f t="shared" si="4"/>
        <v>749561880.6099999</v>
      </c>
      <c r="G66" s="75">
        <f t="shared" si="5"/>
        <v>745192194.4799999</v>
      </c>
      <c r="H66" s="54">
        <f t="shared" si="12"/>
        <v>49561881.310000025</v>
      </c>
    </row>
    <row r="67" spans="1:8" x14ac:dyDescent="0.25">
      <c r="A67" s="7">
        <v>43774</v>
      </c>
      <c r="B67" s="23">
        <f t="shared" si="0"/>
        <v>31</v>
      </c>
      <c r="C67" s="89">
        <f t="shared" si="10"/>
        <v>13610860</v>
      </c>
      <c r="D67" s="76">
        <f t="shared" si="2"/>
        <v>4117315.5999999996</v>
      </c>
      <c r="E67" s="75">
        <f t="shared" si="11"/>
        <v>9493544.4000000004</v>
      </c>
      <c r="F67" s="75">
        <f t="shared" si="4"/>
        <v>745192194.4799999</v>
      </c>
      <c r="G67" s="75">
        <f t="shared" si="5"/>
        <v>741074878.87999988</v>
      </c>
      <c r="H67" s="54">
        <f t="shared" si="12"/>
        <v>45192195.180000022</v>
      </c>
    </row>
    <row r="68" spans="1:8" x14ac:dyDescent="0.25">
      <c r="A68" s="7">
        <v>43804</v>
      </c>
      <c r="B68" s="23">
        <f t="shared" si="0"/>
        <v>30</v>
      </c>
      <c r="C68" s="89">
        <f t="shared" si="10"/>
        <v>13610860</v>
      </c>
      <c r="D68" s="76">
        <f t="shared" si="2"/>
        <v>4474320.4000000004</v>
      </c>
      <c r="E68" s="75">
        <f t="shared" si="11"/>
        <v>9136539.5999999996</v>
      </c>
      <c r="F68" s="75">
        <f t="shared" si="4"/>
        <v>741074878.87999988</v>
      </c>
      <c r="G68" s="75">
        <f t="shared" si="5"/>
        <v>736600558.4799999</v>
      </c>
      <c r="H68" s="54">
        <f t="shared" si="12"/>
        <v>41074879.580000021</v>
      </c>
    </row>
    <row r="69" spans="1:8" x14ac:dyDescent="0.25">
      <c r="A69" s="7">
        <v>43835</v>
      </c>
      <c r="B69" s="23">
        <f t="shared" ref="B69:B132" si="13">A69-A68</f>
        <v>31</v>
      </c>
      <c r="C69" s="89">
        <f t="shared" si="10"/>
        <v>13610860</v>
      </c>
      <c r="D69" s="76">
        <f t="shared" ref="D69:D132" si="14">C69-E69</f>
        <v>4226770.6899999995</v>
      </c>
      <c r="E69" s="75">
        <f t="shared" si="11"/>
        <v>9384089.3100000005</v>
      </c>
      <c r="F69" s="75">
        <f t="shared" ref="F69:F132" si="15">G68</f>
        <v>736600558.4799999</v>
      </c>
      <c r="G69" s="75">
        <f t="shared" ref="G69:G132" si="16">F69-D69</f>
        <v>732373787.78999984</v>
      </c>
      <c r="H69" s="54">
        <f t="shared" si="12"/>
        <v>36600559.180000022</v>
      </c>
    </row>
    <row r="70" spans="1:8" x14ac:dyDescent="0.25">
      <c r="A70" s="7">
        <v>43866</v>
      </c>
      <c r="B70" s="23">
        <f t="shared" si="13"/>
        <v>31</v>
      </c>
      <c r="C70" s="89">
        <f t="shared" si="10"/>
        <v>13610860</v>
      </c>
      <c r="D70" s="76">
        <f t="shared" si="14"/>
        <v>4280618.59</v>
      </c>
      <c r="E70" s="75">
        <f t="shared" si="11"/>
        <v>9330241.4100000001</v>
      </c>
      <c r="F70" s="75">
        <f t="shared" si="15"/>
        <v>732373787.78999984</v>
      </c>
      <c r="G70" s="75">
        <f t="shared" si="16"/>
        <v>728093169.19999981</v>
      </c>
      <c r="H70" s="54">
        <f t="shared" si="12"/>
        <v>32373788.490000024</v>
      </c>
    </row>
    <row r="71" spans="1:8" x14ac:dyDescent="0.25">
      <c r="A71" s="7">
        <v>43895</v>
      </c>
      <c r="B71" s="23">
        <f t="shared" si="13"/>
        <v>29</v>
      </c>
      <c r="C71" s="89">
        <f t="shared" si="10"/>
        <v>13610860</v>
      </c>
      <c r="D71" s="76">
        <f t="shared" si="14"/>
        <v>4933585.24</v>
      </c>
      <c r="E71" s="75">
        <f t="shared" si="11"/>
        <v>8677274.7599999998</v>
      </c>
      <c r="F71" s="75">
        <f t="shared" si="15"/>
        <v>728093169.19999981</v>
      </c>
      <c r="G71" s="75">
        <f t="shared" si="16"/>
        <v>723159583.9599998</v>
      </c>
      <c r="H71" s="54">
        <f t="shared" si="12"/>
        <v>28093169.900000025</v>
      </c>
    </row>
    <row r="72" spans="1:8" x14ac:dyDescent="0.25">
      <c r="A72" s="7">
        <v>43926</v>
      </c>
      <c r="B72" s="23">
        <f t="shared" si="13"/>
        <v>31</v>
      </c>
      <c r="C72" s="89">
        <f t="shared" si="10"/>
        <v>13610860</v>
      </c>
      <c r="D72" s="76">
        <f t="shared" si="14"/>
        <v>4398005.0299999993</v>
      </c>
      <c r="E72" s="75">
        <f t="shared" si="11"/>
        <v>9212854.9700000007</v>
      </c>
      <c r="F72" s="75">
        <f t="shared" si="15"/>
        <v>723159583.9599998</v>
      </c>
      <c r="G72" s="75">
        <f t="shared" si="16"/>
        <v>718761578.92999983</v>
      </c>
      <c r="H72" s="54">
        <f t="shared" si="12"/>
        <v>23159584.660000026</v>
      </c>
    </row>
    <row r="73" spans="1:8" x14ac:dyDescent="0.25">
      <c r="A73" s="7">
        <v>43956</v>
      </c>
      <c r="B73" s="23">
        <f t="shared" si="13"/>
        <v>30</v>
      </c>
      <c r="C73" s="89">
        <f t="shared" si="10"/>
        <v>13610860</v>
      </c>
      <c r="D73" s="76">
        <f t="shared" si="14"/>
        <v>4749415.8800000008</v>
      </c>
      <c r="E73" s="75">
        <f t="shared" si="11"/>
        <v>8861444.1199999992</v>
      </c>
      <c r="F73" s="75">
        <f t="shared" si="15"/>
        <v>718761578.92999983</v>
      </c>
      <c r="G73" s="75">
        <f t="shared" si="16"/>
        <v>714012163.04999983</v>
      </c>
      <c r="H73" s="54">
        <f t="shared" si="12"/>
        <v>18761579.630000025</v>
      </c>
    </row>
    <row r="74" spans="1:8" x14ac:dyDescent="0.25">
      <c r="A74" s="7">
        <v>43987</v>
      </c>
      <c r="B74" s="23">
        <f t="shared" si="13"/>
        <v>31</v>
      </c>
      <c r="C74" s="89">
        <f t="shared" si="10"/>
        <v>13610860</v>
      </c>
      <c r="D74" s="76">
        <f t="shared" si="14"/>
        <v>4514540.66</v>
      </c>
      <c r="E74" s="75">
        <f t="shared" si="11"/>
        <v>9096319.3399999999</v>
      </c>
      <c r="F74" s="75">
        <f t="shared" si="15"/>
        <v>714012163.04999983</v>
      </c>
      <c r="G74" s="75">
        <f t="shared" si="16"/>
        <v>709497622.38999987</v>
      </c>
      <c r="H74" s="54">
        <f t="shared" si="12"/>
        <v>14012163.750000024</v>
      </c>
    </row>
    <row r="75" spans="1:8" x14ac:dyDescent="0.25">
      <c r="A75" s="7">
        <v>44017</v>
      </c>
      <c r="B75" s="23">
        <f t="shared" si="13"/>
        <v>30</v>
      </c>
      <c r="C75" s="89">
        <f t="shared" si="10"/>
        <v>13610860</v>
      </c>
      <c r="D75" s="76">
        <f t="shared" si="14"/>
        <v>4863629.0399999991</v>
      </c>
      <c r="E75" s="75">
        <f t="shared" si="11"/>
        <v>8747230.9600000009</v>
      </c>
      <c r="F75" s="75">
        <f t="shared" si="15"/>
        <v>709497622.38999987</v>
      </c>
      <c r="G75" s="75">
        <f t="shared" si="16"/>
        <v>704633993.3499999</v>
      </c>
      <c r="H75" s="54">
        <f t="shared" si="12"/>
        <v>9497623.0900000241</v>
      </c>
    </row>
    <row r="76" spans="1:8" x14ac:dyDescent="0.25">
      <c r="A76" s="80">
        <v>44048</v>
      </c>
      <c r="B76" s="79">
        <f t="shared" si="13"/>
        <v>31</v>
      </c>
      <c r="C76" s="89">
        <f t="shared" si="10"/>
        <v>13610860</v>
      </c>
      <c r="D76" s="78">
        <f t="shared" si="14"/>
        <v>4633994.0500000007</v>
      </c>
      <c r="E76" s="77">
        <f>8976865.95</f>
        <v>8976865.9499999993</v>
      </c>
      <c r="F76" s="77">
        <f t="shared" si="15"/>
        <v>704633993.3499999</v>
      </c>
      <c r="G76" s="77">
        <f t="shared" si="16"/>
        <v>699999999.29999995</v>
      </c>
      <c r="H76" s="54">
        <f t="shared" si="12"/>
        <v>4633994.050000025</v>
      </c>
    </row>
    <row r="77" spans="1:8" x14ac:dyDescent="0.25">
      <c r="A77" s="7">
        <v>44079</v>
      </c>
      <c r="B77" s="23">
        <f t="shared" si="13"/>
        <v>31</v>
      </c>
      <c r="C77" s="86">
        <f t="shared" ref="C77:C100" si="17">$X$2</f>
        <v>12349332</v>
      </c>
      <c r="D77" s="88">
        <f t="shared" si="14"/>
        <v>3431523.7899999991</v>
      </c>
      <c r="E77" s="87">
        <f t="shared" ref="E77:E99" si="18">ROUND(F77*$B$2*B77/365,2)</f>
        <v>8917808.2100000009</v>
      </c>
      <c r="F77" s="87">
        <f t="shared" si="15"/>
        <v>699999999.29999995</v>
      </c>
      <c r="G77" s="87">
        <f t="shared" si="16"/>
        <v>696568475.50999999</v>
      </c>
      <c r="H77" s="54">
        <f>W2</f>
        <v>99999999.900000006</v>
      </c>
    </row>
    <row r="78" spans="1:8" x14ac:dyDescent="0.25">
      <c r="A78" s="7">
        <v>44109</v>
      </c>
      <c r="B78" s="23">
        <f t="shared" si="13"/>
        <v>30</v>
      </c>
      <c r="C78" s="86">
        <f t="shared" si="17"/>
        <v>12349332</v>
      </c>
      <c r="D78" s="88">
        <f t="shared" si="14"/>
        <v>3761501.4800000004</v>
      </c>
      <c r="E78" s="87">
        <f t="shared" si="18"/>
        <v>8587830.5199999996</v>
      </c>
      <c r="F78" s="87">
        <f t="shared" si="15"/>
        <v>696568475.50999999</v>
      </c>
      <c r="G78" s="87">
        <f t="shared" si="16"/>
        <v>692806974.02999997</v>
      </c>
      <c r="H78" s="54">
        <f t="shared" ref="H78:H100" si="19">H77-D77</f>
        <v>96568476.110000014</v>
      </c>
    </row>
    <row r="79" spans="1:8" x14ac:dyDescent="0.25">
      <c r="A79" s="7">
        <v>44140</v>
      </c>
      <c r="B79" s="23">
        <f t="shared" si="13"/>
        <v>31</v>
      </c>
      <c r="C79" s="86">
        <f t="shared" si="17"/>
        <v>12349332</v>
      </c>
      <c r="D79" s="88">
        <f t="shared" si="14"/>
        <v>3523160.9600000009</v>
      </c>
      <c r="E79" s="87">
        <f t="shared" si="18"/>
        <v>8826171.0399999991</v>
      </c>
      <c r="F79" s="87">
        <f t="shared" si="15"/>
        <v>692806974.02999997</v>
      </c>
      <c r="G79" s="87">
        <f t="shared" si="16"/>
        <v>689283813.06999993</v>
      </c>
      <c r="H79" s="54">
        <f t="shared" si="19"/>
        <v>92806974.63000001</v>
      </c>
    </row>
    <row r="80" spans="1:8" x14ac:dyDescent="0.25">
      <c r="A80" s="7">
        <v>44170</v>
      </c>
      <c r="B80" s="23">
        <f t="shared" si="13"/>
        <v>30</v>
      </c>
      <c r="C80" s="86">
        <f t="shared" si="17"/>
        <v>12349332</v>
      </c>
      <c r="D80" s="88">
        <f t="shared" si="14"/>
        <v>3851312.3900000006</v>
      </c>
      <c r="E80" s="87">
        <f t="shared" si="18"/>
        <v>8498019.6099999994</v>
      </c>
      <c r="F80" s="87">
        <f t="shared" si="15"/>
        <v>689283813.06999993</v>
      </c>
      <c r="G80" s="87">
        <f t="shared" si="16"/>
        <v>685432500.67999995</v>
      </c>
      <c r="H80" s="54">
        <f t="shared" si="19"/>
        <v>89283813.670000017</v>
      </c>
    </row>
    <row r="81" spans="1:8" x14ac:dyDescent="0.25">
      <c r="A81" s="7">
        <v>44201</v>
      </c>
      <c r="B81" s="23">
        <f t="shared" si="13"/>
        <v>31</v>
      </c>
      <c r="C81" s="86">
        <f t="shared" si="17"/>
        <v>12349332</v>
      </c>
      <c r="D81" s="88">
        <f t="shared" si="14"/>
        <v>3617109.7300000004</v>
      </c>
      <c r="E81" s="87">
        <f t="shared" si="18"/>
        <v>8732222.2699999996</v>
      </c>
      <c r="F81" s="87">
        <f t="shared" si="15"/>
        <v>685432500.67999995</v>
      </c>
      <c r="G81" s="87">
        <f t="shared" si="16"/>
        <v>681815390.94999993</v>
      </c>
      <c r="H81" s="54">
        <f t="shared" si="19"/>
        <v>85432501.280000016</v>
      </c>
    </row>
    <row r="82" spans="1:8" x14ac:dyDescent="0.25">
      <c r="A82" s="7">
        <v>44232</v>
      </c>
      <c r="B82" s="23">
        <f t="shared" si="13"/>
        <v>31</v>
      </c>
      <c r="C82" s="86">
        <f t="shared" si="17"/>
        <v>12349332</v>
      </c>
      <c r="D82" s="88">
        <f t="shared" si="14"/>
        <v>3663190.7200000007</v>
      </c>
      <c r="E82" s="87">
        <f t="shared" si="18"/>
        <v>8686141.2799999993</v>
      </c>
      <c r="F82" s="87">
        <f t="shared" si="15"/>
        <v>681815390.94999993</v>
      </c>
      <c r="G82" s="87">
        <f t="shared" si="16"/>
        <v>678152200.2299999</v>
      </c>
      <c r="H82" s="54">
        <f t="shared" si="19"/>
        <v>81815391.550000012</v>
      </c>
    </row>
    <row r="83" spans="1:8" x14ac:dyDescent="0.25">
      <c r="A83" s="7">
        <v>44260</v>
      </c>
      <c r="B83" s="23">
        <f t="shared" si="13"/>
        <v>28</v>
      </c>
      <c r="C83" s="86">
        <f t="shared" si="17"/>
        <v>12349332</v>
      </c>
      <c r="D83" s="88">
        <f t="shared" si="14"/>
        <v>4545936.82</v>
      </c>
      <c r="E83" s="87">
        <f t="shared" si="18"/>
        <v>7803395.1799999997</v>
      </c>
      <c r="F83" s="87">
        <f t="shared" si="15"/>
        <v>678152200.2299999</v>
      </c>
      <c r="G83" s="87">
        <f t="shared" si="16"/>
        <v>673606263.40999985</v>
      </c>
      <c r="H83" s="54">
        <f t="shared" si="19"/>
        <v>78152200.830000013</v>
      </c>
    </row>
    <row r="84" spans="1:8" x14ac:dyDescent="0.25">
      <c r="A84" s="7">
        <v>44291</v>
      </c>
      <c r="B84" s="23">
        <f t="shared" si="13"/>
        <v>31</v>
      </c>
      <c r="C84" s="86">
        <f t="shared" si="17"/>
        <v>12349332</v>
      </c>
      <c r="D84" s="88">
        <f t="shared" si="14"/>
        <v>3767772.75</v>
      </c>
      <c r="E84" s="87">
        <f t="shared" si="18"/>
        <v>8581559.25</v>
      </c>
      <c r="F84" s="87">
        <f t="shared" si="15"/>
        <v>673606263.40999985</v>
      </c>
      <c r="G84" s="87">
        <f t="shared" si="16"/>
        <v>669838490.65999985</v>
      </c>
      <c r="H84" s="54">
        <f t="shared" si="19"/>
        <v>73606264.01000002</v>
      </c>
    </row>
    <row r="85" spans="1:8" x14ac:dyDescent="0.25">
      <c r="A85" s="7">
        <v>44321</v>
      </c>
      <c r="B85" s="23">
        <f t="shared" si="13"/>
        <v>30</v>
      </c>
      <c r="C85" s="86">
        <f t="shared" si="17"/>
        <v>12349332</v>
      </c>
      <c r="D85" s="88">
        <f t="shared" si="14"/>
        <v>4091049.24</v>
      </c>
      <c r="E85" s="87">
        <f t="shared" si="18"/>
        <v>8258282.7599999998</v>
      </c>
      <c r="F85" s="87">
        <f t="shared" si="15"/>
        <v>669838490.65999985</v>
      </c>
      <c r="G85" s="87">
        <f t="shared" si="16"/>
        <v>665747441.41999984</v>
      </c>
      <c r="H85" s="54">
        <f t="shared" si="19"/>
        <v>69838491.26000002</v>
      </c>
    </row>
    <row r="86" spans="1:8" x14ac:dyDescent="0.25">
      <c r="A86" s="7">
        <v>44352</v>
      </c>
      <c r="B86" s="23">
        <f t="shared" si="13"/>
        <v>31</v>
      </c>
      <c r="C86" s="86">
        <f t="shared" si="17"/>
        <v>12349332</v>
      </c>
      <c r="D86" s="88">
        <f t="shared" si="14"/>
        <v>3867891.99</v>
      </c>
      <c r="E86" s="87">
        <f t="shared" si="18"/>
        <v>8481440.0099999998</v>
      </c>
      <c r="F86" s="87">
        <f t="shared" si="15"/>
        <v>665747441.41999984</v>
      </c>
      <c r="G86" s="87">
        <f t="shared" si="16"/>
        <v>661879549.42999983</v>
      </c>
      <c r="H86" s="54">
        <f t="shared" si="19"/>
        <v>65747442.020000018</v>
      </c>
    </row>
    <row r="87" spans="1:8" x14ac:dyDescent="0.25">
      <c r="A87" s="7">
        <v>44382</v>
      </c>
      <c r="B87" s="23">
        <f t="shared" si="13"/>
        <v>30</v>
      </c>
      <c r="C87" s="86">
        <f t="shared" si="17"/>
        <v>12349332</v>
      </c>
      <c r="D87" s="88">
        <f t="shared" si="14"/>
        <v>4189173.17</v>
      </c>
      <c r="E87" s="87">
        <f t="shared" si="18"/>
        <v>8160158.8300000001</v>
      </c>
      <c r="F87" s="87">
        <f t="shared" si="15"/>
        <v>661879549.42999983</v>
      </c>
      <c r="G87" s="87">
        <f t="shared" si="16"/>
        <v>657690376.25999987</v>
      </c>
      <c r="H87" s="54">
        <f t="shared" si="19"/>
        <v>61879550.030000016</v>
      </c>
    </row>
    <row r="88" spans="1:8" x14ac:dyDescent="0.25">
      <c r="A88" s="7">
        <v>44413</v>
      </c>
      <c r="B88" s="23">
        <f t="shared" si="13"/>
        <v>31</v>
      </c>
      <c r="C88" s="86">
        <f t="shared" si="17"/>
        <v>12349332</v>
      </c>
      <c r="D88" s="88">
        <f t="shared" si="14"/>
        <v>3970536.8</v>
      </c>
      <c r="E88" s="87">
        <f t="shared" si="18"/>
        <v>8378795.2000000002</v>
      </c>
      <c r="F88" s="87">
        <f t="shared" si="15"/>
        <v>657690376.25999987</v>
      </c>
      <c r="G88" s="87">
        <f t="shared" si="16"/>
        <v>653719839.45999992</v>
      </c>
      <c r="H88" s="54">
        <f t="shared" si="19"/>
        <v>57690376.860000014</v>
      </c>
    </row>
    <row r="89" spans="1:8" x14ac:dyDescent="0.25">
      <c r="A89" s="7">
        <v>44444</v>
      </c>
      <c r="B89" s="23">
        <f t="shared" si="13"/>
        <v>31</v>
      </c>
      <c r="C89" s="86">
        <f t="shared" si="17"/>
        <v>12349332</v>
      </c>
      <c r="D89" s="88">
        <f t="shared" si="14"/>
        <v>4021120.3499999996</v>
      </c>
      <c r="E89" s="87">
        <f t="shared" si="18"/>
        <v>8328211.6500000004</v>
      </c>
      <c r="F89" s="87">
        <f t="shared" si="15"/>
        <v>653719839.45999992</v>
      </c>
      <c r="G89" s="87">
        <f t="shared" si="16"/>
        <v>649698719.1099999</v>
      </c>
      <c r="H89" s="54">
        <f t="shared" si="19"/>
        <v>53719840.060000017</v>
      </c>
    </row>
    <row r="90" spans="1:8" x14ac:dyDescent="0.25">
      <c r="A90" s="7">
        <v>44474</v>
      </c>
      <c r="B90" s="23">
        <f t="shared" si="13"/>
        <v>30</v>
      </c>
      <c r="C90" s="86">
        <f t="shared" si="17"/>
        <v>12349332</v>
      </c>
      <c r="D90" s="88">
        <f t="shared" si="14"/>
        <v>4339347.79</v>
      </c>
      <c r="E90" s="87">
        <f t="shared" si="18"/>
        <v>8009984.21</v>
      </c>
      <c r="F90" s="87">
        <f t="shared" si="15"/>
        <v>649698719.1099999</v>
      </c>
      <c r="G90" s="87">
        <f t="shared" si="16"/>
        <v>645359371.31999993</v>
      </c>
      <c r="H90" s="54">
        <f t="shared" si="19"/>
        <v>49698719.710000016</v>
      </c>
    </row>
    <row r="91" spans="1:8" x14ac:dyDescent="0.25">
      <c r="A91" s="7">
        <v>44505</v>
      </c>
      <c r="B91" s="23">
        <f t="shared" si="13"/>
        <v>31</v>
      </c>
      <c r="C91" s="86">
        <f t="shared" si="17"/>
        <v>12349332</v>
      </c>
      <c r="D91" s="88">
        <f t="shared" si="14"/>
        <v>4127630.42</v>
      </c>
      <c r="E91" s="87">
        <f t="shared" si="18"/>
        <v>8221701.5800000001</v>
      </c>
      <c r="F91" s="87">
        <f t="shared" si="15"/>
        <v>645359371.31999993</v>
      </c>
      <c r="G91" s="87">
        <f t="shared" si="16"/>
        <v>641231740.89999998</v>
      </c>
      <c r="H91" s="54">
        <f t="shared" si="19"/>
        <v>45359371.920000017</v>
      </c>
    </row>
    <row r="92" spans="1:8" x14ac:dyDescent="0.25">
      <c r="A92" s="7">
        <v>44535</v>
      </c>
      <c r="B92" s="23">
        <f t="shared" si="13"/>
        <v>30</v>
      </c>
      <c r="C92" s="86">
        <f t="shared" si="17"/>
        <v>12349332</v>
      </c>
      <c r="D92" s="88">
        <f t="shared" si="14"/>
        <v>4443735.1900000004</v>
      </c>
      <c r="E92" s="87">
        <f t="shared" si="18"/>
        <v>7905596.8099999996</v>
      </c>
      <c r="F92" s="87">
        <f t="shared" si="15"/>
        <v>641231740.89999998</v>
      </c>
      <c r="G92" s="87">
        <f t="shared" si="16"/>
        <v>636788005.70999992</v>
      </c>
      <c r="H92" s="54">
        <f t="shared" si="19"/>
        <v>41231741.500000015</v>
      </c>
    </row>
    <row r="93" spans="1:8" x14ac:dyDescent="0.25">
      <c r="A93" s="7">
        <v>44566</v>
      </c>
      <c r="B93" s="23">
        <f t="shared" si="13"/>
        <v>31</v>
      </c>
      <c r="C93" s="86">
        <f t="shared" si="17"/>
        <v>12349332</v>
      </c>
      <c r="D93" s="88">
        <f t="shared" si="14"/>
        <v>4236827.2699999996</v>
      </c>
      <c r="E93" s="87">
        <f t="shared" si="18"/>
        <v>8112504.7300000004</v>
      </c>
      <c r="F93" s="87">
        <f t="shared" si="15"/>
        <v>636788005.70999992</v>
      </c>
      <c r="G93" s="87">
        <f t="shared" si="16"/>
        <v>632551178.43999994</v>
      </c>
      <c r="H93" s="54">
        <f t="shared" si="19"/>
        <v>36788006.310000017</v>
      </c>
    </row>
    <row r="94" spans="1:8" x14ac:dyDescent="0.25">
      <c r="A94" s="7">
        <v>44597</v>
      </c>
      <c r="B94" s="23">
        <f t="shared" si="13"/>
        <v>31</v>
      </c>
      <c r="C94" s="86">
        <f t="shared" si="17"/>
        <v>12349332</v>
      </c>
      <c r="D94" s="88">
        <f t="shared" si="14"/>
        <v>4290803.29</v>
      </c>
      <c r="E94" s="87">
        <f t="shared" si="18"/>
        <v>8058528.71</v>
      </c>
      <c r="F94" s="87">
        <f t="shared" si="15"/>
        <v>632551178.43999994</v>
      </c>
      <c r="G94" s="87">
        <f t="shared" si="16"/>
        <v>628260375.14999998</v>
      </c>
      <c r="H94" s="54">
        <f t="shared" si="19"/>
        <v>32551179.040000018</v>
      </c>
    </row>
    <row r="95" spans="1:8" x14ac:dyDescent="0.25">
      <c r="A95" s="7">
        <v>44625</v>
      </c>
      <c r="B95" s="23">
        <f t="shared" si="13"/>
        <v>28</v>
      </c>
      <c r="C95" s="86">
        <f t="shared" si="17"/>
        <v>12349332</v>
      </c>
      <c r="D95" s="88">
        <f t="shared" si="14"/>
        <v>5120034.53</v>
      </c>
      <c r="E95" s="87">
        <f t="shared" si="18"/>
        <v>7229297.4699999997</v>
      </c>
      <c r="F95" s="87">
        <f t="shared" si="15"/>
        <v>628260375.14999998</v>
      </c>
      <c r="G95" s="87">
        <f t="shared" si="16"/>
        <v>623140340.62</v>
      </c>
      <c r="H95" s="54">
        <f t="shared" si="19"/>
        <v>28260375.750000019</v>
      </c>
    </row>
    <row r="96" spans="1:8" x14ac:dyDescent="0.25">
      <c r="A96" s="7">
        <v>44656</v>
      </c>
      <c r="B96" s="23">
        <f t="shared" si="13"/>
        <v>31</v>
      </c>
      <c r="C96" s="86">
        <f t="shared" si="17"/>
        <v>12349332</v>
      </c>
      <c r="D96" s="88">
        <f t="shared" si="14"/>
        <v>4410694.78</v>
      </c>
      <c r="E96" s="87">
        <f t="shared" si="18"/>
        <v>7938637.2199999997</v>
      </c>
      <c r="F96" s="87">
        <f t="shared" si="15"/>
        <v>623140340.62</v>
      </c>
      <c r="G96" s="87">
        <f t="shared" si="16"/>
        <v>618729645.84000003</v>
      </c>
      <c r="H96" s="54">
        <f t="shared" si="19"/>
        <v>23140341.220000017</v>
      </c>
    </row>
    <row r="97" spans="1:8" x14ac:dyDescent="0.25">
      <c r="A97" s="7">
        <v>44686</v>
      </c>
      <c r="B97" s="23">
        <f t="shared" si="13"/>
        <v>30</v>
      </c>
      <c r="C97" s="86">
        <f t="shared" si="17"/>
        <v>12349332</v>
      </c>
      <c r="D97" s="88">
        <f t="shared" si="14"/>
        <v>4721158.28</v>
      </c>
      <c r="E97" s="87">
        <f t="shared" si="18"/>
        <v>7628173.7199999997</v>
      </c>
      <c r="F97" s="87">
        <f t="shared" si="15"/>
        <v>618729645.84000003</v>
      </c>
      <c r="G97" s="87">
        <f t="shared" si="16"/>
        <v>614008487.56000006</v>
      </c>
      <c r="H97" s="54">
        <f t="shared" si="19"/>
        <v>18729646.440000016</v>
      </c>
    </row>
    <row r="98" spans="1:8" x14ac:dyDescent="0.25">
      <c r="A98" s="7">
        <v>44717</v>
      </c>
      <c r="B98" s="23">
        <f t="shared" si="13"/>
        <v>31</v>
      </c>
      <c r="C98" s="86">
        <f t="shared" si="17"/>
        <v>12349332</v>
      </c>
      <c r="D98" s="88">
        <f t="shared" si="14"/>
        <v>4527032.09</v>
      </c>
      <c r="E98" s="87">
        <f t="shared" si="18"/>
        <v>7822299.9100000001</v>
      </c>
      <c r="F98" s="87">
        <f t="shared" si="15"/>
        <v>614008487.56000006</v>
      </c>
      <c r="G98" s="87">
        <f t="shared" si="16"/>
        <v>609481455.47000003</v>
      </c>
      <c r="H98" s="54">
        <f t="shared" si="19"/>
        <v>14008488.160000015</v>
      </c>
    </row>
    <row r="99" spans="1:8" x14ac:dyDescent="0.25">
      <c r="A99" s="7">
        <v>44747</v>
      </c>
      <c r="B99" s="23">
        <f t="shared" si="13"/>
        <v>30</v>
      </c>
      <c r="C99" s="86">
        <f t="shared" si="17"/>
        <v>12349332</v>
      </c>
      <c r="D99" s="88">
        <f t="shared" si="14"/>
        <v>4835177.07</v>
      </c>
      <c r="E99" s="87">
        <f t="shared" si="18"/>
        <v>7514154.9299999997</v>
      </c>
      <c r="F99" s="87">
        <f t="shared" si="15"/>
        <v>609481455.47000003</v>
      </c>
      <c r="G99" s="87">
        <f t="shared" si="16"/>
        <v>604646278.39999998</v>
      </c>
      <c r="H99" s="54">
        <f t="shared" si="19"/>
        <v>9481456.0700000152</v>
      </c>
    </row>
    <row r="100" spans="1:8" x14ac:dyDescent="0.25">
      <c r="A100" s="80">
        <v>44778</v>
      </c>
      <c r="B100" s="79">
        <f t="shared" si="13"/>
        <v>31</v>
      </c>
      <c r="C100" s="86">
        <f t="shared" si="17"/>
        <v>12349332</v>
      </c>
      <c r="D100" s="78">
        <f t="shared" si="14"/>
        <v>4646279</v>
      </c>
      <c r="E100" s="77">
        <v>7703053</v>
      </c>
      <c r="F100" s="77">
        <f t="shared" si="15"/>
        <v>604646278.39999998</v>
      </c>
      <c r="G100" s="77">
        <f t="shared" si="16"/>
        <v>599999999.39999998</v>
      </c>
      <c r="H100" s="54">
        <f t="shared" si="19"/>
        <v>4646279.0000000149</v>
      </c>
    </row>
    <row r="101" spans="1:8" x14ac:dyDescent="0.25">
      <c r="A101" s="7">
        <v>44809</v>
      </c>
      <c r="B101" s="23">
        <f t="shared" si="13"/>
        <v>31</v>
      </c>
      <c r="C101" s="85">
        <f t="shared" ref="C101:C124" si="20">$AC$2</f>
        <v>11107579</v>
      </c>
      <c r="D101" s="51">
        <f t="shared" si="14"/>
        <v>3463743.3899999997</v>
      </c>
      <c r="E101" s="28">
        <f t="shared" ref="E101:E123" si="21">ROUND(F101*$B$2*B101/365,2)</f>
        <v>7643835.6100000003</v>
      </c>
      <c r="F101" s="28">
        <f t="shared" si="15"/>
        <v>599999999.39999998</v>
      </c>
      <c r="G101" s="28">
        <f t="shared" si="16"/>
        <v>596536256.00999999</v>
      </c>
      <c r="H101" s="54">
        <f>AB2</f>
        <v>99999999.900000006</v>
      </c>
    </row>
    <row r="102" spans="1:8" x14ac:dyDescent="0.25">
      <c r="A102" s="7">
        <v>44839</v>
      </c>
      <c r="B102" s="23">
        <f t="shared" si="13"/>
        <v>30</v>
      </c>
      <c r="C102" s="85">
        <f t="shared" si="20"/>
        <v>11107579</v>
      </c>
      <c r="D102" s="51">
        <f t="shared" si="14"/>
        <v>3753022.42</v>
      </c>
      <c r="E102" s="28">
        <f t="shared" si="21"/>
        <v>7354556.5800000001</v>
      </c>
      <c r="F102" s="28">
        <f t="shared" si="15"/>
        <v>596536256.00999999</v>
      </c>
      <c r="G102" s="28">
        <f t="shared" si="16"/>
        <v>592783233.59000003</v>
      </c>
      <c r="H102" s="54">
        <f t="shared" ref="H102:H124" si="22">H101-D101</f>
        <v>96536256.510000005</v>
      </c>
    </row>
    <row r="103" spans="1:8" x14ac:dyDescent="0.25">
      <c r="A103" s="7">
        <v>44870</v>
      </c>
      <c r="B103" s="23">
        <f t="shared" si="13"/>
        <v>31</v>
      </c>
      <c r="C103" s="85">
        <f t="shared" si="20"/>
        <v>11107579</v>
      </c>
      <c r="D103" s="51">
        <f t="shared" si="14"/>
        <v>3555683.01</v>
      </c>
      <c r="E103" s="28">
        <f t="shared" si="21"/>
        <v>7551895.9900000002</v>
      </c>
      <c r="F103" s="28">
        <f t="shared" si="15"/>
        <v>592783233.59000003</v>
      </c>
      <c r="G103" s="28">
        <f t="shared" si="16"/>
        <v>589227550.58000004</v>
      </c>
      <c r="H103" s="54">
        <f t="shared" si="22"/>
        <v>92783234.090000004</v>
      </c>
    </row>
    <row r="104" spans="1:8" x14ac:dyDescent="0.25">
      <c r="A104" s="7">
        <v>44900</v>
      </c>
      <c r="B104" s="23">
        <f t="shared" si="13"/>
        <v>30</v>
      </c>
      <c r="C104" s="85">
        <f t="shared" si="20"/>
        <v>11107579</v>
      </c>
      <c r="D104" s="51">
        <f t="shared" si="14"/>
        <v>3843129.75</v>
      </c>
      <c r="E104" s="28">
        <f t="shared" si="21"/>
        <v>7264449.25</v>
      </c>
      <c r="F104" s="28">
        <f t="shared" si="15"/>
        <v>589227550.58000004</v>
      </c>
      <c r="G104" s="28">
        <f t="shared" si="16"/>
        <v>585384420.83000004</v>
      </c>
      <c r="H104" s="54">
        <f t="shared" si="22"/>
        <v>89227551.079999998</v>
      </c>
    </row>
    <row r="105" spans="1:8" x14ac:dyDescent="0.25">
      <c r="A105" s="7">
        <v>44931</v>
      </c>
      <c r="B105" s="23">
        <f t="shared" si="13"/>
        <v>31</v>
      </c>
      <c r="C105" s="85">
        <f t="shared" si="20"/>
        <v>11107579</v>
      </c>
      <c r="D105" s="51">
        <f t="shared" si="14"/>
        <v>3649941.8600000003</v>
      </c>
      <c r="E105" s="28">
        <f t="shared" si="21"/>
        <v>7457637.1399999997</v>
      </c>
      <c r="F105" s="28">
        <f t="shared" si="15"/>
        <v>585384420.83000004</v>
      </c>
      <c r="G105" s="28">
        <f t="shared" si="16"/>
        <v>581734478.97000003</v>
      </c>
      <c r="H105" s="54">
        <f t="shared" si="22"/>
        <v>85384421.329999998</v>
      </c>
    </row>
    <row r="106" spans="1:8" x14ac:dyDescent="0.25">
      <c r="A106" s="7">
        <v>44962</v>
      </c>
      <c r="B106" s="23">
        <f t="shared" si="13"/>
        <v>31</v>
      </c>
      <c r="C106" s="85">
        <f t="shared" si="20"/>
        <v>11107579</v>
      </c>
      <c r="D106" s="51">
        <f t="shared" si="14"/>
        <v>3696441.12</v>
      </c>
      <c r="E106" s="28">
        <f t="shared" si="21"/>
        <v>7411137.8799999999</v>
      </c>
      <c r="F106" s="28">
        <f t="shared" si="15"/>
        <v>581734478.97000003</v>
      </c>
      <c r="G106" s="28">
        <f t="shared" si="16"/>
        <v>578038037.85000002</v>
      </c>
      <c r="H106" s="54">
        <f t="shared" si="22"/>
        <v>81734479.469999999</v>
      </c>
    </row>
    <row r="107" spans="1:8" x14ac:dyDescent="0.25">
      <c r="A107" s="7">
        <v>44990</v>
      </c>
      <c r="B107" s="23">
        <f t="shared" si="13"/>
        <v>28</v>
      </c>
      <c r="C107" s="85">
        <f t="shared" si="20"/>
        <v>11107579</v>
      </c>
      <c r="D107" s="51">
        <f t="shared" si="14"/>
        <v>4456182.4000000004</v>
      </c>
      <c r="E107" s="28">
        <f t="shared" si="21"/>
        <v>6651396.5999999996</v>
      </c>
      <c r="F107" s="28">
        <f t="shared" si="15"/>
        <v>578038037.85000002</v>
      </c>
      <c r="G107" s="28">
        <f t="shared" si="16"/>
        <v>573581855.45000005</v>
      </c>
      <c r="H107" s="54">
        <f t="shared" si="22"/>
        <v>78038038.349999994</v>
      </c>
    </row>
    <row r="108" spans="1:8" x14ac:dyDescent="0.25">
      <c r="A108" s="7">
        <v>45021</v>
      </c>
      <c r="B108" s="23">
        <f t="shared" si="13"/>
        <v>31</v>
      </c>
      <c r="C108" s="85">
        <f t="shared" si="20"/>
        <v>11107579</v>
      </c>
      <c r="D108" s="51">
        <f t="shared" si="14"/>
        <v>3800303.3099999996</v>
      </c>
      <c r="E108" s="28">
        <f t="shared" si="21"/>
        <v>7307275.6900000004</v>
      </c>
      <c r="F108" s="28">
        <f t="shared" si="15"/>
        <v>573581855.45000005</v>
      </c>
      <c r="G108" s="28">
        <f t="shared" si="16"/>
        <v>569781552.1400001</v>
      </c>
      <c r="H108" s="54">
        <f t="shared" si="22"/>
        <v>73581855.949999988</v>
      </c>
    </row>
    <row r="109" spans="1:8" x14ac:dyDescent="0.25">
      <c r="A109" s="7">
        <v>45051</v>
      </c>
      <c r="B109" s="23">
        <f t="shared" si="13"/>
        <v>30</v>
      </c>
      <c r="C109" s="85">
        <f t="shared" si="20"/>
        <v>11107579</v>
      </c>
      <c r="D109" s="51">
        <f t="shared" si="14"/>
        <v>4082874.9299999997</v>
      </c>
      <c r="E109" s="28">
        <f t="shared" si="21"/>
        <v>7024704.0700000003</v>
      </c>
      <c r="F109" s="28">
        <f t="shared" si="15"/>
        <v>569781552.1400001</v>
      </c>
      <c r="G109" s="28">
        <f t="shared" si="16"/>
        <v>565698677.21000016</v>
      </c>
      <c r="H109" s="54">
        <f t="shared" si="22"/>
        <v>69781552.639999986</v>
      </c>
    </row>
    <row r="110" spans="1:8" x14ac:dyDescent="0.25">
      <c r="A110" s="7">
        <v>45082</v>
      </c>
      <c r="B110" s="23">
        <f t="shared" si="13"/>
        <v>31</v>
      </c>
      <c r="C110" s="85">
        <f t="shared" si="20"/>
        <v>11107579</v>
      </c>
      <c r="D110" s="51">
        <f t="shared" si="14"/>
        <v>3900732.84</v>
      </c>
      <c r="E110" s="28">
        <f t="shared" si="21"/>
        <v>7206846.1600000001</v>
      </c>
      <c r="F110" s="28">
        <f t="shared" si="15"/>
        <v>565698677.21000016</v>
      </c>
      <c r="G110" s="28">
        <f t="shared" si="16"/>
        <v>561797944.37000012</v>
      </c>
      <c r="H110" s="54">
        <f t="shared" si="22"/>
        <v>65698677.709999986</v>
      </c>
    </row>
    <row r="111" spans="1:8" x14ac:dyDescent="0.25">
      <c r="A111" s="7">
        <v>45112</v>
      </c>
      <c r="B111" s="23">
        <f t="shared" si="13"/>
        <v>30</v>
      </c>
      <c r="C111" s="85">
        <f t="shared" si="20"/>
        <v>11107579</v>
      </c>
      <c r="D111" s="51">
        <f t="shared" si="14"/>
        <v>4181302.9699999997</v>
      </c>
      <c r="E111" s="28">
        <f t="shared" si="21"/>
        <v>6926276.0300000003</v>
      </c>
      <c r="F111" s="28">
        <f t="shared" si="15"/>
        <v>561797944.37000012</v>
      </c>
      <c r="G111" s="28">
        <f t="shared" si="16"/>
        <v>557616641.4000001</v>
      </c>
      <c r="H111" s="54">
        <f t="shared" si="22"/>
        <v>61797944.86999999</v>
      </c>
    </row>
    <row r="112" spans="1:8" x14ac:dyDescent="0.25">
      <c r="A112" s="7">
        <v>45143</v>
      </c>
      <c r="B112" s="23">
        <f t="shared" si="13"/>
        <v>31</v>
      </c>
      <c r="C112" s="85">
        <f t="shared" si="20"/>
        <v>11107579</v>
      </c>
      <c r="D112" s="51">
        <f t="shared" si="14"/>
        <v>4003695.76</v>
      </c>
      <c r="E112" s="28">
        <f t="shared" si="21"/>
        <v>7103883.2400000002</v>
      </c>
      <c r="F112" s="28">
        <f t="shared" si="15"/>
        <v>557616641.4000001</v>
      </c>
      <c r="G112" s="28">
        <f t="shared" si="16"/>
        <v>553612945.6400001</v>
      </c>
      <c r="H112" s="54">
        <f t="shared" si="22"/>
        <v>57616641.899999991</v>
      </c>
    </row>
    <row r="113" spans="1:8" x14ac:dyDescent="0.25">
      <c r="A113" s="7">
        <v>45174</v>
      </c>
      <c r="B113" s="23">
        <f t="shared" si="13"/>
        <v>31</v>
      </c>
      <c r="C113" s="85">
        <f t="shared" si="20"/>
        <v>11107579</v>
      </c>
      <c r="D113" s="51">
        <f t="shared" si="14"/>
        <v>4054701.75</v>
      </c>
      <c r="E113" s="28">
        <f t="shared" si="21"/>
        <v>7052877.25</v>
      </c>
      <c r="F113" s="28">
        <f t="shared" si="15"/>
        <v>553612945.6400001</v>
      </c>
      <c r="G113" s="28">
        <f t="shared" si="16"/>
        <v>549558243.8900001</v>
      </c>
      <c r="H113" s="54">
        <f t="shared" si="22"/>
        <v>53612946.139999993</v>
      </c>
    </row>
    <row r="114" spans="1:8" x14ac:dyDescent="0.25">
      <c r="A114" s="7">
        <v>45204</v>
      </c>
      <c r="B114" s="23">
        <f t="shared" si="13"/>
        <v>30</v>
      </c>
      <c r="C114" s="85">
        <f t="shared" si="20"/>
        <v>11107579</v>
      </c>
      <c r="D114" s="51">
        <f t="shared" si="14"/>
        <v>4332203.3899999997</v>
      </c>
      <c r="E114" s="28">
        <f t="shared" si="21"/>
        <v>6775375.6100000003</v>
      </c>
      <c r="F114" s="28">
        <f t="shared" si="15"/>
        <v>549558243.8900001</v>
      </c>
      <c r="G114" s="28">
        <f t="shared" si="16"/>
        <v>545226040.50000012</v>
      </c>
      <c r="H114" s="54">
        <f t="shared" si="22"/>
        <v>49558244.389999993</v>
      </c>
    </row>
    <row r="115" spans="1:8" x14ac:dyDescent="0.25">
      <c r="A115" s="7">
        <v>45235</v>
      </c>
      <c r="B115" s="23">
        <f t="shared" si="13"/>
        <v>31</v>
      </c>
      <c r="C115" s="85">
        <f t="shared" si="20"/>
        <v>11107579</v>
      </c>
      <c r="D115" s="51">
        <f t="shared" si="14"/>
        <v>4161548.62</v>
      </c>
      <c r="E115" s="28">
        <f t="shared" si="21"/>
        <v>6946030.3799999999</v>
      </c>
      <c r="F115" s="28">
        <f t="shared" si="15"/>
        <v>545226040.50000012</v>
      </c>
      <c r="G115" s="28">
        <f t="shared" si="16"/>
        <v>541064491.88000011</v>
      </c>
      <c r="H115" s="54">
        <f t="shared" si="22"/>
        <v>45226040.999999993</v>
      </c>
    </row>
    <row r="116" spans="1:8" x14ac:dyDescent="0.25">
      <c r="A116" s="7">
        <v>45265</v>
      </c>
      <c r="B116" s="23">
        <f t="shared" si="13"/>
        <v>30</v>
      </c>
      <c r="C116" s="85">
        <f t="shared" si="20"/>
        <v>11107579</v>
      </c>
      <c r="D116" s="51">
        <f t="shared" si="14"/>
        <v>4436920.88</v>
      </c>
      <c r="E116" s="28">
        <f t="shared" si="21"/>
        <v>6670658.1200000001</v>
      </c>
      <c r="F116" s="28">
        <f t="shared" si="15"/>
        <v>541064491.88000011</v>
      </c>
      <c r="G116" s="28">
        <f t="shared" si="16"/>
        <v>536627571.00000012</v>
      </c>
      <c r="H116" s="54">
        <f t="shared" si="22"/>
        <v>41064492.379999995</v>
      </c>
    </row>
    <row r="117" spans="1:8" x14ac:dyDescent="0.25">
      <c r="A117" s="7">
        <v>45296</v>
      </c>
      <c r="B117" s="23">
        <f t="shared" si="13"/>
        <v>31</v>
      </c>
      <c r="C117" s="85">
        <f t="shared" si="20"/>
        <v>11107579</v>
      </c>
      <c r="D117" s="51">
        <f t="shared" si="14"/>
        <v>4271090.7699999996</v>
      </c>
      <c r="E117" s="28">
        <f t="shared" si="21"/>
        <v>6836488.2300000004</v>
      </c>
      <c r="F117" s="28">
        <f t="shared" si="15"/>
        <v>536627571.00000012</v>
      </c>
      <c r="G117" s="28">
        <f t="shared" si="16"/>
        <v>532356480.23000014</v>
      </c>
      <c r="H117" s="54">
        <f t="shared" si="22"/>
        <v>36627571.499999993</v>
      </c>
    </row>
    <row r="118" spans="1:8" x14ac:dyDescent="0.25">
      <c r="A118" s="7">
        <v>45327</v>
      </c>
      <c r="B118" s="23">
        <f t="shared" si="13"/>
        <v>31</v>
      </c>
      <c r="C118" s="85">
        <f t="shared" si="20"/>
        <v>11107579</v>
      </c>
      <c r="D118" s="51">
        <f t="shared" si="14"/>
        <v>4325503.29</v>
      </c>
      <c r="E118" s="28">
        <f t="shared" si="21"/>
        <v>6782075.71</v>
      </c>
      <c r="F118" s="28">
        <f t="shared" si="15"/>
        <v>532356480.23000014</v>
      </c>
      <c r="G118" s="28">
        <f t="shared" si="16"/>
        <v>528030976.94000012</v>
      </c>
      <c r="H118" s="54">
        <f t="shared" si="22"/>
        <v>32356480.729999993</v>
      </c>
    </row>
    <row r="119" spans="1:8" x14ac:dyDescent="0.25">
      <c r="A119" s="7">
        <v>45356</v>
      </c>
      <c r="B119" s="23">
        <f t="shared" si="13"/>
        <v>29</v>
      </c>
      <c r="C119" s="85">
        <f t="shared" si="20"/>
        <v>11107579</v>
      </c>
      <c r="D119" s="51">
        <f t="shared" si="14"/>
        <v>4814607.08</v>
      </c>
      <c r="E119" s="28">
        <f t="shared" si="21"/>
        <v>6292971.9199999999</v>
      </c>
      <c r="F119" s="28">
        <f t="shared" si="15"/>
        <v>528030976.94000012</v>
      </c>
      <c r="G119" s="28">
        <f t="shared" si="16"/>
        <v>523216369.86000013</v>
      </c>
      <c r="H119" s="54">
        <f t="shared" si="22"/>
        <v>28030977.439999994</v>
      </c>
    </row>
    <row r="120" spans="1:8" x14ac:dyDescent="0.25">
      <c r="A120" s="7">
        <v>45387</v>
      </c>
      <c r="B120" s="23">
        <f t="shared" si="13"/>
        <v>31</v>
      </c>
      <c r="C120" s="85">
        <f t="shared" si="20"/>
        <v>11107579</v>
      </c>
      <c r="D120" s="51">
        <f t="shared" si="14"/>
        <v>4441945.79</v>
      </c>
      <c r="E120" s="28">
        <f t="shared" si="21"/>
        <v>6665633.21</v>
      </c>
      <c r="F120" s="28">
        <f t="shared" si="15"/>
        <v>523216369.86000013</v>
      </c>
      <c r="G120" s="28">
        <f t="shared" si="16"/>
        <v>518774424.07000011</v>
      </c>
      <c r="H120" s="54">
        <f t="shared" si="22"/>
        <v>23216370.359999992</v>
      </c>
    </row>
    <row r="121" spans="1:8" x14ac:dyDescent="0.25">
      <c r="A121" s="7">
        <v>45417</v>
      </c>
      <c r="B121" s="23">
        <f t="shared" si="13"/>
        <v>30</v>
      </c>
      <c r="C121" s="85">
        <f t="shared" si="20"/>
        <v>11107579</v>
      </c>
      <c r="D121" s="51">
        <f t="shared" si="14"/>
        <v>4711729.9400000004</v>
      </c>
      <c r="E121" s="28">
        <f t="shared" si="21"/>
        <v>6395849.0599999996</v>
      </c>
      <c r="F121" s="28">
        <f t="shared" si="15"/>
        <v>518774424.07000011</v>
      </c>
      <c r="G121" s="28">
        <f t="shared" si="16"/>
        <v>514062694.13000011</v>
      </c>
      <c r="H121" s="54">
        <f t="shared" si="22"/>
        <v>18774424.569999993</v>
      </c>
    </row>
    <row r="122" spans="1:8" x14ac:dyDescent="0.25">
      <c r="A122" s="7">
        <v>45448</v>
      </c>
      <c r="B122" s="23">
        <f t="shared" si="13"/>
        <v>31</v>
      </c>
      <c r="C122" s="85">
        <f t="shared" si="20"/>
        <v>11107579</v>
      </c>
      <c r="D122" s="51">
        <f t="shared" si="14"/>
        <v>4558561.12</v>
      </c>
      <c r="E122" s="28">
        <f t="shared" si="21"/>
        <v>6549017.8799999999</v>
      </c>
      <c r="F122" s="28">
        <f t="shared" si="15"/>
        <v>514062694.13000011</v>
      </c>
      <c r="G122" s="28">
        <f t="shared" si="16"/>
        <v>509504133.01000011</v>
      </c>
      <c r="H122" s="54">
        <f t="shared" si="22"/>
        <v>14062694.629999992</v>
      </c>
    </row>
    <row r="123" spans="1:8" x14ac:dyDescent="0.25">
      <c r="A123" s="7">
        <v>45478</v>
      </c>
      <c r="B123" s="23">
        <f t="shared" si="13"/>
        <v>30</v>
      </c>
      <c r="C123" s="85">
        <f t="shared" si="20"/>
        <v>11107579</v>
      </c>
      <c r="D123" s="51">
        <f t="shared" si="14"/>
        <v>4826021.2</v>
      </c>
      <c r="E123" s="28">
        <f t="shared" si="21"/>
        <v>6281557.7999999998</v>
      </c>
      <c r="F123" s="28">
        <f t="shared" si="15"/>
        <v>509504133.01000011</v>
      </c>
      <c r="G123" s="28">
        <f t="shared" si="16"/>
        <v>504678111.81000012</v>
      </c>
      <c r="H123" s="54">
        <f t="shared" si="22"/>
        <v>9504133.5099999905</v>
      </c>
    </row>
    <row r="124" spans="1:8" x14ac:dyDescent="0.25">
      <c r="A124" s="80">
        <v>45509</v>
      </c>
      <c r="B124" s="79">
        <f t="shared" si="13"/>
        <v>31</v>
      </c>
      <c r="C124" s="85">
        <f t="shared" si="20"/>
        <v>11107579</v>
      </c>
      <c r="D124" s="78">
        <f t="shared" si="14"/>
        <v>4678112.3099999996</v>
      </c>
      <c r="E124" s="77">
        <v>6429466.6900000004</v>
      </c>
      <c r="F124" s="77">
        <f t="shared" si="15"/>
        <v>504678111.81000012</v>
      </c>
      <c r="G124" s="77">
        <f t="shared" si="16"/>
        <v>499999999.50000012</v>
      </c>
      <c r="H124" s="54">
        <f t="shared" si="22"/>
        <v>4678112.3099999903</v>
      </c>
    </row>
    <row r="125" spans="1:8" x14ac:dyDescent="0.25">
      <c r="A125" s="7">
        <v>45540</v>
      </c>
      <c r="B125" s="23">
        <f t="shared" si="13"/>
        <v>31</v>
      </c>
      <c r="C125" s="82">
        <f t="shared" ref="C125:C148" si="23">$AH$2</f>
        <v>9849201</v>
      </c>
      <c r="D125" s="84">
        <f t="shared" si="14"/>
        <v>3479337.99</v>
      </c>
      <c r="E125" s="83">
        <f t="shared" ref="E125:E147" si="24">ROUND(F125*$B$2*B125/365,2)</f>
        <v>6369863.0099999998</v>
      </c>
      <c r="F125" s="83">
        <f t="shared" si="15"/>
        <v>499999999.50000012</v>
      </c>
      <c r="G125" s="83">
        <f t="shared" si="16"/>
        <v>496520661.51000011</v>
      </c>
      <c r="H125" s="54">
        <f>AG2</f>
        <v>99999999.900000006</v>
      </c>
    </row>
    <row r="126" spans="1:8" x14ac:dyDescent="0.25">
      <c r="A126" s="7">
        <v>45570</v>
      </c>
      <c r="B126" s="23">
        <f t="shared" si="13"/>
        <v>30</v>
      </c>
      <c r="C126" s="82">
        <f t="shared" si="23"/>
        <v>9849201</v>
      </c>
      <c r="D126" s="84">
        <f t="shared" si="14"/>
        <v>3727713.3899999997</v>
      </c>
      <c r="E126" s="83">
        <f t="shared" si="24"/>
        <v>6121487.6100000003</v>
      </c>
      <c r="F126" s="83">
        <f t="shared" si="15"/>
        <v>496520661.51000011</v>
      </c>
      <c r="G126" s="83">
        <f t="shared" si="16"/>
        <v>492792948.12000012</v>
      </c>
      <c r="H126" s="54">
        <f t="shared" ref="H126:H148" si="25">H125-D125</f>
        <v>96520661.910000011</v>
      </c>
    </row>
    <row r="127" spans="1:8" x14ac:dyDescent="0.25">
      <c r="A127" s="7">
        <v>45601</v>
      </c>
      <c r="B127" s="23">
        <f t="shared" si="13"/>
        <v>31</v>
      </c>
      <c r="C127" s="82">
        <f t="shared" si="23"/>
        <v>9849201</v>
      </c>
      <c r="D127" s="84">
        <f t="shared" si="14"/>
        <v>3571153.8499999996</v>
      </c>
      <c r="E127" s="83">
        <f t="shared" si="24"/>
        <v>6278047.1500000004</v>
      </c>
      <c r="F127" s="83">
        <f t="shared" si="15"/>
        <v>492792948.12000012</v>
      </c>
      <c r="G127" s="83">
        <f t="shared" si="16"/>
        <v>489221794.2700001</v>
      </c>
      <c r="H127" s="54">
        <f t="shared" si="25"/>
        <v>92792948.520000011</v>
      </c>
    </row>
    <row r="128" spans="1:8" x14ac:dyDescent="0.25">
      <c r="A128" s="7">
        <v>45631</v>
      </c>
      <c r="B128" s="23">
        <f t="shared" si="13"/>
        <v>30</v>
      </c>
      <c r="C128" s="82">
        <f t="shared" si="23"/>
        <v>9849201</v>
      </c>
      <c r="D128" s="84">
        <f t="shared" si="14"/>
        <v>3817699.4299999997</v>
      </c>
      <c r="E128" s="83">
        <f t="shared" si="24"/>
        <v>6031501.5700000003</v>
      </c>
      <c r="F128" s="83">
        <f t="shared" si="15"/>
        <v>489221794.2700001</v>
      </c>
      <c r="G128" s="83">
        <f t="shared" si="16"/>
        <v>485404094.84000009</v>
      </c>
      <c r="H128" s="54">
        <f t="shared" si="25"/>
        <v>89221794.670000017</v>
      </c>
    </row>
    <row r="129" spans="1:8" x14ac:dyDescent="0.25">
      <c r="A129" s="7">
        <v>45662</v>
      </c>
      <c r="B129" s="23">
        <f t="shared" si="13"/>
        <v>31</v>
      </c>
      <c r="C129" s="82">
        <f t="shared" si="23"/>
        <v>9849201</v>
      </c>
      <c r="D129" s="84">
        <f t="shared" si="14"/>
        <v>3665285.8200000003</v>
      </c>
      <c r="E129" s="83">
        <f t="shared" si="24"/>
        <v>6183915.1799999997</v>
      </c>
      <c r="F129" s="83">
        <f t="shared" si="15"/>
        <v>485404094.84000009</v>
      </c>
      <c r="G129" s="83">
        <f t="shared" si="16"/>
        <v>481738809.0200001</v>
      </c>
      <c r="H129" s="54">
        <f t="shared" si="25"/>
        <v>85404095.24000001</v>
      </c>
    </row>
    <row r="130" spans="1:8" x14ac:dyDescent="0.25">
      <c r="A130" s="7">
        <v>45693</v>
      </c>
      <c r="B130" s="23">
        <f t="shared" si="13"/>
        <v>31</v>
      </c>
      <c r="C130" s="82">
        <f t="shared" si="23"/>
        <v>9849201</v>
      </c>
      <c r="D130" s="84">
        <f t="shared" si="14"/>
        <v>3711980.5599999996</v>
      </c>
      <c r="E130" s="83">
        <f t="shared" si="24"/>
        <v>6137220.4400000004</v>
      </c>
      <c r="F130" s="83">
        <f t="shared" si="15"/>
        <v>481738809.0200001</v>
      </c>
      <c r="G130" s="83">
        <f t="shared" si="16"/>
        <v>478026828.4600001</v>
      </c>
      <c r="H130" s="54">
        <f t="shared" si="25"/>
        <v>81738809.420000017</v>
      </c>
    </row>
    <row r="131" spans="1:8" x14ac:dyDescent="0.25">
      <c r="A131" s="7">
        <v>45721</v>
      </c>
      <c r="B131" s="23">
        <f t="shared" si="13"/>
        <v>28</v>
      </c>
      <c r="C131" s="82">
        <f t="shared" si="23"/>
        <v>9849201</v>
      </c>
      <c r="D131" s="84">
        <f t="shared" si="14"/>
        <v>4348618.32</v>
      </c>
      <c r="E131" s="83">
        <f t="shared" si="24"/>
        <v>5500582.6799999997</v>
      </c>
      <c r="F131" s="83">
        <f t="shared" si="15"/>
        <v>478026828.4600001</v>
      </c>
      <c r="G131" s="83">
        <f t="shared" si="16"/>
        <v>473678210.1400001</v>
      </c>
      <c r="H131" s="54">
        <f t="shared" si="25"/>
        <v>78026828.860000014</v>
      </c>
    </row>
    <row r="132" spans="1:8" x14ac:dyDescent="0.25">
      <c r="A132" s="7">
        <v>45752</v>
      </c>
      <c r="B132" s="23">
        <f t="shared" si="13"/>
        <v>31</v>
      </c>
      <c r="C132" s="82">
        <f t="shared" si="23"/>
        <v>9849201</v>
      </c>
      <c r="D132" s="84">
        <f t="shared" si="14"/>
        <v>3814670.38</v>
      </c>
      <c r="E132" s="83">
        <f t="shared" si="24"/>
        <v>6034530.6200000001</v>
      </c>
      <c r="F132" s="83">
        <f t="shared" si="15"/>
        <v>473678210.1400001</v>
      </c>
      <c r="G132" s="83">
        <f t="shared" si="16"/>
        <v>469863539.76000011</v>
      </c>
      <c r="H132" s="54">
        <f t="shared" si="25"/>
        <v>73678210.540000021</v>
      </c>
    </row>
    <row r="133" spans="1:8" x14ac:dyDescent="0.25">
      <c r="A133" s="7">
        <v>45782</v>
      </c>
      <c r="B133" s="23">
        <f t="shared" ref="B133:B196" si="26">A133-A132</f>
        <v>30</v>
      </c>
      <c r="C133" s="82">
        <f t="shared" si="23"/>
        <v>9849201</v>
      </c>
      <c r="D133" s="84">
        <f t="shared" ref="D133:D196" si="27">C133-E133</f>
        <v>4056362.84</v>
      </c>
      <c r="E133" s="83">
        <f t="shared" si="24"/>
        <v>5792838.1600000001</v>
      </c>
      <c r="F133" s="83">
        <f t="shared" ref="F133:F196" si="28">G132</f>
        <v>469863539.76000011</v>
      </c>
      <c r="G133" s="83">
        <f t="shared" ref="G133:G196" si="29">F133-D133</f>
        <v>465807176.92000014</v>
      </c>
      <c r="H133" s="54">
        <f t="shared" si="25"/>
        <v>69863540.160000026</v>
      </c>
    </row>
    <row r="134" spans="1:8" x14ac:dyDescent="0.25">
      <c r="A134" s="7">
        <v>45813</v>
      </c>
      <c r="B134" s="23">
        <f t="shared" si="26"/>
        <v>31</v>
      </c>
      <c r="C134" s="82">
        <f t="shared" si="23"/>
        <v>9849201</v>
      </c>
      <c r="D134" s="84">
        <f t="shared" si="27"/>
        <v>3914945.1799999997</v>
      </c>
      <c r="E134" s="83">
        <f t="shared" si="24"/>
        <v>5934255.8200000003</v>
      </c>
      <c r="F134" s="83">
        <f t="shared" si="28"/>
        <v>465807176.92000014</v>
      </c>
      <c r="G134" s="83">
        <f t="shared" si="29"/>
        <v>461892231.74000013</v>
      </c>
      <c r="H134" s="54">
        <f t="shared" si="25"/>
        <v>65807177.320000023</v>
      </c>
    </row>
    <row r="135" spans="1:8" x14ac:dyDescent="0.25">
      <c r="A135" s="7">
        <v>45843</v>
      </c>
      <c r="B135" s="23">
        <f t="shared" si="26"/>
        <v>30</v>
      </c>
      <c r="C135" s="82">
        <f t="shared" si="23"/>
        <v>9849201</v>
      </c>
      <c r="D135" s="84">
        <f t="shared" si="27"/>
        <v>4154639.24</v>
      </c>
      <c r="E135" s="83">
        <f t="shared" si="24"/>
        <v>5694561.7599999998</v>
      </c>
      <c r="F135" s="83">
        <f t="shared" si="28"/>
        <v>461892231.74000013</v>
      </c>
      <c r="G135" s="83">
        <f t="shared" si="29"/>
        <v>457737592.50000012</v>
      </c>
      <c r="H135" s="54">
        <f t="shared" si="25"/>
        <v>61892232.140000023</v>
      </c>
    </row>
    <row r="136" spans="1:8" x14ac:dyDescent="0.25">
      <c r="A136" s="7">
        <v>45874</v>
      </c>
      <c r="B136" s="23">
        <f t="shared" si="26"/>
        <v>31</v>
      </c>
      <c r="C136" s="82">
        <f t="shared" si="23"/>
        <v>9849201</v>
      </c>
      <c r="D136" s="84">
        <f t="shared" si="27"/>
        <v>4017749.4800000004</v>
      </c>
      <c r="E136" s="83">
        <f t="shared" si="24"/>
        <v>5831451.5199999996</v>
      </c>
      <c r="F136" s="83">
        <f t="shared" si="28"/>
        <v>457737592.50000012</v>
      </c>
      <c r="G136" s="83">
        <f t="shared" si="29"/>
        <v>453719843.0200001</v>
      </c>
      <c r="H136" s="54">
        <f t="shared" si="25"/>
        <v>57737592.900000021</v>
      </c>
    </row>
    <row r="137" spans="1:8" x14ac:dyDescent="0.25">
      <c r="A137" s="7">
        <v>45905</v>
      </c>
      <c r="B137" s="23">
        <f t="shared" si="26"/>
        <v>31</v>
      </c>
      <c r="C137" s="82">
        <f t="shared" si="23"/>
        <v>9849201</v>
      </c>
      <c r="D137" s="84">
        <f t="shared" si="27"/>
        <v>4068934.51</v>
      </c>
      <c r="E137" s="83">
        <f t="shared" si="24"/>
        <v>5780266.4900000002</v>
      </c>
      <c r="F137" s="83">
        <f t="shared" si="28"/>
        <v>453719843.0200001</v>
      </c>
      <c r="G137" s="83">
        <f t="shared" si="29"/>
        <v>449650908.51000011</v>
      </c>
      <c r="H137" s="54">
        <f t="shared" si="25"/>
        <v>53719843.420000017</v>
      </c>
    </row>
    <row r="138" spans="1:8" x14ac:dyDescent="0.25">
      <c r="A138" s="7">
        <v>45935</v>
      </c>
      <c r="B138" s="23">
        <f t="shared" si="26"/>
        <v>30</v>
      </c>
      <c r="C138" s="82">
        <f t="shared" si="23"/>
        <v>9849201</v>
      </c>
      <c r="D138" s="84">
        <f t="shared" si="27"/>
        <v>4305559.66</v>
      </c>
      <c r="E138" s="83">
        <f t="shared" si="24"/>
        <v>5543641.3399999999</v>
      </c>
      <c r="F138" s="83">
        <f t="shared" si="28"/>
        <v>449650908.51000011</v>
      </c>
      <c r="G138" s="83">
        <f t="shared" si="29"/>
        <v>445345348.85000008</v>
      </c>
      <c r="H138" s="54">
        <f t="shared" si="25"/>
        <v>49650908.910000019</v>
      </c>
    </row>
    <row r="139" spans="1:8" x14ac:dyDescent="0.25">
      <c r="A139" s="7">
        <v>45966</v>
      </c>
      <c r="B139" s="23">
        <f t="shared" si="26"/>
        <v>31</v>
      </c>
      <c r="C139" s="82">
        <f t="shared" si="23"/>
        <v>9849201</v>
      </c>
      <c r="D139" s="84">
        <f t="shared" si="27"/>
        <v>4175623.2699999996</v>
      </c>
      <c r="E139" s="83">
        <f t="shared" si="24"/>
        <v>5673577.7300000004</v>
      </c>
      <c r="F139" s="83">
        <f t="shared" si="28"/>
        <v>445345348.85000008</v>
      </c>
      <c r="G139" s="83">
        <f t="shared" si="29"/>
        <v>441169725.5800001</v>
      </c>
      <c r="H139" s="54">
        <f t="shared" si="25"/>
        <v>45345349.250000015</v>
      </c>
    </row>
    <row r="140" spans="1:8" x14ac:dyDescent="0.25">
      <c r="A140" s="7">
        <v>45996</v>
      </c>
      <c r="B140" s="23">
        <f t="shared" si="26"/>
        <v>30</v>
      </c>
      <c r="C140" s="82">
        <f t="shared" si="23"/>
        <v>9849201</v>
      </c>
      <c r="D140" s="84">
        <f t="shared" si="27"/>
        <v>4410122.1900000004</v>
      </c>
      <c r="E140" s="83">
        <f t="shared" si="24"/>
        <v>5439078.8099999996</v>
      </c>
      <c r="F140" s="83">
        <f t="shared" si="28"/>
        <v>441169725.5800001</v>
      </c>
      <c r="G140" s="83">
        <f t="shared" si="29"/>
        <v>436759603.3900001</v>
      </c>
      <c r="H140" s="54">
        <f t="shared" si="25"/>
        <v>41169725.980000019</v>
      </c>
    </row>
    <row r="141" spans="1:8" x14ac:dyDescent="0.25">
      <c r="A141" s="7">
        <v>46027</v>
      </c>
      <c r="B141" s="23">
        <f t="shared" si="26"/>
        <v>31</v>
      </c>
      <c r="C141" s="82">
        <f t="shared" si="23"/>
        <v>9849201</v>
      </c>
      <c r="D141" s="84">
        <f t="shared" si="27"/>
        <v>4285003.3099999996</v>
      </c>
      <c r="E141" s="83">
        <f t="shared" si="24"/>
        <v>5564197.6900000004</v>
      </c>
      <c r="F141" s="83">
        <f t="shared" si="28"/>
        <v>436759603.3900001</v>
      </c>
      <c r="G141" s="83">
        <f t="shared" si="29"/>
        <v>432474600.0800001</v>
      </c>
      <c r="H141" s="54">
        <f t="shared" si="25"/>
        <v>36759603.790000021</v>
      </c>
    </row>
    <row r="142" spans="1:8" x14ac:dyDescent="0.25">
      <c r="A142" s="7">
        <v>46058</v>
      </c>
      <c r="B142" s="23">
        <f t="shared" si="26"/>
        <v>31</v>
      </c>
      <c r="C142" s="82">
        <f t="shared" si="23"/>
        <v>9849201</v>
      </c>
      <c r="D142" s="84">
        <f t="shared" si="27"/>
        <v>4339593.08</v>
      </c>
      <c r="E142" s="83">
        <f t="shared" si="24"/>
        <v>5509607.9199999999</v>
      </c>
      <c r="F142" s="83">
        <f t="shared" si="28"/>
        <v>432474600.0800001</v>
      </c>
      <c r="G142" s="83">
        <f t="shared" si="29"/>
        <v>428135007.00000012</v>
      </c>
      <c r="H142" s="54">
        <f t="shared" si="25"/>
        <v>32474600.480000023</v>
      </c>
    </row>
    <row r="143" spans="1:8" x14ac:dyDescent="0.25">
      <c r="A143" s="7">
        <v>46086</v>
      </c>
      <c r="B143" s="23">
        <f t="shared" si="26"/>
        <v>28</v>
      </c>
      <c r="C143" s="82">
        <f t="shared" si="23"/>
        <v>9849201</v>
      </c>
      <c r="D143" s="84">
        <f t="shared" si="27"/>
        <v>4922715.99</v>
      </c>
      <c r="E143" s="83">
        <f t="shared" si="24"/>
        <v>4926485.01</v>
      </c>
      <c r="F143" s="83">
        <f t="shared" si="28"/>
        <v>428135007.00000012</v>
      </c>
      <c r="G143" s="83">
        <f t="shared" si="29"/>
        <v>423212291.01000011</v>
      </c>
      <c r="H143" s="54">
        <f t="shared" si="25"/>
        <v>28135007.400000021</v>
      </c>
    </row>
    <row r="144" spans="1:8" x14ac:dyDescent="0.25">
      <c r="A144" s="7">
        <v>46117</v>
      </c>
      <c r="B144" s="23">
        <f t="shared" si="26"/>
        <v>31</v>
      </c>
      <c r="C144" s="82">
        <f t="shared" si="23"/>
        <v>9849201</v>
      </c>
      <c r="D144" s="84">
        <f t="shared" si="27"/>
        <v>4457592.3600000003</v>
      </c>
      <c r="E144" s="83">
        <f t="shared" si="24"/>
        <v>5391608.6399999997</v>
      </c>
      <c r="F144" s="83">
        <f t="shared" si="28"/>
        <v>423212291.01000011</v>
      </c>
      <c r="G144" s="83">
        <f t="shared" si="29"/>
        <v>418754698.6500001</v>
      </c>
      <c r="H144" s="54">
        <f t="shared" si="25"/>
        <v>23212291.410000019</v>
      </c>
    </row>
    <row r="145" spans="1:8" x14ac:dyDescent="0.25">
      <c r="A145" s="7">
        <v>46147</v>
      </c>
      <c r="B145" s="23">
        <f t="shared" si="26"/>
        <v>30</v>
      </c>
      <c r="C145" s="82">
        <f t="shared" si="23"/>
        <v>9849201</v>
      </c>
      <c r="D145" s="84">
        <f t="shared" si="27"/>
        <v>4686471.84</v>
      </c>
      <c r="E145" s="83">
        <f t="shared" si="24"/>
        <v>5162729.16</v>
      </c>
      <c r="F145" s="83">
        <f t="shared" si="28"/>
        <v>418754698.6500001</v>
      </c>
      <c r="G145" s="83">
        <f t="shared" si="29"/>
        <v>414068226.81000012</v>
      </c>
      <c r="H145" s="54">
        <f t="shared" si="25"/>
        <v>18754699.050000019</v>
      </c>
    </row>
    <row r="146" spans="1:8" x14ac:dyDescent="0.25">
      <c r="A146" s="7">
        <v>46178</v>
      </c>
      <c r="B146" s="23">
        <f t="shared" si="26"/>
        <v>31</v>
      </c>
      <c r="C146" s="82">
        <f t="shared" si="23"/>
        <v>9849201</v>
      </c>
      <c r="D146" s="84">
        <f t="shared" si="27"/>
        <v>4574085.2300000004</v>
      </c>
      <c r="E146" s="83">
        <f t="shared" si="24"/>
        <v>5275115.7699999996</v>
      </c>
      <c r="F146" s="83">
        <f t="shared" si="28"/>
        <v>414068226.81000012</v>
      </c>
      <c r="G146" s="83">
        <f t="shared" si="29"/>
        <v>409494141.5800001</v>
      </c>
      <c r="H146" s="54">
        <f t="shared" si="25"/>
        <v>14068227.21000002</v>
      </c>
    </row>
    <row r="147" spans="1:8" x14ac:dyDescent="0.25">
      <c r="A147" s="7">
        <v>46208</v>
      </c>
      <c r="B147" s="23">
        <f t="shared" si="26"/>
        <v>30</v>
      </c>
      <c r="C147" s="82">
        <f t="shared" si="23"/>
        <v>9849201</v>
      </c>
      <c r="D147" s="84">
        <f t="shared" si="27"/>
        <v>4800643.09</v>
      </c>
      <c r="E147" s="83">
        <f t="shared" si="24"/>
        <v>5048557.91</v>
      </c>
      <c r="F147" s="83">
        <f t="shared" si="28"/>
        <v>409494141.5800001</v>
      </c>
      <c r="G147" s="83">
        <f t="shared" si="29"/>
        <v>404693498.49000013</v>
      </c>
      <c r="H147" s="54">
        <f t="shared" si="25"/>
        <v>9494141.9800000191</v>
      </c>
    </row>
    <row r="148" spans="1:8" x14ac:dyDescent="0.25">
      <c r="A148" s="80">
        <v>46239</v>
      </c>
      <c r="B148" s="79">
        <f t="shared" si="26"/>
        <v>31</v>
      </c>
      <c r="C148" s="82">
        <f t="shared" si="23"/>
        <v>9849201</v>
      </c>
      <c r="D148" s="78">
        <f t="shared" si="27"/>
        <v>4693498.8899999997</v>
      </c>
      <c r="E148" s="77">
        <v>5155702.1100000003</v>
      </c>
      <c r="F148" s="77">
        <f t="shared" si="28"/>
        <v>404693498.49000013</v>
      </c>
      <c r="G148" s="77">
        <f t="shared" si="29"/>
        <v>399999999.60000014</v>
      </c>
      <c r="H148" s="54">
        <f t="shared" si="25"/>
        <v>4693498.8900000192</v>
      </c>
    </row>
    <row r="149" spans="1:8" x14ac:dyDescent="0.25">
      <c r="A149" s="7">
        <v>46270</v>
      </c>
      <c r="B149" s="23">
        <f t="shared" si="26"/>
        <v>31</v>
      </c>
      <c r="C149" s="81">
        <f t="shared" ref="C149:C172" si="30">$AM$2</f>
        <v>8604299</v>
      </c>
      <c r="D149" s="17">
        <f t="shared" si="27"/>
        <v>3508408.59</v>
      </c>
      <c r="E149" s="16">
        <f t="shared" ref="E149:E171" si="31">ROUND(F149*$B$2*B149/365,2)</f>
        <v>5095890.41</v>
      </c>
      <c r="F149" s="16">
        <f t="shared" si="28"/>
        <v>399999999.60000014</v>
      </c>
      <c r="G149" s="16">
        <f t="shared" si="29"/>
        <v>396491591.01000017</v>
      </c>
      <c r="H149" s="54">
        <f>$AL$2</f>
        <v>99999999.900000006</v>
      </c>
    </row>
    <row r="150" spans="1:8" x14ac:dyDescent="0.25">
      <c r="A150" s="7">
        <v>46300</v>
      </c>
      <c r="B150" s="23">
        <f t="shared" si="26"/>
        <v>30</v>
      </c>
      <c r="C150" s="81">
        <f t="shared" si="30"/>
        <v>8604299</v>
      </c>
      <c r="D150" s="17">
        <f t="shared" si="27"/>
        <v>3716046.51</v>
      </c>
      <c r="E150" s="16">
        <f t="shared" si="31"/>
        <v>4888252.49</v>
      </c>
      <c r="F150" s="16">
        <f t="shared" si="28"/>
        <v>396491591.01000017</v>
      </c>
      <c r="G150" s="16">
        <f t="shared" si="29"/>
        <v>392775544.50000018</v>
      </c>
      <c r="H150" s="54">
        <f t="shared" ref="H150:H172" si="32">H149-D149</f>
        <v>96491591.310000002</v>
      </c>
    </row>
    <row r="151" spans="1:8" x14ac:dyDescent="0.25">
      <c r="A151" s="7">
        <v>46331</v>
      </c>
      <c r="B151" s="23">
        <f t="shared" si="26"/>
        <v>31</v>
      </c>
      <c r="C151" s="81">
        <f t="shared" si="30"/>
        <v>8604299</v>
      </c>
      <c r="D151" s="17">
        <f t="shared" si="27"/>
        <v>3600446.17</v>
      </c>
      <c r="E151" s="16">
        <f t="shared" si="31"/>
        <v>5003852.83</v>
      </c>
      <c r="F151" s="16">
        <f t="shared" si="28"/>
        <v>392775544.50000018</v>
      </c>
      <c r="G151" s="16">
        <f t="shared" si="29"/>
        <v>389175098.33000016</v>
      </c>
      <c r="H151" s="54">
        <f t="shared" si="32"/>
        <v>92775544.799999997</v>
      </c>
    </row>
    <row r="152" spans="1:8" x14ac:dyDescent="0.25">
      <c r="A152" s="7">
        <v>46361</v>
      </c>
      <c r="B152" s="23">
        <f t="shared" si="26"/>
        <v>30</v>
      </c>
      <c r="C152" s="81">
        <f t="shared" si="30"/>
        <v>8604299</v>
      </c>
      <c r="D152" s="17">
        <f t="shared" si="27"/>
        <v>3806249.84</v>
      </c>
      <c r="E152" s="16">
        <f t="shared" si="31"/>
        <v>4798049.16</v>
      </c>
      <c r="F152" s="16">
        <f t="shared" si="28"/>
        <v>389175098.33000016</v>
      </c>
      <c r="G152" s="16">
        <f t="shared" si="29"/>
        <v>385368848.49000019</v>
      </c>
      <c r="H152" s="54">
        <f t="shared" si="32"/>
        <v>89175098.629999995</v>
      </c>
    </row>
    <row r="153" spans="1:8" x14ac:dyDescent="0.25">
      <c r="A153" s="7">
        <v>46392</v>
      </c>
      <c r="B153" s="23">
        <f t="shared" si="26"/>
        <v>31</v>
      </c>
      <c r="C153" s="81">
        <f t="shared" si="30"/>
        <v>8604299</v>
      </c>
      <c r="D153" s="17">
        <f t="shared" si="27"/>
        <v>3694805.45</v>
      </c>
      <c r="E153" s="16">
        <f t="shared" si="31"/>
        <v>4909493.55</v>
      </c>
      <c r="F153" s="16">
        <f t="shared" si="28"/>
        <v>385368848.49000019</v>
      </c>
      <c r="G153" s="16">
        <f t="shared" si="29"/>
        <v>381674043.0400002</v>
      </c>
      <c r="H153" s="54">
        <f t="shared" si="32"/>
        <v>85368848.789999992</v>
      </c>
    </row>
    <row r="154" spans="1:8" x14ac:dyDescent="0.25">
      <c r="A154" s="7">
        <v>46423</v>
      </c>
      <c r="B154" s="23">
        <f t="shared" si="26"/>
        <v>31</v>
      </c>
      <c r="C154" s="81">
        <f t="shared" si="30"/>
        <v>8604299</v>
      </c>
      <c r="D154" s="17">
        <f t="shared" si="27"/>
        <v>3741876.26</v>
      </c>
      <c r="E154" s="16">
        <f t="shared" si="31"/>
        <v>4862422.74</v>
      </c>
      <c r="F154" s="16">
        <f t="shared" si="28"/>
        <v>381674043.0400002</v>
      </c>
      <c r="G154" s="16">
        <f t="shared" si="29"/>
        <v>377932166.78000021</v>
      </c>
      <c r="H154" s="54">
        <f t="shared" si="32"/>
        <v>81674043.339999989</v>
      </c>
    </row>
    <row r="155" spans="1:8" x14ac:dyDescent="0.25">
      <c r="A155" s="7">
        <v>46451</v>
      </c>
      <c r="B155" s="23">
        <f t="shared" si="26"/>
        <v>28</v>
      </c>
      <c r="C155" s="81">
        <f t="shared" si="30"/>
        <v>8604299</v>
      </c>
      <c r="D155" s="17">
        <f t="shared" si="27"/>
        <v>4255490.51</v>
      </c>
      <c r="E155" s="16">
        <f t="shared" si="31"/>
        <v>4348808.49</v>
      </c>
      <c r="F155" s="16">
        <f t="shared" si="28"/>
        <v>377932166.78000021</v>
      </c>
      <c r="G155" s="16">
        <f t="shared" si="29"/>
        <v>373676676.27000022</v>
      </c>
      <c r="H155" s="54">
        <f t="shared" si="32"/>
        <v>77932167.079999983</v>
      </c>
    </row>
    <row r="156" spans="1:8" x14ac:dyDescent="0.25">
      <c r="A156" s="7">
        <v>46482</v>
      </c>
      <c r="B156" s="23">
        <f t="shared" si="26"/>
        <v>31</v>
      </c>
      <c r="C156" s="81">
        <f t="shared" si="30"/>
        <v>8604299</v>
      </c>
      <c r="D156" s="17">
        <f t="shared" si="27"/>
        <v>3843760.5199999996</v>
      </c>
      <c r="E156" s="16">
        <f t="shared" si="31"/>
        <v>4760538.4800000004</v>
      </c>
      <c r="F156" s="16">
        <f t="shared" si="28"/>
        <v>373676676.27000022</v>
      </c>
      <c r="G156" s="16">
        <f t="shared" si="29"/>
        <v>369832915.75000024</v>
      </c>
      <c r="H156" s="54">
        <f t="shared" si="32"/>
        <v>73676676.569999978</v>
      </c>
    </row>
    <row r="157" spans="1:8" x14ac:dyDescent="0.25">
      <c r="A157" s="7">
        <v>46512</v>
      </c>
      <c r="B157" s="23">
        <f t="shared" si="26"/>
        <v>30</v>
      </c>
      <c r="C157" s="81">
        <f t="shared" si="30"/>
        <v>8604299</v>
      </c>
      <c r="D157" s="17">
        <f t="shared" si="27"/>
        <v>4044715.1100000003</v>
      </c>
      <c r="E157" s="16">
        <f t="shared" si="31"/>
        <v>4559583.8899999997</v>
      </c>
      <c r="F157" s="16">
        <f t="shared" si="28"/>
        <v>369832915.75000024</v>
      </c>
      <c r="G157" s="16">
        <f t="shared" si="29"/>
        <v>365788200.64000022</v>
      </c>
      <c r="H157" s="54">
        <f t="shared" si="32"/>
        <v>69832916.049999982</v>
      </c>
    </row>
    <row r="158" spans="1:8" x14ac:dyDescent="0.25">
      <c r="A158" s="7">
        <v>46543</v>
      </c>
      <c r="B158" s="23">
        <f t="shared" si="26"/>
        <v>31</v>
      </c>
      <c r="C158" s="81">
        <f t="shared" si="30"/>
        <v>8604299</v>
      </c>
      <c r="D158" s="17">
        <f t="shared" si="27"/>
        <v>3944257.54</v>
      </c>
      <c r="E158" s="16">
        <f t="shared" si="31"/>
        <v>4660041.46</v>
      </c>
      <c r="F158" s="16">
        <f t="shared" si="28"/>
        <v>365788200.64000022</v>
      </c>
      <c r="G158" s="16">
        <f t="shared" si="29"/>
        <v>361843943.1000002</v>
      </c>
      <c r="H158" s="54">
        <f t="shared" si="32"/>
        <v>65788200.939999983</v>
      </c>
    </row>
    <row r="159" spans="1:8" x14ac:dyDescent="0.25">
      <c r="A159" s="7">
        <v>46573</v>
      </c>
      <c r="B159" s="23">
        <f t="shared" si="26"/>
        <v>30</v>
      </c>
      <c r="C159" s="81">
        <f t="shared" si="30"/>
        <v>8604299</v>
      </c>
      <c r="D159" s="17">
        <f t="shared" si="27"/>
        <v>4143209.29</v>
      </c>
      <c r="E159" s="16">
        <f t="shared" si="31"/>
        <v>4461089.71</v>
      </c>
      <c r="F159" s="16">
        <f t="shared" si="28"/>
        <v>361843943.1000002</v>
      </c>
      <c r="G159" s="16">
        <f t="shared" si="29"/>
        <v>357700733.81000018</v>
      </c>
      <c r="H159" s="54">
        <f t="shared" si="32"/>
        <v>61843943.399999984</v>
      </c>
    </row>
    <row r="160" spans="1:8" x14ac:dyDescent="0.25">
      <c r="A160" s="7">
        <v>46604</v>
      </c>
      <c r="B160" s="23">
        <f t="shared" si="26"/>
        <v>31</v>
      </c>
      <c r="C160" s="81">
        <f t="shared" si="30"/>
        <v>8604299</v>
      </c>
      <c r="D160" s="17">
        <f t="shared" si="27"/>
        <v>4047289.6500000004</v>
      </c>
      <c r="E160" s="16">
        <f t="shared" si="31"/>
        <v>4557009.3499999996</v>
      </c>
      <c r="F160" s="16">
        <f t="shared" si="28"/>
        <v>357700733.81000018</v>
      </c>
      <c r="G160" s="16">
        <f t="shared" si="29"/>
        <v>353653444.16000021</v>
      </c>
      <c r="H160" s="54">
        <f t="shared" si="32"/>
        <v>57700734.109999985</v>
      </c>
    </row>
    <row r="161" spans="1:8" x14ac:dyDescent="0.25">
      <c r="A161" s="7">
        <v>46635</v>
      </c>
      <c r="B161" s="23">
        <f t="shared" si="26"/>
        <v>31</v>
      </c>
      <c r="C161" s="81">
        <f t="shared" si="30"/>
        <v>8604299</v>
      </c>
      <c r="D161" s="17">
        <f t="shared" si="27"/>
        <v>4098851.01</v>
      </c>
      <c r="E161" s="16">
        <f t="shared" si="31"/>
        <v>4505447.99</v>
      </c>
      <c r="F161" s="16">
        <f t="shared" si="28"/>
        <v>353653444.16000021</v>
      </c>
      <c r="G161" s="16">
        <f t="shared" si="29"/>
        <v>349554593.15000021</v>
      </c>
      <c r="H161" s="54">
        <f t="shared" si="32"/>
        <v>53653444.459999986</v>
      </c>
    </row>
    <row r="162" spans="1:8" x14ac:dyDescent="0.25">
      <c r="A162" s="7">
        <v>46665</v>
      </c>
      <c r="B162" s="23">
        <f t="shared" si="26"/>
        <v>30</v>
      </c>
      <c r="C162" s="81">
        <f t="shared" si="30"/>
        <v>8604299</v>
      </c>
      <c r="D162" s="17">
        <f t="shared" si="27"/>
        <v>4294721.82</v>
      </c>
      <c r="E162" s="16">
        <f t="shared" si="31"/>
        <v>4309577.18</v>
      </c>
      <c r="F162" s="16">
        <f t="shared" si="28"/>
        <v>349554593.15000021</v>
      </c>
      <c r="G162" s="16">
        <f t="shared" si="29"/>
        <v>345259871.33000022</v>
      </c>
      <c r="H162" s="54">
        <f t="shared" si="32"/>
        <v>49554593.449999988</v>
      </c>
    </row>
    <row r="163" spans="1:8" x14ac:dyDescent="0.25">
      <c r="A163" s="7">
        <v>46696</v>
      </c>
      <c r="B163" s="23">
        <f t="shared" si="26"/>
        <v>31</v>
      </c>
      <c r="C163" s="81">
        <f t="shared" si="30"/>
        <v>8604299</v>
      </c>
      <c r="D163" s="17">
        <f t="shared" si="27"/>
        <v>4205782.83</v>
      </c>
      <c r="E163" s="16">
        <f t="shared" si="31"/>
        <v>4398516.17</v>
      </c>
      <c r="F163" s="16">
        <f t="shared" si="28"/>
        <v>345259871.33000022</v>
      </c>
      <c r="G163" s="16">
        <f t="shared" si="29"/>
        <v>341054088.50000024</v>
      </c>
      <c r="H163" s="54">
        <f t="shared" si="32"/>
        <v>45259871.629999988</v>
      </c>
    </row>
    <row r="164" spans="1:8" x14ac:dyDescent="0.25">
      <c r="A164" s="7">
        <v>46726</v>
      </c>
      <c r="B164" s="23">
        <f t="shared" si="26"/>
        <v>30</v>
      </c>
      <c r="C164" s="81">
        <f t="shared" si="30"/>
        <v>8604299</v>
      </c>
      <c r="D164" s="17">
        <f t="shared" si="27"/>
        <v>4399522.57</v>
      </c>
      <c r="E164" s="16">
        <f t="shared" si="31"/>
        <v>4204776.43</v>
      </c>
      <c r="F164" s="16">
        <f t="shared" si="28"/>
        <v>341054088.50000024</v>
      </c>
      <c r="G164" s="16">
        <f t="shared" si="29"/>
        <v>336654565.93000025</v>
      </c>
      <c r="H164" s="54">
        <f t="shared" si="32"/>
        <v>41054088.79999999</v>
      </c>
    </row>
    <row r="165" spans="1:8" x14ac:dyDescent="0.25">
      <c r="A165" s="7">
        <v>46757</v>
      </c>
      <c r="B165" s="23">
        <f t="shared" si="26"/>
        <v>31</v>
      </c>
      <c r="C165" s="81">
        <f t="shared" si="30"/>
        <v>8604299</v>
      </c>
      <c r="D165" s="17">
        <f t="shared" si="27"/>
        <v>4315412.0599999996</v>
      </c>
      <c r="E165" s="16">
        <f t="shared" si="31"/>
        <v>4288886.9400000004</v>
      </c>
      <c r="F165" s="16">
        <f t="shared" si="28"/>
        <v>336654565.93000025</v>
      </c>
      <c r="G165" s="16">
        <f t="shared" si="29"/>
        <v>332339153.87000024</v>
      </c>
      <c r="H165" s="54">
        <f t="shared" si="32"/>
        <v>36654566.229999989</v>
      </c>
    </row>
    <row r="166" spans="1:8" x14ac:dyDescent="0.25">
      <c r="A166" s="7">
        <v>46788</v>
      </c>
      <c r="B166" s="23">
        <f t="shared" si="26"/>
        <v>31</v>
      </c>
      <c r="C166" s="81">
        <f t="shared" si="30"/>
        <v>8604299</v>
      </c>
      <c r="D166" s="17">
        <f t="shared" si="27"/>
        <v>4370389.2300000004</v>
      </c>
      <c r="E166" s="16">
        <f t="shared" si="31"/>
        <v>4233909.7699999996</v>
      </c>
      <c r="F166" s="16">
        <f t="shared" si="28"/>
        <v>332339153.87000024</v>
      </c>
      <c r="G166" s="16">
        <f t="shared" si="29"/>
        <v>327968764.64000022</v>
      </c>
      <c r="H166" s="54">
        <f t="shared" si="32"/>
        <v>32339154.169999991</v>
      </c>
    </row>
    <row r="167" spans="1:8" x14ac:dyDescent="0.25">
      <c r="A167" s="7">
        <v>46817</v>
      </c>
      <c r="B167" s="23">
        <f t="shared" si="26"/>
        <v>29</v>
      </c>
      <c r="C167" s="81">
        <f t="shared" si="30"/>
        <v>8604299</v>
      </c>
      <c r="D167" s="17">
        <f t="shared" si="27"/>
        <v>4695630.16</v>
      </c>
      <c r="E167" s="16">
        <f t="shared" si="31"/>
        <v>3908668.84</v>
      </c>
      <c r="F167" s="16">
        <f t="shared" si="28"/>
        <v>327968764.64000022</v>
      </c>
      <c r="G167" s="16">
        <f t="shared" si="29"/>
        <v>323273134.4800002</v>
      </c>
      <c r="H167" s="54">
        <f t="shared" si="32"/>
        <v>27968764.93999999</v>
      </c>
    </row>
    <row r="168" spans="1:8" x14ac:dyDescent="0.25">
      <c r="A168" s="7">
        <v>46848</v>
      </c>
      <c r="B168" s="23">
        <f t="shared" si="26"/>
        <v>31</v>
      </c>
      <c r="C168" s="81">
        <f t="shared" si="30"/>
        <v>8604299</v>
      </c>
      <c r="D168" s="17">
        <f t="shared" si="27"/>
        <v>4485887.83</v>
      </c>
      <c r="E168" s="16">
        <f t="shared" si="31"/>
        <v>4118411.17</v>
      </c>
      <c r="F168" s="16">
        <f t="shared" si="28"/>
        <v>323273134.4800002</v>
      </c>
      <c r="G168" s="16">
        <f t="shared" si="29"/>
        <v>318787246.65000021</v>
      </c>
      <c r="H168" s="54">
        <f t="shared" si="32"/>
        <v>23273134.77999999</v>
      </c>
    </row>
    <row r="169" spans="1:8" x14ac:dyDescent="0.25">
      <c r="A169" s="7">
        <v>46878</v>
      </c>
      <c r="B169" s="23">
        <f t="shared" si="26"/>
        <v>30</v>
      </c>
      <c r="C169" s="81">
        <f t="shared" si="30"/>
        <v>8604299</v>
      </c>
      <c r="D169" s="17">
        <f t="shared" si="27"/>
        <v>4674045.2699999996</v>
      </c>
      <c r="E169" s="16">
        <f t="shared" si="31"/>
        <v>3930253.73</v>
      </c>
      <c r="F169" s="16">
        <f t="shared" si="28"/>
        <v>318787246.65000021</v>
      </c>
      <c r="G169" s="16">
        <f t="shared" si="29"/>
        <v>314113201.38000023</v>
      </c>
      <c r="H169" s="54">
        <f t="shared" si="32"/>
        <v>18787246.949999988</v>
      </c>
    </row>
    <row r="170" spans="1:8" x14ac:dyDescent="0.25">
      <c r="A170" s="7">
        <v>46909</v>
      </c>
      <c r="B170" s="23">
        <f t="shared" si="26"/>
        <v>31</v>
      </c>
      <c r="C170" s="81">
        <f t="shared" si="30"/>
        <v>8604299</v>
      </c>
      <c r="D170" s="17">
        <f t="shared" si="27"/>
        <v>4602582.87</v>
      </c>
      <c r="E170" s="16">
        <f t="shared" si="31"/>
        <v>4001716.13</v>
      </c>
      <c r="F170" s="16">
        <f t="shared" si="28"/>
        <v>314113201.38000023</v>
      </c>
      <c r="G170" s="16">
        <f t="shared" si="29"/>
        <v>309510618.51000023</v>
      </c>
      <c r="H170" s="54">
        <f t="shared" si="32"/>
        <v>14113201.679999989</v>
      </c>
    </row>
    <row r="171" spans="1:8" x14ac:dyDescent="0.25">
      <c r="A171" s="7">
        <v>46939</v>
      </c>
      <c r="B171" s="23">
        <f t="shared" si="26"/>
        <v>30</v>
      </c>
      <c r="C171" s="81">
        <f t="shared" si="30"/>
        <v>8604299</v>
      </c>
      <c r="D171" s="17">
        <f t="shared" si="27"/>
        <v>4788414.66</v>
      </c>
      <c r="E171" s="16">
        <f t="shared" si="31"/>
        <v>3815884.34</v>
      </c>
      <c r="F171" s="16">
        <f t="shared" si="28"/>
        <v>309510618.51000023</v>
      </c>
      <c r="G171" s="16">
        <f t="shared" si="29"/>
        <v>304722203.8500002</v>
      </c>
      <c r="H171" s="54">
        <f t="shared" si="32"/>
        <v>9510618.8099999875</v>
      </c>
    </row>
    <row r="172" spans="1:8" x14ac:dyDescent="0.25">
      <c r="A172" s="7">
        <v>46970</v>
      </c>
      <c r="B172" s="23">
        <f t="shared" si="26"/>
        <v>31</v>
      </c>
      <c r="C172" s="81">
        <f t="shared" si="30"/>
        <v>8604299</v>
      </c>
      <c r="D172" s="17">
        <f t="shared" si="27"/>
        <v>4722204.1500000004</v>
      </c>
      <c r="E172" s="16">
        <f>3882094.85</f>
        <v>3882094.85</v>
      </c>
      <c r="F172" s="16">
        <f t="shared" si="28"/>
        <v>304722203.8500002</v>
      </c>
      <c r="G172" s="16">
        <f t="shared" si="29"/>
        <v>299999999.70000023</v>
      </c>
      <c r="H172" s="54">
        <f t="shared" si="32"/>
        <v>4722204.1499999873</v>
      </c>
    </row>
    <row r="173" spans="1:8" x14ac:dyDescent="0.25">
      <c r="A173" s="7">
        <v>47001</v>
      </c>
      <c r="B173" s="23">
        <f t="shared" si="26"/>
        <v>31</v>
      </c>
      <c r="C173" s="55">
        <f t="shared" ref="C173:C196" si="33">$AR$2</f>
        <v>7349070</v>
      </c>
      <c r="D173" s="76">
        <f t="shared" si="27"/>
        <v>3527152.2</v>
      </c>
      <c r="E173" s="75">
        <f t="shared" ref="E173:E195" si="34">ROUND(F173*$B$2*B173/365,2)</f>
        <v>3821917.8</v>
      </c>
      <c r="F173" s="75">
        <f t="shared" si="28"/>
        <v>299999999.70000023</v>
      </c>
      <c r="G173" s="16">
        <f t="shared" si="29"/>
        <v>296472847.50000024</v>
      </c>
      <c r="H173" s="54">
        <f>AQ2</f>
        <v>99999999.900000006</v>
      </c>
    </row>
    <row r="174" spans="1:8" x14ac:dyDescent="0.25">
      <c r="A174" s="7">
        <v>47031</v>
      </c>
      <c r="B174" s="23">
        <f t="shared" si="26"/>
        <v>30</v>
      </c>
      <c r="C174" s="55">
        <f t="shared" si="33"/>
        <v>7349070</v>
      </c>
      <c r="D174" s="76">
        <f t="shared" si="27"/>
        <v>3693925.3</v>
      </c>
      <c r="E174" s="75">
        <f t="shared" si="34"/>
        <v>3655144.7</v>
      </c>
      <c r="F174" s="75">
        <f t="shared" si="28"/>
        <v>296472847.50000024</v>
      </c>
      <c r="G174" s="16">
        <f t="shared" si="29"/>
        <v>292778922.20000023</v>
      </c>
      <c r="H174" s="54">
        <f t="shared" ref="H174:H196" si="35">H173-D173</f>
        <v>96472847.700000003</v>
      </c>
    </row>
    <row r="175" spans="1:8" x14ac:dyDescent="0.25">
      <c r="A175" s="7">
        <v>47062</v>
      </c>
      <c r="B175" s="23">
        <f t="shared" si="26"/>
        <v>31</v>
      </c>
      <c r="C175" s="55">
        <f t="shared" si="33"/>
        <v>7349070</v>
      </c>
      <c r="D175" s="76">
        <f t="shared" si="27"/>
        <v>3619146.74</v>
      </c>
      <c r="E175" s="75">
        <f t="shared" si="34"/>
        <v>3729923.26</v>
      </c>
      <c r="F175" s="75">
        <f t="shared" si="28"/>
        <v>292778922.20000023</v>
      </c>
      <c r="G175" s="16">
        <f t="shared" si="29"/>
        <v>289159775.46000022</v>
      </c>
      <c r="H175" s="54">
        <f t="shared" si="35"/>
        <v>92778922.400000006</v>
      </c>
    </row>
    <row r="176" spans="1:8" x14ac:dyDescent="0.25">
      <c r="A176" s="7">
        <v>47092</v>
      </c>
      <c r="B176" s="23">
        <f t="shared" si="26"/>
        <v>30</v>
      </c>
      <c r="C176" s="55">
        <f t="shared" si="33"/>
        <v>7349070</v>
      </c>
      <c r="D176" s="76">
        <f t="shared" si="27"/>
        <v>3784086.47</v>
      </c>
      <c r="E176" s="75">
        <f t="shared" si="34"/>
        <v>3564983.53</v>
      </c>
      <c r="F176" s="75">
        <f t="shared" si="28"/>
        <v>289159775.46000022</v>
      </c>
      <c r="G176" s="16">
        <f t="shared" si="29"/>
        <v>285375688.99000019</v>
      </c>
      <c r="H176" s="54">
        <f t="shared" si="35"/>
        <v>89159775.660000011</v>
      </c>
    </row>
    <row r="177" spans="1:8" x14ac:dyDescent="0.25">
      <c r="A177" s="7">
        <v>47123</v>
      </c>
      <c r="B177" s="23">
        <f t="shared" si="26"/>
        <v>31</v>
      </c>
      <c r="C177" s="55">
        <f t="shared" si="33"/>
        <v>7349070</v>
      </c>
      <c r="D177" s="76">
        <f t="shared" si="27"/>
        <v>3713461.91</v>
      </c>
      <c r="E177" s="75">
        <f t="shared" si="34"/>
        <v>3635608.09</v>
      </c>
      <c r="F177" s="75">
        <f t="shared" si="28"/>
        <v>285375688.99000019</v>
      </c>
      <c r="G177" s="16">
        <f t="shared" si="29"/>
        <v>281662227.08000016</v>
      </c>
      <c r="H177" s="54">
        <f t="shared" si="35"/>
        <v>85375689.190000013</v>
      </c>
    </row>
    <row r="178" spans="1:8" x14ac:dyDescent="0.25">
      <c r="A178" s="7">
        <v>47154</v>
      </c>
      <c r="B178" s="23">
        <f t="shared" si="26"/>
        <v>31</v>
      </c>
      <c r="C178" s="55">
        <f t="shared" si="33"/>
        <v>7349070</v>
      </c>
      <c r="D178" s="76">
        <f t="shared" si="27"/>
        <v>3760770.39</v>
      </c>
      <c r="E178" s="75">
        <f t="shared" si="34"/>
        <v>3588299.61</v>
      </c>
      <c r="F178" s="75">
        <f t="shared" si="28"/>
        <v>281662227.08000016</v>
      </c>
      <c r="G178" s="16">
        <f t="shared" si="29"/>
        <v>277901456.69000018</v>
      </c>
      <c r="H178" s="54">
        <f t="shared" si="35"/>
        <v>81662227.280000016</v>
      </c>
    </row>
    <row r="179" spans="1:8" x14ac:dyDescent="0.25">
      <c r="A179" s="7">
        <v>47182</v>
      </c>
      <c r="B179" s="23">
        <f t="shared" si="26"/>
        <v>28</v>
      </c>
      <c r="C179" s="55">
        <f t="shared" si="33"/>
        <v>7349070</v>
      </c>
      <c r="D179" s="76">
        <f t="shared" si="27"/>
        <v>4151299.81</v>
      </c>
      <c r="E179" s="75">
        <f t="shared" si="34"/>
        <v>3197770.19</v>
      </c>
      <c r="F179" s="75">
        <f t="shared" si="28"/>
        <v>277901456.69000018</v>
      </c>
      <c r="G179" s="16">
        <f t="shared" si="29"/>
        <v>273750156.88000017</v>
      </c>
      <c r="H179" s="54">
        <f t="shared" si="35"/>
        <v>77901456.890000015</v>
      </c>
    </row>
    <row r="180" spans="1:8" x14ac:dyDescent="0.25">
      <c r="A180" s="7">
        <v>47213</v>
      </c>
      <c r="B180" s="23">
        <f t="shared" si="26"/>
        <v>31</v>
      </c>
      <c r="C180" s="55">
        <f t="shared" si="33"/>
        <v>7349070</v>
      </c>
      <c r="D180" s="76">
        <f t="shared" si="27"/>
        <v>3861568</v>
      </c>
      <c r="E180" s="75">
        <f t="shared" si="34"/>
        <v>3487502</v>
      </c>
      <c r="F180" s="75">
        <f t="shared" si="28"/>
        <v>273750156.88000017</v>
      </c>
      <c r="G180" s="16">
        <f t="shared" si="29"/>
        <v>269888588.88000017</v>
      </c>
      <c r="H180" s="54">
        <f t="shared" si="35"/>
        <v>73750157.080000013</v>
      </c>
    </row>
    <row r="181" spans="1:8" x14ac:dyDescent="0.25">
      <c r="A181" s="7">
        <v>47243</v>
      </c>
      <c r="B181" s="23">
        <f t="shared" si="26"/>
        <v>30</v>
      </c>
      <c r="C181" s="55">
        <f t="shared" si="33"/>
        <v>7349070</v>
      </c>
      <c r="D181" s="76">
        <f t="shared" si="27"/>
        <v>4021676.44</v>
      </c>
      <c r="E181" s="75">
        <f t="shared" si="34"/>
        <v>3327393.56</v>
      </c>
      <c r="F181" s="75">
        <f t="shared" si="28"/>
        <v>269888588.88000017</v>
      </c>
      <c r="G181" s="16">
        <f t="shared" si="29"/>
        <v>265866912.44000018</v>
      </c>
      <c r="H181" s="54">
        <f t="shared" si="35"/>
        <v>69888589.080000013</v>
      </c>
    </row>
    <row r="182" spans="1:8" x14ac:dyDescent="0.25">
      <c r="A182" s="7">
        <v>47274</v>
      </c>
      <c r="B182" s="23">
        <f t="shared" si="26"/>
        <v>31</v>
      </c>
      <c r="C182" s="55">
        <f t="shared" si="33"/>
        <v>7349070</v>
      </c>
      <c r="D182" s="76">
        <f t="shared" si="27"/>
        <v>3961998.38</v>
      </c>
      <c r="E182" s="75">
        <f t="shared" si="34"/>
        <v>3387071.62</v>
      </c>
      <c r="F182" s="75">
        <f t="shared" si="28"/>
        <v>265866912.44000018</v>
      </c>
      <c r="G182" s="16">
        <f t="shared" si="29"/>
        <v>261904914.06000018</v>
      </c>
      <c r="H182" s="54">
        <f t="shared" si="35"/>
        <v>65866912.640000015</v>
      </c>
    </row>
    <row r="183" spans="1:8" x14ac:dyDescent="0.25">
      <c r="A183" s="7">
        <v>47304</v>
      </c>
      <c r="B183" s="23">
        <f t="shared" si="26"/>
        <v>30</v>
      </c>
      <c r="C183" s="55">
        <f t="shared" si="33"/>
        <v>7349070</v>
      </c>
      <c r="D183" s="76">
        <f t="shared" si="27"/>
        <v>4120105.31</v>
      </c>
      <c r="E183" s="75">
        <f t="shared" si="34"/>
        <v>3228964.69</v>
      </c>
      <c r="F183" s="75">
        <f t="shared" si="28"/>
        <v>261904914.06000018</v>
      </c>
      <c r="G183" s="16">
        <f t="shared" si="29"/>
        <v>257784808.75000018</v>
      </c>
      <c r="H183" s="54">
        <f t="shared" si="35"/>
        <v>61904914.260000013</v>
      </c>
    </row>
    <row r="184" spans="1:8" x14ac:dyDescent="0.25">
      <c r="A184" s="7">
        <v>47335</v>
      </c>
      <c r="B184" s="23">
        <f t="shared" si="26"/>
        <v>31</v>
      </c>
      <c r="C184" s="55">
        <f t="shared" si="33"/>
        <v>7349070</v>
      </c>
      <c r="D184" s="76">
        <f t="shared" si="27"/>
        <v>4064962.16</v>
      </c>
      <c r="E184" s="75">
        <f t="shared" si="34"/>
        <v>3284107.84</v>
      </c>
      <c r="F184" s="75">
        <f t="shared" si="28"/>
        <v>257784808.75000018</v>
      </c>
      <c r="G184" s="16">
        <f t="shared" si="29"/>
        <v>253719846.59000018</v>
      </c>
      <c r="H184" s="54">
        <f t="shared" si="35"/>
        <v>57784808.95000001</v>
      </c>
    </row>
    <row r="185" spans="1:8" x14ac:dyDescent="0.25">
      <c r="A185" s="7">
        <v>47366</v>
      </c>
      <c r="B185" s="23">
        <f t="shared" si="26"/>
        <v>31</v>
      </c>
      <c r="C185" s="55">
        <f t="shared" si="33"/>
        <v>7349070</v>
      </c>
      <c r="D185" s="76">
        <f t="shared" si="27"/>
        <v>4116748.67</v>
      </c>
      <c r="E185" s="75">
        <f t="shared" si="34"/>
        <v>3232321.33</v>
      </c>
      <c r="F185" s="75">
        <f t="shared" si="28"/>
        <v>253719846.59000018</v>
      </c>
      <c r="G185" s="16">
        <f t="shared" si="29"/>
        <v>249603097.9200002</v>
      </c>
      <c r="H185" s="54">
        <f t="shared" si="35"/>
        <v>53719846.790000007</v>
      </c>
    </row>
    <row r="186" spans="1:8" x14ac:dyDescent="0.25">
      <c r="A186" s="7">
        <v>47396</v>
      </c>
      <c r="B186" s="23">
        <f t="shared" si="26"/>
        <v>30</v>
      </c>
      <c r="C186" s="55">
        <f t="shared" si="33"/>
        <v>7349070</v>
      </c>
      <c r="D186" s="76">
        <f t="shared" si="27"/>
        <v>4271771.5299999993</v>
      </c>
      <c r="E186" s="75">
        <f t="shared" si="34"/>
        <v>3077298.47</v>
      </c>
      <c r="F186" s="75">
        <f t="shared" si="28"/>
        <v>249603097.9200002</v>
      </c>
      <c r="G186" s="16">
        <f t="shared" si="29"/>
        <v>245331326.39000019</v>
      </c>
      <c r="H186" s="54">
        <f t="shared" si="35"/>
        <v>49603098.120000005</v>
      </c>
    </row>
    <row r="187" spans="1:8" x14ac:dyDescent="0.25">
      <c r="A187" s="7">
        <v>47427</v>
      </c>
      <c r="B187" s="23">
        <f t="shared" si="26"/>
        <v>31</v>
      </c>
      <c r="C187" s="55">
        <f t="shared" si="33"/>
        <v>7349070</v>
      </c>
      <c r="D187" s="76">
        <f t="shared" si="27"/>
        <v>4223616.12</v>
      </c>
      <c r="E187" s="75">
        <f t="shared" si="34"/>
        <v>3125453.88</v>
      </c>
      <c r="F187" s="75">
        <f t="shared" si="28"/>
        <v>245331326.39000019</v>
      </c>
      <c r="G187" s="16">
        <f t="shared" si="29"/>
        <v>241107710.27000019</v>
      </c>
      <c r="H187" s="54">
        <f t="shared" si="35"/>
        <v>45331326.590000004</v>
      </c>
    </row>
    <row r="188" spans="1:8" x14ac:dyDescent="0.25">
      <c r="A188" s="7">
        <v>47457</v>
      </c>
      <c r="B188" s="23">
        <f t="shared" si="26"/>
        <v>30</v>
      </c>
      <c r="C188" s="55">
        <f t="shared" si="33"/>
        <v>7349070</v>
      </c>
      <c r="D188" s="76">
        <f t="shared" si="27"/>
        <v>4376509.1899999995</v>
      </c>
      <c r="E188" s="75">
        <f t="shared" si="34"/>
        <v>2972560.81</v>
      </c>
      <c r="F188" s="75">
        <f t="shared" si="28"/>
        <v>241107710.27000019</v>
      </c>
      <c r="G188" s="16">
        <f t="shared" si="29"/>
        <v>236731201.08000019</v>
      </c>
      <c r="H188" s="54">
        <f t="shared" si="35"/>
        <v>41107710.470000006</v>
      </c>
    </row>
    <row r="189" spans="1:8" x14ac:dyDescent="0.25">
      <c r="A189" s="7">
        <v>47488</v>
      </c>
      <c r="B189" s="23">
        <f t="shared" si="26"/>
        <v>31</v>
      </c>
      <c r="C189" s="55">
        <f t="shared" si="33"/>
        <v>7349070</v>
      </c>
      <c r="D189" s="76">
        <f t="shared" si="27"/>
        <v>4333179.3599999994</v>
      </c>
      <c r="E189" s="75">
        <f t="shared" si="34"/>
        <v>3015890.64</v>
      </c>
      <c r="F189" s="75">
        <f t="shared" si="28"/>
        <v>236731201.08000019</v>
      </c>
      <c r="G189" s="16">
        <f t="shared" si="29"/>
        <v>232398021.72000021</v>
      </c>
      <c r="H189" s="54">
        <f t="shared" si="35"/>
        <v>36731201.280000009</v>
      </c>
    </row>
    <row r="190" spans="1:8" x14ac:dyDescent="0.25">
      <c r="A190" s="7">
        <v>47519</v>
      </c>
      <c r="B190" s="23">
        <f t="shared" si="26"/>
        <v>31</v>
      </c>
      <c r="C190" s="55">
        <f t="shared" si="33"/>
        <v>7349070</v>
      </c>
      <c r="D190" s="76">
        <f t="shared" si="27"/>
        <v>4388382.87</v>
      </c>
      <c r="E190" s="75">
        <f t="shared" si="34"/>
        <v>2960687.13</v>
      </c>
      <c r="F190" s="75">
        <f t="shared" si="28"/>
        <v>232398021.72000021</v>
      </c>
      <c r="G190" s="16">
        <f t="shared" si="29"/>
        <v>228009638.8500002</v>
      </c>
      <c r="H190" s="54">
        <f t="shared" si="35"/>
        <v>32398021.920000009</v>
      </c>
    </row>
    <row r="191" spans="1:8" x14ac:dyDescent="0.25">
      <c r="A191" s="7">
        <v>47547</v>
      </c>
      <c r="B191" s="23">
        <f t="shared" si="26"/>
        <v>28</v>
      </c>
      <c r="C191" s="55">
        <f t="shared" si="33"/>
        <v>7349070</v>
      </c>
      <c r="D191" s="76">
        <f t="shared" si="27"/>
        <v>4725397.4399999995</v>
      </c>
      <c r="E191" s="75">
        <f t="shared" si="34"/>
        <v>2623672.56</v>
      </c>
      <c r="F191" s="75">
        <f t="shared" si="28"/>
        <v>228009638.8500002</v>
      </c>
      <c r="G191" s="16">
        <f t="shared" si="29"/>
        <v>223284241.41000021</v>
      </c>
      <c r="H191" s="54">
        <f t="shared" si="35"/>
        <v>28009639.050000008</v>
      </c>
    </row>
    <row r="192" spans="1:8" x14ac:dyDescent="0.25">
      <c r="A192" s="7">
        <v>47578</v>
      </c>
      <c r="B192" s="23">
        <f t="shared" si="26"/>
        <v>31</v>
      </c>
      <c r="C192" s="55">
        <f t="shared" si="33"/>
        <v>7349070</v>
      </c>
      <c r="D192" s="76">
        <f t="shared" si="27"/>
        <v>4504489.9399999995</v>
      </c>
      <c r="E192" s="75">
        <f t="shared" si="34"/>
        <v>2844580.06</v>
      </c>
      <c r="F192" s="75">
        <f t="shared" si="28"/>
        <v>223284241.41000021</v>
      </c>
      <c r="G192" s="16">
        <f t="shared" si="29"/>
        <v>218779751.47000021</v>
      </c>
      <c r="H192" s="54">
        <f t="shared" si="35"/>
        <v>23284241.610000007</v>
      </c>
    </row>
    <row r="193" spans="1:8" x14ac:dyDescent="0.25">
      <c r="A193" s="7">
        <v>47608</v>
      </c>
      <c r="B193" s="23">
        <f t="shared" si="26"/>
        <v>30</v>
      </c>
      <c r="C193" s="55">
        <f t="shared" si="33"/>
        <v>7349070</v>
      </c>
      <c r="D193" s="76">
        <f t="shared" si="27"/>
        <v>4651785.3900000006</v>
      </c>
      <c r="E193" s="75">
        <f t="shared" si="34"/>
        <v>2697284.61</v>
      </c>
      <c r="F193" s="75">
        <f t="shared" si="28"/>
        <v>218779751.47000021</v>
      </c>
      <c r="G193" s="16">
        <f t="shared" si="29"/>
        <v>214127966.08000022</v>
      </c>
      <c r="H193" s="54">
        <f t="shared" si="35"/>
        <v>18779751.670000009</v>
      </c>
    </row>
    <row r="194" spans="1:8" x14ac:dyDescent="0.25">
      <c r="A194" s="7">
        <v>47639</v>
      </c>
      <c r="B194" s="23">
        <f t="shared" si="26"/>
        <v>31</v>
      </c>
      <c r="C194" s="55">
        <f t="shared" si="33"/>
        <v>7349070</v>
      </c>
      <c r="D194" s="76">
        <f t="shared" si="27"/>
        <v>4621138.38</v>
      </c>
      <c r="E194" s="75">
        <f t="shared" si="34"/>
        <v>2727931.62</v>
      </c>
      <c r="F194" s="75">
        <f t="shared" si="28"/>
        <v>214127966.08000022</v>
      </c>
      <c r="G194" s="16">
        <f t="shared" si="29"/>
        <v>209506827.70000023</v>
      </c>
      <c r="H194" s="54">
        <f t="shared" si="35"/>
        <v>14127966.280000009</v>
      </c>
    </row>
    <row r="195" spans="1:8" x14ac:dyDescent="0.25">
      <c r="A195" s="7">
        <v>47669</v>
      </c>
      <c r="B195" s="23">
        <f t="shared" si="26"/>
        <v>30</v>
      </c>
      <c r="C195" s="55">
        <f t="shared" si="33"/>
        <v>7349070</v>
      </c>
      <c r="D195" s="76">
        <f t="shared" si="27"/>
        <v>4766109.1099999994</v>
      </c>
      <c r="E195" s="75">
        <f t="shared" si="34"/>
        <v>2582960.89</v>
      </c>
      <c r="F195" s="75">
        <f t="shared" si="28"/>
        <v>209506827.70000023</v>
      </c>
      <c r="G195" s="16">
        <f t="shared" si="29"/>
        <v>204740718.59000021</v>
      </c>
      <c r="H195" s="54">
        <f t="shared" si="35"/>
        <v>9506827.9000000097</v>
      </c>
    </row>
    <row r="196" spans="1:8" x14ac:dyDescent="0.25">
      <c r="A196" s="80">
        <v>47700</v>
      </c>
      <c r="B196" s="79">
        <f t="shared" si="26"/>
        <v>31</v>
      </c>
      <c r="C196" s="55">
        <f t="shared" si="33"/>
        <v>7349070</v>
      </c>
      <c r="D196" s="78">
        <f t="shared" si="27"/>
        <v>4740718.79</v>
      </c>
      <c r="E196" s="77">
        <v>2608351.21</v>
      </c>
      <c r="F196" s="77">
        <f t="shared" si="28"/>
        <v>204740718.59000021</v>
      </c>
      <c r="G196" s="77">
        <f t="shared" si="29"/>
        <v>199999999.80000022</v>
      </c>
      <c r="H196" s="54">
        <f t="shared" si="35"/>
        <v>4740718.7900000103</v>
      </c>
    </row>
    <row r="197" spans="1:8" x14ac:dyDescent="0.25">
      <c r="A197" s="7">
        <v>47731</v>
      </c>
      <c r="B197" s="23">
        <f t="shared" ref="B197:B244" si="36">A197-A196</f>
        <v>31</v>
      </c>
      <c r="C197" s="55">
        <f t="shared" ref="C197:C220" si="37">$AW$2</f>
        <v>6101018</v>
      </c>
      <c r="D197" s="76">
        <f t="shared" ref="D197:D244" si="38">C197-E197</f>
        <v>3553072.8</v>
      </c>
      <c r="E197" s="75">
        <f t="shared" ref="E197:E219" si="39">ROUND(F197*$B$2*B197/365,2)</f>
        <v>2547945.2000000002</v>
      </c>
      <c r="F197" s="75">
        <f t="shared" ref="F197:F244" si="40">G196</f>
        <v>199999999.80000022</v>
      </c>
      <c r="G197" s="16">
        <f t="shared" ref="G197:G244" si="41">F197-D197</f>
        <v>196446927.00000021</v>
      </c>
      <c r="H197" s="54">
        <f>AV2</f>
        <v>99999999.900000006</v>
      </c>
    </row>
    <row r="198" spans="1:8" x14ac:dyDescent="0.25">
      <c r="A198" s="7">
        <v>47761</v>
      </c>
      <c r="B198" s="23">
        <f t="shared" si="36"/>
        <v>30</v>
      </c>
      <c r="C198" s="55">
        <f t="shared" si="37"/>
        <v>6101018</v>
      </c>
      <c r="D198" s="76">
        <f t="shared" si="38"/>
        <v>3679069.58</v>
      </c>
      <c r="E198" s="75">
        <f t="shared" si="39"/>
        <v>2421948.42</v>
      </c>
      <c r="F198" s="75">
        <f t="shared" si="40"/>
        <v>196446927.00000021</v>
      </c>
      <c r="G198" s="16">
        <f t="shared" si="41"/>
        <v>192767857.4200002</v>
      </c>
      <c r="H198" s="54">
        <f t="shared" ref="H198:H220" si="42">H197-D197</f>
        <v>96446927.100000009</v>
      </c>
    </row>
    <row r="199" spans="1:8" x14ac:dyDescent="0.25">
      <c r="A199" s="7">
        <v>47792</v>
      </c>
      <c r="B199" s="23">
        <f t="shared" si="36"/>
        <v>31</v>
      </c>
      <c r="C199" s="55">
        <f t="shared" si="37"/>
        <v>6101018</v>
      </c>
      <c r="D199" s="76">
        <f t="shared" si="38"/>
        <v>3645208.31</v>
      </c>
      <c r="E199" s="75">
        <f t="shared" si="39"/>
        <v>2455809.69</v>
      </c>
      <c r="F199" s="75">
        <f t="shared" si="40"/>
        <v>192767857.4200002</v>
      </c>
      <c r="G199" s="16">
        <f t="shared" si="41"/>
        <v>189122649.11000019</v>
      </c>
      <c r="H199" s="54">
        <f t="shared" si="42"/>
        <v>92767857.520000011</v>
      </c>
    </row>
    <row r="200" spans="1:8" x14ac:dyDescent="0.25">
      <c r="A200" s="7">
        <v>47822</v>
      </c>
      <c r="B200" s="23">
        <f t="shared" si="36"/>
        <v>30</v>
      </c>
      <c r="C200" s="55">
        <f t="shared" si="37"/>
        <v>6101018</v>
      </c>
      <c r="D200" s="76">
        <f t="shared" si="38"/>
        <v>3769368.9</v>
      </c>
      <c r="E200" s="75">
        <f t="shared" si="39"/>
        <v>2331649.1</v>
      </c>
      <c r="F200" s="75">
        <f t="shared" si="40"/>
        <v>189122649.11000019</v>
      </c>
      <c r="G200" s="16">
        <f t="shared" si="41"/>
        <v>185353280.21000019</v>
      </c>
      <c r="H200" s="54">
        <f t="shared" si="42"/>
        <v>89122649.210000008</v>
      </c>
    </row>
    <row r="201" spans="1:8" x14ac:dyDescent="0.25">
      <c r="A201" s="7">
        <v>47853</v>
      </c>
      <c r="B201" s="23">
        <f t="shared" si="36"/>
        <v>31</v>
      </c>
      <c r="C201" s="55">
        <f t="shared" si="37"/>
        <v>6101018</v>
      </c>
      <c r="D201" s="76">
        <f t="shared" si="38"/>
        <v>3739667.99</v>
      </c>
      <c r="E201" s="75">
        <f t="shared" si="39"/>
        <v>2361350.0099999998</v>
      </c>
      <c r="F201" s="75">
        <f t="shared" si="40"/>
        <v>185353280.21000019</v>
      </c>
      <c r="G201" s="16">
        <f t="shared" si="41"/>
        <v>181613612.22000018</v>
      </c>
      <c r="H201" s="54">
        <f t="shared" si="42"/>
        <v>85353280.310000002</v>
      </c>
    </row>
    <row r="202" spans="1:8" x14ac:dyDescent="0.25">
      <c r="A202" s="7">
        <v>47884</v>
      </c>
      <c r="B202" s="23">
        <f t="shared" si="36"/>
        <v>31</v>
      </c>
      <c r="C202" s="55">
        <f t="shared" si="37"/>
        <v>6101018</v>
      </c>
      <c r="D202" s="76">
        <f t="shared" si="38"/>
        <v>3787310.34</v>
      </c>
      <c r="E202" s="75">
        <f t="shared" si="39"/>
        <v>2313707.66</v>
      </c>
      <c r="F202" s="75">
        <f t="shared" si="40"/>
        <v>181613612.22000018</v>
      </c>
      <c r="G202" s="16">
        <f t="shared" si="41"/>
        <v>177826301.88000017</v>
      </c>
      <c r="H202" s="54">
        <f t="shared" si="42"/>
        <v>81613612.320000008</v>
      </c>
    </row>
    <row r="203" spans="1:8" x14ac:dyDescent="0.25">
      <c r="A203" s="7">
        <v>47912</v>
      </c>
      <c r="B203" s="23">
        <f t="shared" si="36"/>
        <v>28</v>
      </c>
      <c r="C203" s="55">
        <f t="shared" si="37"/>
        <v>6101018</v>
      </c>
      <c r="D203" s="76">
        <f t="shared" si="38"/>
        <v>4054797.54</v>
      </c>
      <c r="E203" s="75">
        <f t="shared" si="39"/>
        <v>2046220.46</v>
      </c>
      <c r="F203" s="75">
        <f t="shared" si="40"/>
        <v>177826301.88000017</v>
      </c>
      <c r="G203" s="16">
        <f t="shared" si="41"/>
        <v>173771504.34000018</v>
      </c>
      <c r="H203" s="54">
        <f t="shared" si="42"/>
        <v>77826301.980000004</v>
      </c>
    </row>
    <row r="204" spans="1:8" x14ac:dyDescent="0.25">
      <c r="A204" s="7">
        <v>47943</v>
      </c>
      <c r="B204" s="23">
        <f t="shared" si="36"/>
        <v>31</v>
      </c>
      <c r="C204" s="55">
        <f t="shared" si="37"/>
        <v>6101018</v>
      </c>
      <c r="D204" s="76">
        <f t="shared" si="38"/>
        <v>3887216.6400000001</v>
      </c>
      <c r="E204" s="75">
        <f t="shared" si="39"/>
        <v>2213801.36</v>
      </c>
      <c r="F204" s="75">
        <f t="shared" si="40"/>
        <v>173771504.34000018</v>
      </c>
      <c r="G204" s="16">
        <f t="shared" si="41"/>
        <v>169884287.7000002</v>
      </c>
      <c r="H204" s="54">
        <f t="shared" si="42"/>
        <v>73771504.439999998</v>
      </c>
    </row>
    <row r="205" spans="1:8" x14ac:dyDescent="0.25">
      <c r="A205" s="7">
        <v>47973</v>
      </c>
      <c r="B205" s="23">
        <f t="shared" si="36"/>
        <v>30</v>
      </c>
      <c r="C205" s="55">
        <f t="shared" si="37"/>
        <v>6101018</v>
      </c>
      <c r="D205" s="76">
        <f t="shared" si="38"/>
        <v>4006554.1799999997</v>
      </c>
      <c r="E205" s="75">
        <f t="shared" si="39"/>
        <v>2094463.82</v>
      </c>
      <c r="F205" s="75">
        <f t="shared" si="40"/>
        <v>169884287.7000002</v>
      </c>
      <c r="G205" s="16">
        <f t="shared" si="41"/>
        <v>165877733.52000019</v>
      </c>
      <c r="H205" s="54">
        <f t="shared" si="42"/>
        <v>69884287.799999997</v>
      </c>
    </row>
    <row r="206" spans="1:8" x14ac:dyDescent="0.25">
      <c r="A206" s="7">
        <v>48004</v>
      </c>
      <c r="B206" s="23">
        <f t="shared" si="36"/>
        <v>31</v>
      </c>
      <c r="C206" s="55">
        <f t="shared" si="37"/>
        <v>6101018</v>
      </c>
      <c r="D206" s="76">
        <f t="shared" si="38"/>
        <v>3987781.12</v>
      </c>
      <c r="E206" s="75">
        <f t="shared" si="39"/>
        <v>2113236.88</v>
      </c>
      <c r="F206" s="75">
        <f t="shared" si="40"/>
        <v>165877733.52000019</v>
      </c>
      <c r="G206" s="16">
        <f t="shared" si="41"/>
        <v>161889952.40000018</v>
      </c>
      <c r="H206" s="54">
        <f t="shared" si="42"/>
        <v>65877733.619999997</v>
      </c>
    </row>
    <row r="207" spans="1:8" x14ac:dyDescent="0.25">
      <c r="A207" s="7">
        <v>48034</v>
      </c>
      <c r="B207" s="23">
        <f t="shared" si="36"/>
        <v>30</v>
      </c>
      <c r="C207" s="55">
        <f t="shared" si="37"/>
        <v>6101018</v>
      </c>
      <c r="D207" s="76">
        <f t="shared" si="38"/>
        <v>4105114.48</v>
      </c>
      <c r="E207" s="75">
        <f t="shared" si="39"/>
        <v>1995903.52</v>
      </c>
      <c r="F207" s="75">
        <f t="shared" si="40"/>
        <v>161889952.40000018</v>
      </c>
      <c r="G207" s="16">
        <f t="shared" si="41"/>
        <v>157784837.9200002</v>
      </c>
      <c r="H207" s="54">
        <f t="shared" si="42"/>
        <v>61889952.5</v>
      </c>
    </row>
    <row r="208" spans="1:8" x14ac:dyDescent="0.25">
      <c r="A208" s="7">
        <v>48065</v>
      </c>
      <c r="B208" s="23">
        <f t="shared" si="36"/>
        <v>31</v>
      </c>
      <c r="C208" s="55">
        <f t="shared" si="37"/>
        <v>6101018</v>
      </c>
      <c r="D208" s="76">
        <f t="shared" si="38"/>
        <v>4090882.3899999997</v>
      </c>
      <c r="E208" s="75">
        <f t="shared" si="39"/>
        <v>2010135.61</v>
      </c>
      <c r="F208" s="75">
        <f t="shared" si="40"/>
        <v>157784837.9200002</v>
      </c>
      <c r="G208" s="16">
        <f t="shared" si="41"/>
        <v>153693955.53000021</v>
      </c>
      <c r="H208" s="54">
        <f t="shared" si="42"/>
        <v>57784838.020000003</v>
      </c>
    </row>
    <row r="209" spans="1:8" x14ac:dyDescent="0.25">
      <c r="A209" s="7">
        <v>48096</v>
      </c>
      <c r="B209" s="23">
        <f t="shared" si="36"/>
        <v>31</v>
      </c>
      <c r="C209" s="55">
        <f t="shared" si="37"/>
        <v>6101018</v>
      </c>
      <c r="D209" s="76">
        <f t="shared" si="38"/>
        <v>4142999.1100000003</v>
      </c>
      <c r="E209" s="75">
        <f t="shared" si="39"/>
        <v>1958018.89</v>
      </c>
      <c r="F209" s="75">
        <f t="shared" si="40"/>
        <v>153693955.53000021</v>
      </c>
      <c r="G209" s="16">
        <f t="shared" si="41"/>
        <v>149550956.4200002</v>
      </c>
      <c r="H209" s="54">
        <f t="shared" si="42"/>
        <v>53693955.630000003</v>
      </c>
    </row>
    <row r="210" spans="1:8" x14ac:dyDescent="0.25">
      <c r="A210" s="7">
        <v>48126</v>
      </c>
      <c r="B210" s="23">
        <f t="shared" si="36"/>
        <v>30</v>
      </c>
      <c r="C210" s="55">
        <f t="shared" si="37"/>
        <v>6101018</v>
      </c>
      <c r="D210" s="76">
        <f t="shared" si="38"/>
        <v>4257239.09</v>
      </c>
      <c r="E210" s="75">
        <f t="shared" si="39"/>
        <v>1843778.91</v>
      </c>
      <c r="F210" s="75">
        <f t="shared" si="40"/>
        <v>149550956.4200002</v>
      </c>
      <c r="G210" s="16">
        <f t="shared" si="41"/>
        <v>145293717.33000019</v>
      </c>
      <c r="H210" s="54">
        <f t="shared" si="42"/>
        <v>49550956.520000003</v>
      </c>
    </row>
    <row r="211" spans="1:8" x14ac:dyDescent="0.25">
      <c r="A211" s="7">
        <v>48157</v>
      </c>
      <c r="B211" s="23">
        <f t="shared" si="36"/>
        <v>31</v>
      </c>
      <c r="C211" s="55">
        <f t="shared" si="37"/>
        <v>6101018</v>
      </c>
      <c r="D211" s="76">
        <f t="shared" si="38"/>
        <v>4250015.8499999996</v>
      </c>
      <c r="E211" s="75">
        <f t="shared" si="39"/>
        <v>1851002.15</v>
      </c>
      <c r="F211" s="75">
        <f t="shared" si="40"/>
        <v>145293717.33000019</v>
      </c>
      <c r="G211" s="16">
        <f t="shared" si="41"/>
        <v>141043701.4800002</v>
      </c>
      <c r="H211" s="54">
        <f t="shared" si="42"/>
        <v>45293717.430000007</v>
      </c>
    </row>
    <row r="212" spans="1:8" x14ac:dyDescent="0.25">
      <c r="A212" s="7">
        <v>48187</v>
      </c>
      <c r="B212" s="23">
        <f t="shared" si="36"/>
        <v>30</v>
      </c>
      <c r="C212" s="55">
        <f t="shared" si="37"/>
        <v>6101018</v>
      </c>
      <c r="D212" s="76">
        <f t="shared" si="38"/>
        <v>4362123.05</v>
      </c>
      <c r="E212" s="75">
        <f t="shared" si="39"/>
        <v>1738894.95</v>
      </c>
      <c r="F212" s="75">
        <f t="shared" si="40"/>
        <v>141043701.4800002</v>
      </c>
      <c r="G212" s="16">
        <f t="shared" si="41"/>
        <v>136681578.43000019</v>
      </c>
      <c r="H212" s="54">
        <f t="shared" si="42"/>
        <v>41043701.580000006</v>
      </c>
    </row>
    <row r="213" spans="1:8" x14ac:dyDescent="0.25">
      <c r="A213" s="7">
        <v>48218</v>
      </c>
      <c r="B213" s="23">
        <f t="shared" si="36"/>
        <v>31</v>
      </c>
      <c r="C213" s="55">
        <f t="shared" si="37"/>
        <v>6101018</v>
      </c>
      <c r="D213" s="76">
        <f t="shared" si="38"/>
        <v>4359732.1399999997</v>
      </c>
      <c r="E213" s="75">
        <f t="shared" si="39"/>
        <v>1741285.86</v>
      </c>
      <c r="F213" s="75">
        <f t="shared" si="40"/>
        <v>136681578.43000019</v>
      </c>
      <c r="G213" s="16">
        <f t="shared" si="41"/>
        <v>132321846.29000019</v>
      </c>
      <c r="H213" s="54">
        <f t="shared" si="42"/>
        <v>36681578.530000009</v>
      </c>
    </row>
    <row r="214" spans="1:8" x14ac:dyDescent="0.25">
      <c r="A214" s="7">
        <v>48249</v>
      </c>
      <c r="B214" s="23">
        <f t="shared" si="36"/>
        <v>31</v>
      </c>
      <c r="C214" s="55">
        <f t="shared" si="37"/>
        <v>6101018</v>
      </c>
      <c r="D214" s="76">
        <f t="shared" si="38"/>
        <v>4415273.93</v>
      </c>
      <c r="E214" s="75">
        <f t="shared" si="39"/>
        <v>1685744.07</v>
      </c>
      <c r="F214" s="75">
        <f t="shared" si="40"/>
        <v>132321846.29000019</v>
      </c>
      <c r="G214" s="16">
        <f t="shared" si="41"/>
        <v>127906572.36000019</v>
      </c>
      <c r="H214" s="54">
        <f t="shared" si="42"/>
        <v>32321846.390000008</v>
      </c>
    </row>
    <row r="215" spans="1:8" x14ac:dyDescent="0.25">
      <c r="A215" s="7">
        <v>48278</v>
      </c>
      <c r="B215" s="23">
        <f t="shared" si="36"/>
        <v>29</v>
      </c>
      <c r="C215" s="55">
        <f t="shared" si="37"/>
        <v>6101018</v>
      </c>
      <c r="D215" s="76">
        <f t="shared" si="38"/>
        <v>4576652</v>
      </c>
      <c r="E215" s="75">
        <f t="shared" si="39"/>
        <v>1524366</v>
      </c>
      <c r="F215" s="75">
        <f t="shared" si="40"/>
        <v>127906572.36000019</v>
      </c>
      <c r="G215" s="16">
        <f t="shared" si="41"/>
        <v>123329920.36000019</v>
      </c>
      <c r="H215" s="54">
        <f t="shared" si="42"/>
        <v>27906572.460000008</v>
      </c>
    </row>
    <row r="216" spans="1:8" x14ac:dyDescent="0.25">
      <c r="A216" s="7">
        <v>48309</v>
      </c>
      <c r="B216" s="23">
        <f t="shared" si="36"/>
        <v>31</v>
      </c>
      <c r="C216" s="55">
        <f t="shared" si="37"/>
        <v>6101018</v>
      </c>
      <c r="D216" s="76">
        <f t="shared" si="38"/>
        <v>4529828.5999999996</v>
      </c>
      <c r="E216" s="75">
        <f t="shared" si="39"/>
        <v>1571189.4</v>
      </c>
      <c r="F216" s="75">
        <f t="shared" si="40"/>
        <v>123329920.36000019</v>
      </c>
      <c r="G216" s="16">
        <f t="shared" si="41"/>
        <v>118800091.7600002</v>
      </c>
      <c r="H216" s="54">
        <f t="shared" si="42"/>
        <v>23329920.460000008</v>
      </c>
    </row>
    <row r="217" spans="1:8" x14ac:dyDescent="0.25">
      <c r="A217" s="7">
        <v>48339</v>
      </c>
      <c r="B217" s="23">
        <f t="shared" si="36"/>
        <v>30</v>
      </c>
      <c r="C217" s="55">
        <f t="shared" si="37"/>
        <v>6101018</v>
      </c>
      <c r="D217" s="76">
        <f t="shared" si="38"/>
        <v>4636359.33</v>
      </c>
      <c r="E217" s="75">
        <f t="shared" si="39"/>
        <v>1464658.67</v>
      </c>
      <c r="F217" s="75">
        <f t="shared" si="40"/>
        <v>118800091.7600002</v>
      </c>
      <c r="G217" s="16">
        <f t="shared" si="41"/>
        <v>114163732.4300002</v>
      </c>
      <c r="H217" s="54">
        <f t="shared" si="42"/>
        <v>18800091.860000007</v>
      </c>
    </row>
    <row r="218" spans="1:8" x14ac:dyDescent="0.25">
      <c r="A218" s="7">
        <v>48370</v>
      </c>
      <c r="B218" s="23">
        <f t="shared" si="36"/>
        <v>31</v>
      </c>
      <c r="C218" s="55">
        <f t="shared" si="37"/>
        <v>6101018</v>
      </c>
      <c r="D218" s="76">
        <f t="shared" si="38"/>
        <v>4646603.33</v>
      </c>
      <c r="E218" s="75">
        <f t="shared" si="39"/>
        <v>1454414.67</v>
      </c>
      <c r="F218" s="75">
        <f t="shared" si="40"/>
        <v>114163732.4300002</v>
      </c>
      <c r="G218" s="16">
        <f t="shared" si="41"/>
        <v>109517129.1000002</v>
      </c>
      <c r="H218" s="54">
        <f t="shared" si="42"/>
        <v>14163732.530000007</v>
      </c>
    </row>
    <row r="219" spans="1:8" x14ac:dyDescent="0.25">
      <c r="A219" s="7">
        <v>48400</v>
      </c>
      <c r="B219" s="23">
        <f t="shared" si="36"/>
        <v>30</v>
      </c>
      <c r="C219" s="55">
        <f t="shared" si="37"/>
        <v>6101018</v>
      </c>
      <c r="D219" s="76">
        <f t="shared" si="38"/>
        <v>4750806.82</v>
      </c>
      <c r="E219" s="75">
        <f t="shared" si="39"/>
        <v>1350211.18</v>
      </c>
      <c r="F219" s="75">
        <f t="shared" si="40"/>
        <v>109517129.1000002</v>
      </c>
      <c r="G219" s="16">
        <f t="shared" si="41"/>
        <v>104766322.28000021</v>
      </c>
      <c r="H219" s="54">
        <f t="shared" si="42"/>
        <v>9517129.2000000067</v>
      </c>
    </row>
    <row r="220" spans="1:8" x14ac:dyDescent="0.25">
      <c r="A220" s="7">
        <v>48431</v>
      </c>
      <c r="B220" s="23">
        <f t="shared" si="36"/>
        <v>31</v>
      </c>
      <c r="C220" s="55">
        <f t="shared" si="37"/>
        <v>6101018</v>
      </c>
      <c r="D220" s="76">
        <f t="shared" si="38"/>
        <v>4766322.38</v>
      </c>
      <c r="E220" s="75">
        <v>1334695.6200000001</v>
      </c>
      <c r="F220" s="75">
        <f t="shared" si="40"/>
        <v>104766322.28000021</v>
      </c>
      <c r="G220" s="16">
        <f t="shared" si="41"/>
        <v>99999999.900000215</v>
      </c>
      <c r="H220" s="54">
        <f t="shared" si="42"/>
        <v>4766322.3800000064</v>
      </c>
    </row>
    <row r="221" spans="1:8" x14ac:dyDescent="0.25">
      <c r="A221" s="7">
        <v>48462</v>
      </c>
      <c r="B221" s="23">
        <f t="shared" si="36"/>
        <v>31</v>
      </c>
      <c r="C221" s="55">
        <f t="shared" ref="C221:C244" si="43">$BB$2</f>
        <v>4848939</v>
      </c>
      <c r="D221" s="76">
        <f t="shared" si="38"/>
        <v>3574966.4</v>
      </c>
      <c r="E221" s="75">
        <f t="shared" ref="E221:E243" si="44">ROUND(F221*$B$2*B221/365,2)</f>
        <v>1273972.6000000001</v>
      </c>
      <c r="F221" s="75">
        <f t="shared" si="40"/>
        <v>99999999.900000215</v>
      </c>
      <c r="G221" s="16">
        <f t="shared" si="41"/>
        <v>96425033.500000209</v>
      </c>
      <c r="H221" s="54">
        <f>BA2</f>
        <v>99999999.900000006</v>
      </c>
    </row>
    <row r="222" spans="1:8" x14ac:dyDescent="0.25">
      <c r="A222" s="7">
        <v>48492</v>
      </c>
      <c r="B222" s="23">
        <f t="shared" si="36"/>
        <v>30</v>
      </c>
      <c r="C222" s="55">
        <f t="shared" si="43"/>
        <v>4848939</v>
      </c>
      <c r="D222" s="76">
        <f t="shared" si="38"/>
        <v>3660137.2199999997</v>
      </c>
      <c r="E222" s="75">
        <f t="shared" si="44"/>
        <v>1188801.78</v>
      </c>
      <c r="F222" s="75">
        <f t="shared" si="40"/>
        <v>96425033.500000209</v>
      </c>
      <c r="G222" s="16">
        <f t="shared" si="41"/>
        <v>92764896.28000021</v>
      </c>
      <c r="H222" s="54">
        <f t="shared" ref="H222:H244" si="45">H221-D221</f>
        <v>96425033.5</v>
      </c>
    </row>
    <row r="223" spans="1:8" x14ac:dyDescent="0.25">
      <c r="A223" s="7">
        <v>48523</v>
      </c>
      <c r="B223" s="23">
        <f t="shared" si="36"/>
        <v>31</v>
      </c>
      <c r="C223" s="55">
        <f t="shared" si="43"/>
        <v>4848939</v>
      </c>
      <c r="D223" s="76">
        <f t="shared" si="38"/>
        <v>3667139.6399999997</v>
      </c>
      <c r="E223" s="75">
        <f t="shared" si="44"/>
        <v>1181799.3600000001</v>
      </c>
      <c r="F223" s="75">
        <f t="shared" si="40"/>
        <v>92764896.28000021</v>
      </c>
      <c r="G223" s="16">
        <f t="shared" si="41"/>
        <v>89097756.640000209</v>
      </c>
      <c r="H223" s="54">
        <f t="shared" si="45"/>
        <v>92764896.280000001</v>
      </c>
    </row>
    <row r="224" spans="1:8" x14ac:dyDescent="0.25">
      <c r="A224" s="7">
        <v>48553</v>
      </c>
      <c r="B224" s="23">
        <f t="shared" si="36"/>
        <v>30</v>
      </c>
      <c r="C224" s="55">
        <f t="shared" si="43"/>
        <v>4848939</v>
      </c>
      <c r="D224" s="76">
        <f t="shared" si="38"/>
        <v>3750473.51</v>
      </c>
      <c r="E224" s="75">
        <f t="shared" si="44"/>
        <v>1098465.49</v>
      </c>
      <c r="F224" s="75">
        <f t="shared" si="40"/>
        <v>89097756.640000209</v>
      </c>
      <c r="G224" s="16">
        <f t="shared" si="41"/>
        <v>85347283.130000204</v>
      </c>
      <c r="H224" s="54">
        <f t="shared" si="45"/>
        <v>89097756.640000001</v>
      </c>
    </row>
    <row r="225" spans="1:8" x14ac:dyDescent="0.25">
      <c r="A225" s="7">
        <v>48584</v>
      </c>
      <c r="B225" s="23">
        <f t="shared" si="36"/>
        <v>31</v>
      </c>
      <c r="C225" s="55">
        <f t="shared" si="43"/>
        <v>4848939</v>
      </c>
      <c r="D225" s="76">
        <f t="shared" si="38"/>
        <v>3761638</v>
      </c>
      <c r="E225" s="75">
        <f t="shared" si="44"/>
        <v>1087301</v>
      </c>
      <c r="F225" s="75">
        <f t="shared" si="40"/>
        <v>85347283.130000204</v>
      </c>
      <c r="G225" s="16">
        <f t="shared" si="41"/>
        <v>81585645.130000204</v>
      </c>
      <c r="H225" s="54">
        <f t="shared" si="45"/>
        <v>85347283.129999995</v>
      </c>
    </row>
    <row r="226" spans="1:8" x14ac:dyDescent="0.25">
      <c r="A226" s="7">
        <v>48615</v>
      </c>
      <c r="B226" s="23">
        <f t="shared" si="36"/>
        <v>31</v>
      </c>
      <c r="C226" s="55">
        <f t="shared" si="43"/>
        <v>4848939</v>
      </c>
      <c r="D226" s="76">
        <f t="shared" si="38"/>
        <v>3809560.23</v>
      </c>
      <c r="E226" s="75">
        <f t="shared" si="44"/>
        <v>1039378.77</v>
      </c>
      <c r="F226" s="75">
        <f t="shared" si="40"/>
        <v>81585645.130000204</v>
      </c>
      <c r="G226" s="16">
        <f t="shared" si="41"/>
        <v>77776084.9000002</v>
      </c>
      <c r="H226" s="54">
        <f t="shared" si="45"/>
        <v>81585645.129999995</v>
      </c>
    </row>
    <row r="227" spans="1:8" x14ac:dyDescent="0.25">
      <c r="A227" s="7">
        <v>48643</v>
      </c>
      <c r="B227" s="23">
        <f t="shared" si="36"/>
        <v>28</v>
      </c>
      <c r="C227" s="55">
        <f t="shared" si="43"/>
        <v>4848939</v>
      </c>
      <c r="D227" s="76">
        <f t="shared" si="38"/>
        <v>3953981.31</v>
      </c>
      <c r="E227" s="75">
        <f t="shared" si="44"/>
        <v>894957.69</v>
      </c>
      <c r="F227" s="75">
        <f t="shared" si="40"/>
        <v>77776084.9000002</v>
      </c>
      <c r="G227" s="16">
        <f t="shared" si="41"/>
        <v>73822103.590000197</v>
      </c>
      <c r="H227" s="54">
        <f t="shared" si="45"/>
        <v>77776084.899999991</v>
      </c>
    </row>
    <row r="228" spans="1:8" x14ac:dyDescent="0.25">
      <c r="A228" s="7">
        <v>48674</v>
      </c>
      <c r="B228" s="23">
        <f t="shared" si="36"/>
        <v>31</v>
      </c>
      <c r="C228" s="55">
        <f t="shared" si="43"/>
        <v>4848939</v>
      </c>
      <c r="D228" s="76">
        <f t="shared" si="38"/>
        <v>3908465.63</v>
      </c>
      <c r="E228" s="75">
        <f t="shared" si="44"/>
        <v>940473.37</v>
      </c>
      <c r="F228" s="75">
        <f t="shared" si="40"/>
        <v>73822103.590000197</v>
      </c>
      <c r="G228" s="16">
        <f t="shared" si="41"/>
        <v>69913637.960000202</v>
      </c>
      <c r="H228" s="54">
        <f t="shared" si="45"/>
        <v>73822103.589999989</v>
      </c>
    </row>
    <row r="229" spans="1:8" x14ac:dyDescent="0.25">
      <c r="A229" s="7">
        <v>48704</v>
      </c>
      <c r="B229" s="23">
        <f t="shared" si="36"/>
        <v>30</v>
      </c>
      <c r="C229" s="55">
        <f t="shared" si="43"/>
        <v>4848939</v>
      </c>
      <c r="D229" s="76">
        <f t="shared" si="38"/>
        <v>3986990.04</v>
      </c>
      <c r="E229" s="75">
        <f t="shared" si="44"/>
        <v>861948.96</v>
      </c>
      <c r="F229" s="75">
        <f t="shared" si="40"/>
        <v>69913637.960000202</v>
      </c>
      <c r="G229" s="16">
        <f t="shared" si="41"/>
        <v>65926647.920000203</v>
      </c>
      <c r="H229" s="54">
        <f t="shared" si="45"/>
        <v>69913637.959999993</v>
      </c>
    </row>
    <row r="230" spans="1:8" x14ac:dyDescent="0.25">
      <c r="A230" s="7">
        <v>48735</v>
      </c>
      <c r="B230" s="23">
        <f t="shared" si="36"/>
        <v>31</v>
      </c>
      <c r="C230" s="55">
        <f t="shared" si="43"/>
        <v>4848939</v>
      </c>
      <c r="D230" s="76">
        <f t="shared" si="38"/>
        <v>4009051.57</v>
      </c>
      <c r="E230" s="75">
        <f t="shared" si="44"/>
        <v>839887.43</v>
      </c>
      <c r="F230" s="75">
        <f t="shared" si="40"/>
        <v>65926647.920000203</v>
      </c>
      <c r="G230" s="16">
        <f t="shared" si="41"/>
        <v>61917596.350000203</v>
      </c>
      <c r="H230" s="54">
        <f t="shared" si="45"/>
        <v>65926647.919999994</v>
      </c>
    </row>
    <row r="231" spans="1:8" x14ac:dyDescent="0.25">
      <c r="A231" s="7">
        <v>48765</v>
      </c>
      <c r="B231" s="23">
        <f t="shared" si="36"/>
        <v>30</v>
      </c>
      <c r="C231" s="55">
        <f t="shared" si="43"/>
        <v>4848939</v>
      </c>
      <c r="D231" s="76">
        <f t="shared" si="38"/>
        <v>4085571.37</v>
      </c>
      <c r="E231" s="75">
        <f t="shared" si="44"/>
        <v>763367.63</v>
      </c>
      <c r="F231" s="75">
        <f t="shared" si="40"/>
        <v>61917596.350000203</v>
      </c>
      <c r="G231" s="16">
        <f t="shared" si="41"/>
        <v>57832024.980000205</v>
      </c>
      <c r="H231" s="54">
        <f t="shared" si="45"/>
        <v>61917596.349999994</v>
      </c>
    </row>
    <row r="232" spans="1:8" x14ac:dyDescent="0.25">
      <c r="A232" s="7">
        <v>48796</v>
      </c>
      <c r="B232" s="23">
        <f t="shared" si="36"/>
        <v>31</v>
      </c>
      <c r="C232" s="55">
        <f t="shared" si="43"/>
        <v>4848939</v>
      </c>
      <c r="D232" s="76">
        <f t="shared" si="38"/>
        <v>4112174.85</v>
      </c>
      <c r="E232" s="75">
        <f t="shared" si="44"/>
        <v>736764.15</v>
      </c>
      <c r="F232" s="75">
        <f t="shared" si="40"/>
        <v>57832024.980000205</v>
      </c>
      <c r="G232" s="16">
        <f t="shared" si="41"/>
        <v>53719850.130000204</v>
      </c>
      <c r="H232" s="54">
        <f t="shared" si="45"/>
        <v>57832024.979999997</v>
      </c>
    </row>
    <row r="233" spans="1:8" x14ac:dyDescent="0.25">
      <c r="A233" s="7">
        <v>48827</v>
      </c>
      <c r="B233" s="23">
        <f t="shared" si="36"/>
        <v>31</v>
      </c>
      <c r="C233" s="55">
        <f t="shared" si="43"/>
        <v>4848939</v>
      </c>
      <c r="D233" s="76">
        <f t="shared" si="38"/>
        <v>4164562.83</v>
      </c>
      <c r="E233" s="75">
        <f t="shared" si="44"/>
        <v>684376.17</v>
      </c>
      <c r="F233" s="75">
        <f t="shared" si="40"/>
        <v>53719850.130000204</v>
      </c>
      <c r="G233" s="16">
        <f t="shared" si="41"/>
        <v>49555287.300000206</v>
      </c>
      <c r="H233" s="54">
        <f t="shared" si="45"/>
        <v>53719850.129999995</v>
      </c>
    </row>
    <row r="234" spans="1:8" x14ac:dyDescent="0.25">
      <c r="A234" s="7">
        <v>48857</v>
      </c>
      <c r="B234" s="23">
        <f t="shared" si="36"/>
        <v>30</v>
      </c>
      <c r="C234" s="55">
        <f t="shared" si="43"/>
        <v>4848939</v>
      </c>
      <c r="D234" s="76">
        <f t="shared" si="38"/>
        <v>4237983.4000000004</v>
      </c>
      <c r="E234" s="75">
        <f t="shared" si="44"/>
        <v>610955.6</v>
      </c>
      <c r="F234" s="75">
        <f t="shared" si="40"/>
        <v>49555287.300000206</v>
      </c>
      <c r="G234" s="16">
        <f t="shared" si="41"/>
        <v>45317303.900000207</v>
      </c>
      <c r="H234" s="54">
        <f t="shared" si="45"/>
        <v>49555287.299999997</v>
      </c>
    </row>
    <row r="235" spans="1:8" x14ac:dyDescent="0.25">
      <c r="A235" s="7">
        <v>48888</v>
      </c>
      <c r="B235" s="23">
        <f t="shared" si="36"/>
        <v>31</v>
      </c>
      <c r="C235" s="55">
        <f t="shared" si="43"/>
        <v>4848939</v>
      </c>
      <c r="D235" s="76">
        <f t="shared" si="38"/>
        <v>4271608.96</v>
      </c>
      <c r="E235" s="75">
        <f t="shared" si="44"/>
        <v>577330.04</v>
      </c>
      <c r="F235" s="75">
        <f t="shared" si="40"/>
        <v>45317303.900000207</v>
      </c>
      <c r="G235" s="16">
        <f t="shared" si="41"/>
        <v>41045694.940000206</v>
      </c>
      <c r="H235" s="54">
        <f t="shared" si="45"/>
        <v>45317303.899999999</v>
      </c>
    </row>
    <row r="236" spans="1:8" x14ac:dyDescent="0.25">
      <c r="A236" s="7">
        <v>48918</v>
      </c>
      <c r="B236" s="23">
        <f t="shared" si="36"/>
        <v>30</v>
      </c>
      <c r="C236" s="55">
        <f t="shared" si="43"/>
        <v>4848939</v>
      </c>
      <c r="D236" s="76">
        <f t="shared" si="38"/>
        <v>4342896.1900000004</v>
      </c>
      <c r="E236" s="75">
        <f t="shared" si="44"/>
        <v>506042.81</v>
      </c>
      <c r="F236" s="75">
        <f t="shared" si="40"/>
        <v>41045694.940000206</v>
      </c>
      <c r="G236" s="16">
        <f t="shared" si="41"/>
        <v>36702798.750000209</v>
      </c>
      <c r="H236" s="54">
        <f t="shared" si="45"/>
        <v>41045694.939999998</v>
      </c>
    </row>
    <row r="237" spans="1:8" x14ac:dyDescent="0.25">
      <c r="A237" s="7">
        <v>48949</v>
      </c>
      <c r="B237" s="23">
        <f t="shared" si="36"/>
        <v>31</v>
      </c>
      <c r="C237" s="55">
        <f t="shared" si="43"/>
        <v>4848939</v>
      </c>
      <c r="D237" s="76">
        <f t="shared" si="38"/>
        <v>4381355.4000000004</v>
      </c>
      <c r="E237" s="75">
        <f t="shared" si="44"/>
        <v>467583.6</v>
      </c>
      <c r="F237" s="75">
        <f t="shared" si="40"/>
        <v>36702798.750000209</v>
      </c>
      <c r="G237" s="16">
        <f t="shared" si="41"/>
        <v>32321443.35000021</v>
      </c>
      <c r="H237" s="54">
        <f t="shared" si="45"/>
        <v>36702798.75</v>
      </c>
    </row>
    <row r="238" spans="1:8" x14ac:dyDescent="0.25">
      <c r="A238" s="7">
        <v>48980</v>
      </c>
      <c r="B238" s="23">
        <f t="shared" si="36"/>
        <v>31</v>
      </c>
      <c r="C238" s="55">
        <f t="shared" si="43"/>
        <v>4848939</v>
      </c>
      <c r="D238" s="76">
        <f t="shared" si="38"/>
        <v>4437172.67</v>
      </c>
      <c r="E238" s="75">
        <f t="shared" si="44"/>
        <v>411766.33</v>
      </c>
      <c r="F238" s="75">
        <f t="shared" si="40"/>
        <v>32321443.35000021</v>
      </c>
      <c r="G238" s="16">
        <f t="shared" si="41"/>
        <v>27884270.680000208</v>
      </c>
      <c r="H238" s="54">
        <f t="shared" si="45"/>
        <v>32321443.350000001</v>
      </c>
    </row>
    <row r="239" spans="1:8" x14ac:dyDescent="0.25">
      <c r="A239" s="7">
        <v>49008</v>
      </c>
      <c r="B239" s="23">
        <f t="shared" si="36"/>
        <v>28</v>
      </c>
      <c r="C239" s="55">
        <f t="shared" si="43"/>
        <v>4848939</v>
      </c>
      <c r="D239" s="76">
        <f t="shared" si="38"/>
        <v>4528078.9000000004</v>
      </c>
      <c r="E239" s="75">
        <f t="shared" si="44"/>
        <v>320860.09999999998</v>
      </c>
      <c r="F239" s="75">
        <f t="shared" si="40"/>
        <v>27884270.680000208</v>
      </c>
      <c r="G239" s="16">
        <f t="shared" si="41"/>
        <v>23356191.78000021</v>
      </c>
      <c r="H239" s="54">
        <f t="shared" si="45"/>
        <v>27884270.68</v>
      </c>
    </row>
    <row r="240" spans="1:8" x14ac:dyDescent="0.25">
      <c r="A240" s="7">
        <v>49039</v>
      </c>
      <c r="B240" s="23">
        <f t="shared" si="36"/>
        <v>31</v>
      </c>
      <c r="C240" s="55">
        <f t="shared" si="43"/>
        <v>4848939</v>
      </c>
      <c r="D240" s="76">
        <f t="shared" si="38"/>
        <v>4551387.5199999996</v>
      </c>
      <c r="E240" s="75">
        <f t="shared" si="44"/>
        <v>297551.48</v>
      </c>
      <c r="F240" s="75">
        <f t="shared" si="40"/>
        <v>23356191.78000021</v>
      </c>
      <c r="G240" s="16">
        <f t="shared" si="41"/>
        <v>18804804.26000021</v>
      </c>
      <c r="H240" s="54">
        <f t="shared" si="45"/>
        <v>23356191.780000001</v>
      </c>
    </row>
    <row r="241" spans="1:8" x14ac:dyDescent="0.25">
      <c r="A241" s="7">
        <v>49069</v>
      </c>
      <c r="B241" s="23">
        <f t="shared" si="36"/>
        <v>30</v>
      </c>
      <c r="C241" s="55">
        <f t="shared" si="43"/>
        <v>4848939</v>
      </c>
      <c r="D241" s="76">
        <f t="shared" si="38"/>
        <v>4617098.95</v>
      </c>
      <c r="E241" s="75">
        <f t="shared" si="44"/>
        <v>231840.05</v>
      </c>
      <c r="F241" s="75">
        <f t="shared" si="40"/>
        <v>18804804.26000021</v>
      </c>
      <c r="G241" s="16">
        <f t="shared" si="41"/>
        <v>14187705.310000211</v>
      </c>
      <c r="H241" s="54">
        <f t="shared" si="45"/>
        <v>18804804.260000002</v>
      </c>
    </row>
    <row r="242" spans="1:8" x14ac:dyDescent="0.25">
      <c r="A242" s="7">
        <v>49100</v>
      </c>
      <c r="B242" s="23">
        <f t="shared" si="36"/>
        <v>31</v>
      </c>
      <c r="C242" s="55">
        <f t="shared" si="43"/>
        <v>4848939</v>
      </c>
      <c r="D242" s="76">
        <f t="shared" si="38"/>
        <v>4668191.5199999996</v>
      </c>
      <c r="E242" s="75">
        <f t="shared" si="44"/>
        <v>180747.48</v>
      </c>
      <c r="F242" s="75">
        <f t="shared" si="40"/>
        <v>14187705.310000211</v>
      </c>
      <c r="G242" s="16">
        <f t="shared" si="41"/>
        <v>9519513.7900002114</v>
      </c>
      <c r="H242" s="54">
        <f t="shared" si="45"/>
        <v>14187705.310000002</v>
      </c>
    </row>
    <row r="243" spans="1:8" x14ac:dyDescent="0.25">
      <c r="A243" s="7">
        <v>49130</v>
      </c>
      <c r="B243" s="23">
        <f t="shared" si="36"/>
        <v>30</v>
      </c>
      <c r="C243" s="55">
        <f t="shared" si="43"/>
        <v>4848939</v>
      </c>
      <c r="D243" s="76">
        <f t="shared" si="38"/>
        <v>4731575.13</v>
      </c>
      <c r="E243" s="75">
        <f t="shared" si="44"/>
        <v>117363.87</v>
      </c>
      <c r="F243" s="75">
        <f t="shared" si="40"/>
        <v>9519513.7900002114</v>
      </c>
      <c r="G243" s="16">
        <f t="shared" si="41"/>
        <v>4787938.6600002116</v>
      </c>
      <c r="H243" s="54">
        <f t="shared" si="45"/>
        <v>9519513.7900000028</v>
      </c>
    </row>
    <row r="244" spans="1:8" x14ac:dyDescent="0.25">
      <c r="A244" s="7">
        <v>49161</v>
      </c>
      <c r="B244" s="23">
        <f t="shared" si="36"/>
        <v>31</v>
      </c>
      <c r="C244" s="55">
        <f t="shared" si="43"/>
        <v>4848939</v>
      </c>
      <c r="D244" s="76">
        <f t="shared" si="38"/>
        <v>4787938.66</v>
      </c>
      <c r="E244" s="75">
        <v>61000.34</v>
      </c>
      <c r="F244" s="75">
        <f t="shared" si="40"/>
        <v>4787938.6600002116</v>
      </c>
      <c r="G244" s="16">
        <f t="shared" si="41"/>
        <v>2.1141022443771362E-7</v>
      </c>
      <c r="H244" s="54">
        <f t="shared" si="45"/>
        <v>4787938.6600000029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08B0-9CAB-4119-BA85-3448DDD0BBFD}">
  <dimension ref="A1:X2"/>
  <sheetViews>
    <sheetView workbookViewId="0">
      <selection activeCell="H18" sqref="H18"/>
    </sheetView>
  </sheetViews>
  <sheetFormatPr defaultRowHeight="15" x14ac:dyDescent="0.25"/>
  <cols>
    <col min="13" max="13" width="19.28515625" bestFit="1" customWidth="1"/>
    <col min="14" max="14" width="21" bestFit="1" customWidth="1"/>
    <col min="20" max="20" width="21" bestFit="1" customWidth="1"/>
    <col min="24" max="24" width="61.5703125" bestFit="1" customWidth="1"/>
  </cols>
  <sheetData>
    <row r="1" spans="1:24" x14ac:dyDescent="0.25">
      <c r="A1" s="4" t="s">
        <v>28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12</v>
      </c>
      <c r="G1" s="1" t="s">
        <v>15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51</v>
      </c>
      <c r="O1" s="9" t="s">
        <v>50</v>
      </c>
      <c r="P1" s="1" t="s">
        <v>49</v>
      </c>
      <c r="Q1" s="9" t="s">
        <v>48</v>
      </c>
      <c r="R1" s="1" t="s">
        <v>47</v>
      </c>
      <c r="S1" s="9" t="s">
        <v>46</v>
      </c>
      <c r="T1" s="1" t="s">
        <v>78</v>
      </c>
      <c r="U1" s="9" t="s">
        <v>77</v>
      </c>
      <c r="V1" s="1" t="s">
        <v>76</v>
      </c>
      <c r="W1" s="9" t="s">
        <v>75</v>
      </c>
      <c r="X1" s="1" t="s">
        <v>30</v>
      </c>
    </row>
    <row r="2" spans="1:24" x14ac:dyDescent="0.25">
      <c r="A2" s="5" t="s">
        <v>0</v>
      </c>
      <c r="B2" s="2" t="s">
        <v>9</v>
      </c>
      <c r="C2" s="2" t="s">
        <v>33</v>
      </c>
      <c r="D2" s="3" t="s">
        <v>42</v>
      </c>
      <c r="E2" s="3" t="s">
        <v>22</v>
      </c>
      <c r="F2" s="3" t="s">
        <v>34</v>
      </c>
      <c r="G2" s="3" t="s">
        <v>41</v>
      </c>
      <c r="H2" s="3" t="s">
        <v>13</v>
      </c>
      <c r="I2" s="3" t="s">
        <v>0</v>
      </c>
      <c r="J2" s="3" t="s">
        <v>9</v>
      </c>
      <c r="K2" s="3" t="s">
        <v>24</v>
      </c>
      <c r="L2" s="3" t="s">
        <v>25</v>
      </c>
      <c r="M2" s="3" t="s">
        <v>40</v>
      </c>
      <c r="N2" s="3" t="s">
        <v>70</v>
      </c>
      <c r="O2" s="3" t="s">
        <v>23</v>
      </c>
      <c r="P2" s="3" t="s">
        <v>70</v>
      </c>
      <c r="Q2" s="3" t="s">
        <v>23</v>
      </c>
      <c r="R2" s="3" t="s">
        <v>70</v>
      </c>
      <c r="S2" s="3" t="s">
        <v>23</v>
      </c>
      <c r="T2" s="3" t="s">
        <v>39</v>
      </c>
      <c r="U2" s="3" t="s">
        <v>70</v>
      </c>
      <c r="V2" s="3" t="s">
        <v>38</v>
      </c>
      <c r="W2" s="3" t="s">
        <v>74</v>
      </c>
      <c r="X2" s="3" t="s">
        <v>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5EBE-16EF-4723-A75E-3F1ACB7F5C20}">
  <dimension ref="A1:AC40"/>
  <sheetViews>
    <sheetView workbookViewId="0">
      <selection activeCell="H18" sqref="H18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5.5703125" bestFit="1" customWidth="1"/>
    <col min="5" max="5" width="19.5703125" bestFit="1" customWidth="1"/>
    <col min="6" max="7" width="15.28515625" bestFit="1" customWidth="1"/>
    <col min="8" max="8" width="19.28515625" bestFit="1" customWidth="1"/>
    <col min="9" max="9" width="16.5703125" bestFit="1" customWidth="1"/>
    <col min="13" max="13" width="15.85546875" bestFit="1" customWidth="1"/>
    <col min="14" max="14" width="16.5703125" bestFit="1" customWidth="1"/>
    <col min="18" max="18" width="15.85546875" bestFit="1" customWidth="1"/>
    <col min="19" max="19" width="16.5703125" bestFit="1" customWidth="1"/>
    <col min="23" max="23" width="15.85546875" bestFit="1" customWidth="1"/>
    <col min="28" max="28" width="15.85546875" bestFit="1" customWidth="1"/>
  </cols>
  <sheetData>
    <row r="1" spans="1:29" x14ac:dyDescent="0.25">
      <c r="A1" s="39" t="s">
        <v>31</v>
      </c>
      <c r="B1" s="43" t="s">
        <v>60</v>
      </c>
      <c r="C1" s="42" t="s">
        <v>59</v>
      </c>
      <c r="D1" s="8">
        <v>990000000</v>
      </c>
      <c r="E1" s="41" t="s">
        <v>58</v>
      </c>
      <c r="F1" s="41" t="s">
        <v>57</v>
      </c>
      <c r="G1" s="41" t="s">
        <v>56</v>
      </c>
      <c r="H1" s="41" t="s">
        <v>55</v>
      </c>
      <c r="I1" s="41" t="s">
        <v>54</v>
      </c>
      <c r="J1" s="41" t="s">
        <v>58</v>
      </c>
      <c r="K1" s="41" t="s">
        <v>57</v>
      </c>
      <c r="L1" s="41" t="s">
        <v>56</v>
      </c>
      <c r="M1" s="41" t="s">
        <v>55</v>
      </c>
      <c r="N1" s="41" t="s">
        <v>54</v>
      </c>
      <c r="O1" s="41" t="s">
        <v>58</v>
      </c>
      <c r="P1" s="41" t="s">
        <v>57</v>
      </c>
      <c r="Q1" s="41" t="s">
        <v>56</v>
      </c>
      <c r="R1" s="41" t="s">
        <v>55</v>
      </c>
      <c r="S1" s="41" t="s">
        <v>54</v>
      </c>
      <c r="T1" s="41" t="s">
        <v>58</v>
      </c>
      <c r="U1" s="41" t="s">
        <v>57</v>
      </c>
      <c r="V1" s="41" t="s">
        <v>56</v>
      </c>
      <c r="W1" s="41" t="s">
        <v>55</v>
      </c>
      <c r="X1" s="41" t="s">
        <v>54</v>
      </c>
      <c r="Y1" s="41" t="s">
        <v>58</v>
      </c>
      <c r="Z1" s="41" t="s">
        <v>57</v>
      </c>
      <c r="AA1" s="41" t="s">
        <v>56</v>
      </c>
      <c r="AB1" s="41" t="s">
        <v>55</v>
      </c>
      <c r="AC1" s="41" t="s">
        <v>54</v>
      </c>
    </row>
    <row r="2" spans="1:29" x14ac:dyDescent="0.25">
      <c r="A2" s="39" t="s">
        <v>32</v>
      </c>
      <c r="B2" s="40">
        <v>0.15</v>
      </c>
      <c r="C2" s="39" t="s">
        <v>53</v>
      </c>
      <c r="D2" s="38">
        <f>ROUNDUP(39104.2387726916,0)</f>
        <v>39105</v>
      </c>
      <c r="E2" s="36">
        <v>1</v>
      </c>
      <c r="F2" s="36">
        <v>5</v>
      </c>
      <c r="G2" s="35">
        <v>0.1</v>
      </c>
      <c r="H2" s="100">
        <f>G2*D1</f>
        <v>99000000</v>
      </c>
      <c r="I2" s="33">
        <f>ROUNDUP(31757841.4841102,0)</f>
        <v>31757842</v>
      </c>
      <c r="J2" s="36">
        <v>6</v>
      </c>
      <c r="K2" s="36">
        <v>10</v>
      </c>
      <c r="L2" s="35">
        <v>0.1</v>
      </c>
      <c r="M2" s="100">
        <f>L2*D1</f>
        <v>99000000</v>
      </c>
      <c r="N2" s="33">
        <f>ROUNDUP(30367751.7679335,0)</f>
        <v>30367752</v>
      </c>
      <c r="O2" s="36">
        <v>11</v>
      </c>
      <c r="P2" s="36">
        <v>15</v>
      </c>
      <c r="Q2" s="35">
        <v>0.1</v>
      </c>
      <c r="R2" s="100">
        <f>Q2*D1</f>
        <v>99000000</v>
      </c>
      <c r="S2" s="33">
        <f>ROUNDUP(29265489.6620649,0)</f>
        <v>29265490</v>
      </c>
      <c r="T2" s="36">
        <v>16</v>
      </c>
      <c r="U2" s="36">
        <v>25</v>
      </c>
      <c r="V2" s="35">
        <v>0.2</v>
      </c>
      <c r="W2" s="100">
        <f>V2*D1</f>
        <v>198000000</v>
      </c>
      <c r="X2" s="33">
        <f>ROUNDUP(27389941.0899685,0)</f>
        <v>27389942</v>
      </c>
      <c r="Y2" s="36">
        <v>26</v>
      </c>
      <c r="Z2" s="36">
        <v>36</v>
      </c>
      <c r="AA2" s="35">
        <v>0.5</v>
      </c>
      <c r="AB2" s="100">
        <f>AA2*D1</f>
        <v>495000000</v>
      </c>
      <c r="AC2" s="33">
        <f>ROUNDUP(48435289.0681818,0)</f>
        <v>48435290</v>
      </c>
    </row>
    <row r="3" spans="1:29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6" t="s">
        <v>19</v>
      </c>
      <c r="H3" s="32" t="s">
        <v>52</v>
      </c>
    </row>
    <row r="4" spans="1:29" x14ac:dyDescent="0.25">
      <c r="A4" s="24">
        <v>41856</v>
      </c>
      <c r="B4" s="23">
        <f>A4-B1</f>
        <v>3</v>
      </c>
      <c r="C4" s="27" t="s">
        <v>26</v>
      </c>
      <c r="D4" s="29">
        <v>0</v>
      </c>
      <c r="E4" s="28">
        <f>ROUNDUP(B2*B4*F4/365,0)</f>
        <v>1220548</v>
      </c>
      <c r="F4" s="27">
        <f>D1</f>
        <v>990000000</v>
      </c>
      <c r="G4" s="26">
        <f t="shared" ref="G4:G40" si="0">F4-D4</f>
        <v>990000000</v>
      </c>
      <c r="H4" s="25"/>
    </row>
    <row r="5" spans="1:29" x14ac:dyDescent="0.25">
      <c r="A5" s="24">
        <v>41887</v>
      </c>
      <c r="B5" s="23">
        <f t="shared" ref="B5:B40" si="1">A5-A4</f>
        <v>31</v>
      </c>
      <c r="C5" s="98">
        <f>$I$2</f>
        <v>31757842</v>
      </c>
      <c r="D5" s="97">
        <f t="shared" ref="D5:D40" si="2">C5-E5</f>
        <v>19145513.23</v>
      </c>
      <c r="E5" s="96">
        <f>ROUND(F5*$B$2*B5/365,2)</f>
        <v>12612328.77</v>
      </c>
      <c r="F5" s="96">
        <f t="shared" ref="F5:F40" si="3">G4</f>
        <v>990000000</v>
      </c>
      <c r="G5" s="105">
        <f t="shared" si="0"/>
        <v>970854486.76999998</v>
      </c>
      <c r="H5" s="10">
        <f>H2</f>
        <v>99000000</v>
      </c>
    </row>
    <row r="6" spans="1:29" x14ac:dyDescent="0.25">
      <c r="A6" s="24">
        <v>41917</v>
      </c>
      <c r="B6" s="23">
        <f t="shared" si="1"/>
        <v>30</v>
      </c>
      <c r="C6" s="98">
        <f>$I$2</f>
        <v>31757842</v>
      </c>
      <c r="D6" s="97">
        <f t="shared" si="2"/>
        <v>19788403.119999997</v>
      </c>
      <c r="E6" s="96">
        <f>ROUND(F6*$B$2*B6/365,2)</f>
        <v>11969438.880000001</v>
      </c>
      <c r="F6" s="96">
        <f t="shared" si="3"/>
        <v>970854486.76999998</v>
      </c>
      <c r="G6" s="105">
        <f t="shared" si="0"/>
        <v>951066083.64999998</v>
      </c>
      <c r="H6" s="10">
        <f>H5-D5</f>
        <v>79854486.769999996</v>
      </c>
    </row>
    <row r="7" spans="1:29" x14ac:dyDescent="0.25">
      <c r="A7" s="24">
        <v>41948</v>
      </c>
      <c r="B7" s="23">
        <f t="shared" si="1"/>
        <v>31</v>
      </c>
      <c r="C7" s="98">
        <f>$I$2</f>
        <v>31757842</v>
      </c>
      <c r="D7" s="97">
        <f t="shared" si="2"/>
        <v>19641520.66</v>
      </c>
      <c r="E7" s="96">
        <f>ROUND(F7*$B$2*B7/365,2)</f>
        <v>12116321.34</v>
      </c>
      <c r="F7" s="96">
        <f t="shared" si="3"/>
        <v>951066083.64999998</v>
      </c>
      <c r="G7" s="105">
        <f t="shared" si="0"/>
        <v>931424562.99000001</v>
      </c>
      <c r="H7" s="10">
        <f>H6-D6</f>
        <v>60066083.649999999</v>
      </c>
    </row>
    <row r="8" spans="1:29" x14ac:dyDescent="0.25">
      <c r="A8" s="24">
        <v>41978</v>
      </c>
      <c r="B8" s="23">
        <f t="shared" si="1"/>
        <v>30</v>
      </c>
      <c r="C8" s="98">
        <f>$I$2</f>
        <v>31757842</v>
      </c>
      <c r="D8" s="97">
        <f t="shared" si="2"/>
        <v>20274525.469999999</v>
      </c>
      <c r="E8" s="96">
        <f>ROUND(F8*$B$2*B8/365,2)</f>
        <v>11483316.529999999</v>
      </c>
      <c r="F8" s="96">
        <f t="shared" si="3"/>
        <v>931424562.99000001</v>
      </c>
      <c r="G8" s="105">
        <f t="shared" si="0"/>
        <v>911150037.51999998</v>
      </c>
      <c r="H8" s="10">
        <f>H7-D7</f>
        <v>40424562.989999995</v>
      </c>
    </row>
    <row r="9" spans="1:29" x14ac:dyDescent="0.25">
      <c r="A9" s="24">
        <v>42009</v>
      </c>
      <c r="B9" s="23">
        <f t="shared" si="1"/>
        <v>31</v>
      </c>
      <c r="C9" s="98">
        <f>$I$2</f>
        <v>31757842</v>
      </c>
      <c r="D9" s="97">
        <f t="shared" si="2"/>
        <v>20150037.519999996</v>
      </c>
      <c r="E9" s="96">
        <v>11607804.480000002</v>
      </c>
      <c r="F9" s="96">
        <f t="shared" si="3"/>
        <v>911150037.51999998</v>
      </c>
      <c r="G9" s="105">
        <f t="shared" si="0"/>
        <v>891000000</v>
      </c>
      <c r="H9" s="10">
        <f>H8-D8</f>
        <v>20150037.519999996</v>
      </c>
    </row>
    <row r="10" spans="1:29" x14ac:dyDescent="0.25">
      <c r="A10" s="24">
        <v>42040</v>
      </c>
      <c r="B10" s="23">
        <f t="shared" si="1"/>
        <v>31</v>
      </c>
      <c r="C10" s="93">
        <f>$N$2</f>
        <v>30367752</v>
      </c>
      <c r="D10" s="78">
        <f t="shared" si="2"/>
        <v>19016656.109999999</v>
      </c>
      <c r="E10" s="77">
        <f>ROUND(F10*$B$2*B10/365,2)</f>
        <v>11351095.890000001</v>
      </c>
      <c r="F10" s="77">
        <f t="shared" si="3"/>
        <v>891000000</v>
      </c>
      <c r="G10" s="104">
        <f t="shared" si="0"/>
        <v>871983343.88999999</v>
      </c>
      <c r="H10" s="10">
        <f>M2</f>
        <v>99000000</v>
      </c>
    </row>
    <row r="11" spans="1:29" x14ac:dyDescent="0.25">
      <c r="A11" s="24">
        <v>42068</v>
      </c>
      <c r="B11" s="23">
        <f t="shared" si="1"/>
        <v>28</v>
      </c>
      <c r="C11" s="93">
        <f>$N$2</f>
        <v>30367752</v>
      </c>
      <c r="D11" s="78">
        <f t="shared" si="2"/>
        <v>20333971.060000002</v>
      </c>
      <c r="E11" s="77">
        <f>ROUND(F11*$B$2*B11/365,2)</f>
        <v>10033780.939999999</v>
      </c>
      <c r="F11" s="77">
        <f t="shared" si="3"/>
        <v>871983343.88999999</v>
      </c>
      <c r="G11" s="104">
        <f t="shared" si="0"/>
        <v>851649372.82999992</v>
      </c>
      <c r="H11" s="10">
        <f>H10-D10</f>
        <v>79983343.890000001</v>
      </c>
    </row>
    <row r="12" spans="1:29" x14ac:dyDescent="0.25">
      <c r="A12" s="24">
        <v>42099</v>
      </c>
      <c r="B12" s="23">
        <f t="shared" si="1"/>
        <v>31</v>
      </c>
      <c r="C12" s="93">
        <f>$N$2</f>
        <v>30367752</v>
      </c>
      <c r="D12" s="78">
        <f t="shared" si="2"/>
        <v>19517972.32</v>
      </c>
      <c r="E12" s="77">
        <f>ROUND(F12*$B$2*B12/365,2)</f>
        <v>10849779.68</v>
      </c>
      <c r="F12" s="77">
        <f t="shared" si="3"/>
        <v>851649372.82999992</v>
      </c>
      <c r="G12" s="104">
        <f t="shared" si="0"/>
        <v>832131400.50999987</v>
      </c>
      <c r="H12" s="10">
        <f>H11-D11</f>
        <v>59649372.829999998</v>
      </c>
    </row>
    <row r="13" spans="1:29" x14ac:dyDescent="0.25">
      <c r="A13" s="24">
        <v>42129</v>
      </c>
      <c r="B13" s="23">
        <f t="shared" si="1"/>
        <v>30</v>
      </c>
      <c r="C13" s="93">
        <f>$N$2</f>
        <v>30367752</v>
      </c>
      <c r="D13" s="78">
        <f t="shared" si="2"/>
        <v>20108597.75</v>
      </c>
      <c r="E13" s="77">
        <f>ROUND(F13*$B$2*B13/365,2)</f>
        <v>10259154.25</v>
      </c>
      <c r="F13" s="77">
        <f t="shared" si="3"/>
        <v>832131400.50999987</v>
      </c>
      <c r="G13" s="104">
        <f t="shared" si="0"/>
        <v>812022802.75999987</v>
      </c>
      <c r="H13" s="10">
        <f>H12-D12</f>
        <v>40131400.509999998</v>
      </c>
    </row>
    <row r="14" spans="1:29" x14ac:dyDescent="0.25">
      <c r="A14" s="24">
        <v>42160</v>
      </c>
      <c r="B14" s="23">
        <f t="shared" si="1"/>
        <v>31</v>
      </c>
      <c r="C14" s="93">
        <f>$N$2</f>
        <v>30367752</v>
      </c>
      <c r="D14" s="78">
        <f t="shared" si="2"/>
        <v>20022802.759999998</v>
      </c>
      <c r="E14" s="77">
        <f>10344949.24</f>
        <v>10344949.24</v>
      </c>
      <c r="F14" s="77">
        <f t="shared" si="3"/>
        <v>812022802.75999987</v>
      </c>
      <c r="G14" s="104">
        <f t="shared" si="0"/>
        <v>791999999.99999988</v>
      </c>
      <c r="H14" s="10">
        <f>H13-D13</f>
        <v>20022802.759999998</v>
      </c>
    </row>
    <row r="15" spans="1:29" x14ac:dyDescent="0.25">
      <c r="A15" s="24">
        <v>42190</v>
      </c>
      <c r="B15" s="23">
        <f t="shared" si="1"/>
        <v>30</v>
      </c>
      <c r="C15" s="103">
        <f>$S$2</f>
        <v>29265490</v>
      </c>
      <c r="D15" s="22">
        <f t="shared" si="2"/>
        <v>19501106.439999998</v>
      </c>
      <c r="E15" s="21">
        <f>ROUND(F15*$B$2*B15/365,2)</f>
        <v>9764383.5600000005</v>
      </c>
      <c r="F15" s="21">
        <f t="shared" si="3"/>
        <v>791999999.99999988</v>
      </c>
      <c r="G15" s="20">
        <f t="shared" si="0"/>
        <v>772498893.55999994</v>
      </c>
      <c r="H15" s="10">
        <f>R2</f>
        <v>99000000</v>
      </c>
    </row>
    <row r="16" spans="1:29" x14ac:dyDescent="0.25">
      <c r="A16" s="24">
        <v>42221</v>
      </c>
      <c r="B16" s="52">
        <f t="shared" si="1"/>
        <v>31</v>
      </c>
      <c r="C16" s="103">
        <f>$S$2</f>
        <v>29265490</v>
      </c>
      <c r="D16" s="22">
        <f t="shared" si="2"/>
        <v>19424065.740000002</v>
      </c>
      <c r="E16" s="21">
        <f>ROUND(F16*$B$2*B16/365,2)</f>
        <v>9841424.2599999998</v>
      </c>
      <c r="F16" s="21">
        <f t="shared" si="3"/>
        <v>772498893.55999994</v>
      </c>
      <c r="G16" s="20">
        <f t="shared" si="0"/>
        <v>753074827.81999993</v>
      </c>
      <c r="H16" s="10">
        <f>H15-D15</f>
        <v>79498893.560000002</v>
      </c>
    </row>
    <row r="17" spans="1:8" x14ac:dyDescent="0.25">
      <c r="A17" s="24">
        <v>42252</v>
      </c>
      <c r="B17" s="52">
        <f t="shared" si="1"/>
        <v>31</v>
      </c>
      <c r="C17" s="103">
        <f>$S$2</f>
        <v>29265490</v>
      </c>
      <c r="D17" s="22">
        <f t="shared" si="2"/>
        <v>19671523.02</v>
      </c>
      <c r="E17" s="21">
        <f>ROUND(F17*$B$2*B17/365,2)</f>
        <v>9593966.9800000004</v>
      </c>
      <c r="F17" s="21">
        <f t="shared" si="3"/>
        <v>753074827.81999993</v>
      </c>
      <c r="G17" s="20">
        <f t="shared" si="0"/>
        <v>733403304.79999995</v>
      </c>
      <c r="H17" s="10">
        <f>H16-D16</f>
        <v>60074827.82</v>
      </c>
    </row>
    <row r="18" spans="1:8" x14ac:dyDescent="0.25">
      <c r="A18" s="24">
        <v>42282</v>
      </c>
      <c r="B18" s="52">
        <f t="shared" si="1"/>
        <v>30</v>
      </c>
      <c r="C18" s="103">
        <f>$S$2</f>
        <v>29265490</v>
      </c>
      <c r="D18" s="22">
        <f t="shared" si="2"/>
        <v>20223531.449999999</v>
      </c>
      <c r="E18" s="21">
        <f>ROUND(F18*$B$2*B18/365,2)</f>
        <v>9041958.5500000007</v>
      </c>
      <c r="F18" s="21">
        <f t="shared" si="3"/>
        <v>733403304.79999995</v>
      </c>
      <c r="G18" s="20">
        <f t="shared" si="0"/>
        <v>713179773.3499999</v>
      </c>
      <c r="H18" s="10">
        <f>H17-D17</f>
        <v>40403304.799999997</v>
      </c>
    </row>
    <row r="19" spans="1:8" x14ac:dyDescent="0.25">
      <c r="A19" s="24">
        <v>42313</v>
      </c>
      <c r="B19" s="52">
        <f t="shared" si="1"/>
        <v>31</v>
      </c>
      <c r="C19" s="103">
        <f>$S$2</f>
        <v>29265490</v>
      </c>
      <c r="D19" s="22">
        <f t="shared" si="2"/>
        <v>20179773.350000001</v>
      </c>
      <c r="E19" s="21">
        <v>9085716.6500000004</v>
      </c>
      <c r="F19" s="21">
        <f t="shared" si="3"/>
        <v>713179773.3499999</v>
      </c>
      <c r="G19" s="20">
        <f t="shared" si="0"/>
        <v>692999999.99999988</v>
      </c>
      <c r="H19" s="10">
        <f>H18-D18</f>
        <v>20179773.349999998</v>
      </c>
    </row>
    <row r="20" spans="1:8" x14ac:dyDescent="0.25">
      <c r="A20" s="24">
        <v>42343</v>
      </c>
      <c r="B20" s="52">
        <f t="shared" si="1"/>
        <v>30</v>
      </c>
      <c r="C20" s="103">
        <f>C21</f>
        <v>27389942</v>
      </c>
      <c r="D20" s="17">
        <f t="shared" si="2"/>
        <v>18846106.380000003</v>
      </c>
      <c r="E20" s="21">
        <f t="shared" ref="E20:E28" si="4">ROUND(F20*$B$2*B20/365,2)</f>
        <v>8543835.6199999992</v>
      </c>
      <c r="F20" s="16">
        <f t="shared" si="3"/>
        <v>692999999.99999988</v>
      </c>
      <c r="G20" s="20">
        <f t="shared" si="0"/>
        <v>674153893.61999989</v>
      </c>
      <c r="H20" s="10">
        <f>W2</f>
        <v>198000000</v>
      </c>
    </row>
    <row r="21" spans="1:8" x14ac:dyDescent="0.25">
      <c r="A21" s="24">
        <v>42374</v>
      </c>
      <c r="B21" s="52">
        <f t="shared" si="1"/>
        <v>31</v>
      </c>
      <c r="C21" s="81">
        <f t="shared" ref="C21:C29" si="5">$X$2</f>
        <v>27389942</v>
      </c>
      <c r="D21" s="17">
        <f t="shared" si="2"/>
        <v>18801406.09</v>
      </c>
      <c r="E21" s="21">
        <f t="shared" si="4"/>
        <v>8588535.9100000001</v>
      </c>
      <c r="F21" s="16">
        <f t="shared" si="3"/>
        <v>674153893.61999989</v>
      </c>
      <c r="G21" s="20">
        <f t="shared" si="0"/>
        <v>655352487.52999985</v>
      </c>
      <c r="H21" s="10">
        <f t="shared" ref="H21:H29" si="6">H20-D20</f>
        <v>179153893.62</v>
      </c>
    </row>
    <row r="22" spans="1:8" x14ac:dyDescent="0.25">
      <c r="A22" s="24">
        <v>42405</v>
      </c>
      <c r="B22" s="52">
        <f t="shared" si="1"/>
        <v>31</v>
      </c>
      <c r="C22" s="81">
        <f t="shared" si="5"/>
        <v>27389942</v>
      </c>
      <c r="D22" s="17">
        <f t="shared" si="2"/>
        <v>19040930.859999999</v>
      </c>
      <c r="E22" s="21">
        <f t="shared" si="4"/>
        <v>8349011.1399999997</v>
      </c>
      <c r="F22" s="16">
        <f t="shared" si="3"/>
        <v>655352487.52999985</v>
      </c>
      <c r="G22" s="20">
        <f t="shared" si="0"/>
        <v>636311556.66999984</v>
      </c>
      <c r="H22" s="10">
        <f t="shared" si="6"/>
        <v>160352487.53</v>
      </c>
    </row>
    <row r="23" spans="1:8" x14ac:dyDescent="0.25">
      <c r="A23" s="24">
        <v>42434</v>
      </c>
      <c r="B23" s="52">
        <f t="shared" si="1"/>
        <v>29</v>
      </c>
      <c r="C23" s="81">
        <f t="shared" si="5"/>
        <v>27389942</v>
      </c>
      <c r="D23" s="17">
        <f t="shared" si="2"/>
        <v>19806502.899999999</v>
      </c>
      <c r="E23" s="21">
        <f t="shared" si="4"/>
        <v>7583439.0999999996</v>
      </c>
      <c r="F23" s="16">
        <f t="shared" si="3"/>
        <v>636311556.66999984</v>
      </c>
      <c r="G23" s="20">
        <f t="shared" si="0"/>
        <v>616505053.76999986</v>
      </c>
      <c r="H23" s="10">
        <f t="shared" si="6"/>
        <v>141311556.67000002</v>
      </c>
    </row>
    <row r="24" spans="1:8" x14ac:dyDescent="0.25">
      <c r="A24" s="24">
        <v>42465</v>
      </c>
      <c r="B24" s="52">
        <f t="shared" si="1"/>
        <v>31</v>
      </c>
      <c r="C24" s="81">
        <f t="shared" si="5"/>
        <v>27389942</v>
      </c>
      <c r="D24" s="17">
        <f t="shared" si="2"/>
        <v>19535836.52</v>
      </c>
      <c r="E24" s="21">
        <f t="shared" si="4"/>
        <v>7854105.4800000004</v>
      </c>
      <c r="F24" s="16">
        <f t="shared" si="3"/>
        <v>616505053.76999986</v>
      </c>
      <c r="G24" s="20">
        <f t="shared" si="0"/>
        <v>596969217.24999988</v>
      </c>
      <c r="H24" s="10">
        <f t="shared" si="6"/>
        <v>121505053.77000001</v>
      </c>
    </row>
    <row r="25" spans="1:8" x14ac:dyDescent="0.25">
      <c r="A25" s="24">
        <v>42495</v>
      </c>
      <c r="B25" s="52">
        <f t="shared" si="1"/>
        <v>30</v>
      </c>
      <c r="C25" s="81">
        <f t="shared" si="5"/>
        <v>27389942</v>
      </c>
      <c r="D25" s="17">
        <f t="shared" si="2"/>
        <v>20030047.539999999</v>
      </c>
      <c r="E25" s="21">
        <f t="shared" si="4"/>
        <v>7359894.46</v>
      </c>
      <c r="F25" s="16">
        <f t="shared" si="3"/>
        <v>596969217.24999988</v>
      </c>
      <c r="G25" s="20">
        <f t="shared" si="0"/>
        <v>576939169.70999992</v>
      </c>
      <c r="H25" s="10">
        <f t="shared" si="6"/>
        <v>101969217.25000001</v>
      </c>
    </row>
    <row r="26" spans="1:8" x14ac:dyDescent="0.25">
      <c r="A26" s="24">
        <v>42526</v>
      </c>
      <c r="B26" s="52">
        <f t="shared" si="1"/>
        <v>31</v>
      </c>
      <c r="C26" s="81">
        <f t="shared" si="5"/>
        <v>27389942</v>
      </c>
      <c r="D26" s="17">
        <f t="shared" si="2"/>
        <v>20039895.039999999</v>
      </c>
      <c r="E26" s="21">
        <f t="shared" si="4"/>
        <v>7350046.96</v>
      </c>
      <c r="F26" s="16">
        <f t="shared" si="3"/>
        <v>576939169.70999992</v>
      </c>
      <c r="G26" s="20">
        <f t="shared" si="0"/>
        <v>556899274.66999996</v>
      </c>
      <c r="H26" s="10">
        <f t="shared" si="6"/>
        <v>81939169.710000008</v>
      </c>
    </row>
    <row r="27" spans="1:8" x14ac:dyDescent="0.25">
      <c r="A27" s="24">
        <v>42556</v>
      </c>
      <c r="B27" s="52">
        <f t="shared" si="1"/>
        <v>30</v>
      </c>
      <c r="C27" s="81">
        <f t="shared" si="5"/>
        <v>27389942</v>
      </c>
      <c r="D27" s="17">
        <f t="shared" si="2"/>
        <v>20524060.530000001</v>
      </c>
      <c r="E27" s="21">
        <f t="shared" si="4"/>
        <v>6865881.4699999997</v>
      </c>
      <c r="F27" s="16">
        <f t="shared" si="3"/>
        <v>556899274.66999996</v>
      </c>
      <c r="G27" s="20">
        <f t="shared" si="0"/>
        <v>536375214.13999999</v>
      </c>
      <c r="H27" s="10">
        <f t="shared" si="6"/>
        <v>61899274.670000009</v>
      </c>
    </row>
    <row r="28" spans="1:8" x14ac:dyDescent="0.25">
      <c r="A28" s="24">
        <v>42587</v>
      </c>
      <c r="B28" s="48">
        <f t="shared" si="1"/>
        <v>31</v>
      </c>
      <c r="C28" s="81">
        <f t="shared" si="5"/>
        <v>27389942</v>
      </c>
      <c r="D28" s="17">
        <f t="shared" si="2"/>
        <v>20556668.719999999</v>
      </c>
      <c r="E28" s="21">
        <f t="shared" si="4"/>
        <v>6833273.2800000003</v>
      </c>
      <c r="F28" s="16">
        <f t="shared" si="3"/>
        <v>536375214.13999999</v>
      </c>
      <c r="G28" s="20">
        <f t="shared" si="0"/>
        <v>515818545.41999996</v>
      </c>
      <c r="H28" s="10">
        <f t="shared" si="6"/>
        <v>41375214.140000008</v>
      </c>
    </row>
    <row r="29" spans="1:8" x14ac:dyDescent="0.25">
      <c r="A29" s="24">
        <v>42618</v>
      </c>
      <c r="B29" s="48">
        <f t="shared" si="1"/>
        <v>31</v>
      </c>
      <c r="C29" s="81">
        <f t="shared" si="5"/>
        <v>27389942</v>
      </c>
      <c r="D29" s="17">
        <f t="shared" si="2"/>
        <v>20818545.420000002</v>
      </c>
      <c r="E29" s="21">
        <v>6571396.5800000001</v>
      </c>
      <c r="F29" s="16">
        <f t="shared" si="3"/>
        <v>515818545.41999996</v>
      </c>
      <c r="G29" s="20">
        <f t="shared" si="0"/>
        <v>494999999.99999994</v>
      </c>
      <c r="H29" s="10">
        <f t="shared" si="6"/>
        <v>20818545.420000009</v>
      </c>
    </row>
    <row r="30" spans="1:8" x14ac:dyDescent="0.25">
      <c r="A30" s="24">
        <v>42648</v>
      </c>
      <c r="B30" s="48">
        <f t="shared" si="1"/>
        <v>30</v>
      </c>
      <c r="C30" s="55">
        <f t="shared" ref="C30:C40" si="7">$AC$2</f>
        <v>48435290</v>
      </c>
      <c r="D30" s="13">
        <f t="shared" si="2"/>
        <v>42332550.269999996</v>
      </c>
      <c r="E30" s="21">
        <f t="shared" ref="E30:E39" si="8">ROUND(F30*$B$2*B30/365,2)</f>
        <v>6102739.7300000004</v>
      </c>
      <c r="F30" s="12">
        <f t="shared" si="3"/>
        <v>494999999.99999994</v>
      </c>
      <c r="G30" s="20">
        <f t="shared" si="0"/>
        <v>452667449.72999996</v>
      </c>
      <c r="H30" s="10">
        <f>AB2</f>
        <v>495000000</v>
      </c>
    </row>
    <row r="31" spans="1:8" x14ac:dyDescent="0.25">
      <c r="A31" s="24">
        <v>42679</v>
      </c>
      <c r="B31" s="48">
        <f t="shared" si="1"/>
        <v>31</v>
      </c>
      <c r="C31" s="55">
        <f t="shared" si="7"/>
        <v>48435290</v>
      </c>
      <c r="D31" s="13">
        <f t="shared" si="2"/>
        <v>42668430.710000001</v>
      </c>
      <c r="E31" s="21">
        <f t="shared" si="8"/>
        <v>5766859.29</v>
      </c>
      <c r="F31" s="12">
        <f t="shared" si="3"/>
        <v>452667449.72999996</v>
      </c>
      <c r="G31" s="20">
        <f t="shared" si="0"/>
        <v>409999019.01999998</v>
      </c>
      <c r="H31" s="10">
        <f t="shared" ref="H31:H40" si="9">H30-D30</f>
        <v>452667449.73000002</v>
      </c>
    </row>
    <row r="32" spans="1:8" x14ac:dyDescent="0.25">
      <c r="A32" s="24">
        <v>42709</v>
      </c>
      <c r="B32" s="48">
        <f t="shared" si="1"/>
        <v>30</v>
      </c>
      <c r="C32" s="55">
        <f t="shared" si="7"/>
        <v>48435290</v>
      </c>
      <c r="D32" s="13">
        <f t="shared" si="2"/>
        <v>43380507.57</v>
      </c>
      <c r="E32" s="21">
        <f t="shared" si="8"/>
        <v>5054782.43</v>
      </c>
      <c r="F32" s="12">
        <f t="shared" si="3"/>
        <v>409999019.01999998</v>
      </c>
      <c r="G32" s="20">
        <f t="shared" si="0"/>
        <v>366618511.44999999</v>
      </c>
      <c r="H32" s="10">
        <f t="shared" si="9"/>
        <v>409999019.02000004</v>
      </c>
    </row>
    <row r="33" spans="1:8" x14ac:dyDescent="0.25">
      <c r="A33" s="24">
        <v>42740</v>
      </c>
      <c r="B33" s="48">
        <f t="shared" si="1"/>
        <v>31</v>
      </c>
      <c r="C33" s="55">
        <f t="shared" si="7"/>
        <v>48435290</v>
      </c>
      <c r="D33" s="13">
        <f t="shared" si="2"/>
        <v>43764670.609999999</v>
      </c>
      <c r="E33" s="21">
        <f t="shared" si="8"/>
        <v>4670619.3899999997</v>
      </c>
      <c r="F33" s="12">
        <f t="shared" si="3"/>
        <v>366618511.44999999</v>
      </c>
      <c r="G33" s="20">
        <f t="shared" si="0"/>
        <v>322853840.83999997</v>
      </c>
      <c r="H33" s="10">
        <f t="shared" si="9"/>
        <v>366618511.45000005</v>
      </c>
    </row>
    <row r="34" spans="1:8" x14ac:dyDescent="0.25">
      <c r="A34" s="24">
        <v>42771</v>
      </c>
      <c r="B34" s="48">
        <f t="shared" si="1"/>
        <v>31</v>
      </c>
      <c r="C34" s="55">
        <f t="shared" si="7"/>
        <v>48435290</v>
      </c>
      <c r="D34" s="13">
        <f t="shared" si="2"/>
        <v>44322220.520000003</v>
      </c>
      <c r="E34" s="21">
        <f t="shared" si="8"/>
        <v>4113069.48</v>
      </c>
      <c r="F34" s="12">
        <f t="shared" si="3"/>
        <v>322853840.83999997</v>
      </c>
      <c r="G34" s="20">
        <f t="shared" si="0"/>
        <v>278531620.31999999</v>
      </c>
      <c r="H34" s="10">
        <f t="shared" si="9"/>
        <v>322853840.84000003</v>
      </c>
    </row>
    <row r="35" spans="1:8" x14ac:dyDescent="0.25">
      <c r="A35" s="24">
        <v>42799</v>
      </c>
      <c r="B35" s="48">
        <f t="shared" si="1"/>
        <v>28</v>
      </c>
      <c r="C35" s="55">
        <f t="shared" si="7"/>
        <v>48435290</v>
      </c>
      <c r="D35" s="13">
        <f t="shared" si="2"/>
        <v>45230268.619999997</v>
      </c>
      <c r="E35" s="21">
        <f t="shared" si="8"/>
        <v>3205021.38</v>
      </c>
      <c r="F35" s="12">
        <f t="shared" si="3"/>
        <v>278531620.31999999</v>
      </c>
      <c r="G35" s="20">
        <f t="shared" si="0"/>
        <v>233301351.69999999</v>
      </c>
      <c r="H35" s="10">
        <f t="shared" si="9"/>
        <v>278531620.32000005</v>
      </c>
    </row>
    <row r="36" spans="1:8" x14ac:dyDescent="0.25">
      <c r="A36" s="24">
        <v>42830</v>
      </c>
      <c r="B36" s="48">
        <f t="shared" si="1"/>
        <v>31</v>
      </c>
      <c r="C36" s="55">
        <f t="shared" si="7"/>
        <v>48435290</v>
      </c>
      <c r="D36" s="13">
        <f t="shared" si="2"/>
        <v>45463094.700000003</v>
      </c>
      <c r="E36" s="21">
        <f t="shared" si="8"/>
        <v>2972195.3</v>
      </c>
      <c r="F36" s="12">
        <f t="shared" si="3"/>
        <v>233301351.69999999</v>
      </c>
      <c r="G36" s="20">
        <f t="shared" si="0"/>
        <v>187838257</v>
      </c>
      <c r="H36" s="10">
        <f t="shared" si="9"/>
        <v>233301351.70000005</v>
      </c>
    </row>
    <row r="37" spans="1:8" x14ac:dyDescent="0.25">
      <c r="A37" s="24">
        <v>42860</v>
      </c>
      <c r="B37" s="48">
        <f t="shared" si="1"/>
        <v>30</v>
      </c>
      <c r="C37" s="55">
        <f t="shared" si="7"/>
        <v>48435290</v>
      </c>
      <c r="D37" s="13">
        <f t="shared" si="2"/>
        <v>46119475.869999997</v>
      </c>
      <c r="E37" s="21">
        <f t="shared" si="8"/>
        <v>2315814.13</v>
      </c>
      <c r="F37" s="12">
        <f t="shared" si="3"/>
        <v>187838257</v>
      </c>
      <c r="G37" s="20">
        <f t="shared" si="0"/>
        <v>141718781.13</v>
      </c>
      <c r="H37" s="10">
        <f t="shared" si="9"/>
        <v>187838257.00000006</v>
      </c>
    </row>
    <row r="38" spans="1:8" x14ac:dyDescent="0.25">
      <c r="A38" s="24">
        <v>42891</v>
      </c>
      <c r="B38" s="48">
        <f t="shared" si="1"/>
        <v>31</v>
      </c>
      <c r="C38" s="55">
        <f t="shared" si="7"/>
        <v>48435290</v>
      </c>
      <c r="D38" s="13">
        <f t="shared" si="2"/>
        <v>46629831.560000002</v>
      </c>
      <c r="E38" s="21">
        <f t="shared" si="8"/>
        <v>1805458.44</v>
      </c>
      <c r="F38" s="12">
        <f t="shared" si="3"/>
        <v>141718781.13</v>
      </c>
      <c r="G38" s="20">
        <f t="shared" si="0"/>
        <v>95088949.569999993</v>
      </c>
      <c r="H38" s="10">
        <f t="shared" si="9"/>
        <v>141718781.13000005</v>
      </c>
    </row>
    <row r="39" spans="1:8" x14ac:dyDescent="0.25">
      <c r="A39" s="24">
        <v>42921</v>
      </c>
      <c r="B39" s="48">
        <f t="shared" si="1"/>
        <v>30</v>
      </c>
      <c r="C39" s="55">
        <f t="shared" si="7"/>
        <v>48435290</v>
      </c>
      <c r="D39" s="13">
        <f t="shared" si="2"/>
        <v>47262960.479999997</v>
      </c>
      <c r="E39" s="21">
        <f t="shared" si="8"/>
        <v>1172329.52</v>
      </c>
      <c r="F39" s="12">
        <f t="shared" si="3"/>
        <v>95088949.569999993</v>
      </c>
      <c r="G39" s="20">
        <f t="shared" si="0"/>
        <v>47825989.089999996</v>
      </c>
      <c r="H39" s="10">
        <f t="shared" si="9"/>
        <v>95088949.570000052</v>
      </c>
    </row>
    <row r="40" spans="1:8" x14ac:dyDescent="0.25">
      <c r="A40" s="24">
        <v>42952</v>
      </c>
      <c r="B40" s="48">
        <f t="shared" si="1"/>
        <v>31</v>
      </c>
      <c r="C40" s="55">
        <f t="shared" si="7"/>
        <v>48435290</v>
      </c>
      <c r="D40" s="13">
        <f t="shared" si="2"/>
        <v>47825989.090000004</v>
      </c>
      <c r="E40" s="21">
        <f>609300.91</f>
        <v>609300.91</v>
      </c>
      <c r="F40" s="12">
        <f t="shared" si="3"/>
        <v>47825989.089999996</v>
      </c>
      <c r="G40" s="20">
        <f t="shared" si="0"/>
        <v>0</v>
      </c>
      <c r="H40" s="10">
        <f t="shared" si="9"/>
        <v>47825989.090000056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A081-8B56-4D88-A1C9-7C00C94896EA}">
  <dimension ref="A1:AD2"/>
  <sheetViews>
    <sheetView workbookViewId="0">
      <selection activeCell="H18" sqref="H18"/>
    </sheetView>
  </sheetViews>
  <sheetFormatPr defaultRowHeight="15" x14ac:dyDescent="0.25"/>
  <cols>
    <col min="13" max="13" width="19.28515625" bestFit="1" customWidth="1"/>
    <col min="22" max="22" width="21" bestFit="1" customWidth="1"/>
    <col min="23" max="23" width="8" bestFit="1" customWidth="1"/>
    <col min="28" max="28" width="21" bestFit="1" customWidth="1"/>
    <col min="30" max="30" width="91.5703125" bestFit="1" customWidth="1"/>
  </cols>
  <sheetData>
    <row r="1" spans="1:30" x14ac:dyDescent="0.25">
      <c r="A1" s="4" t="s">
        <v>28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12</v>
      </c>
      <c r="G1" s="1" t="s">
        <v>15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51</v>
      </c>
      <c r="O1" s="9" t="s">
        <v>50</v>
      </c>
      <c r="P1" s="1" t="s">
        <v>49</v>
      </c>
      <c r="Q1" s="9" t="s">
        <v>48</v>
      </c>
      <c r="R1" s="1" t="s">
        <v>47</v>
      </c>
      <c r="S1" s="9" t="s">
        <v>46</v>
      </c>
      <c r="T1" s="1" t="s">
        <v>78</v>
      </c>
      <c r="U1" s="9" t="s">
        <v>77</v>
      </c>
      <c r="V1" s="1" t="s">
        <v>76</v>
      </c>
      <c r="W1" s="9" t="s">
        <v>75</v>
      </c>
      <c r="X1" s="1" t="s">
        <v>94</v>
      </c>
      <c r="Y1" s="9" t="s">
        <v>93</v>
      </c>
      <c r="Z1" s="1" t="s">
        <v>92</v>
      </c>
      <c r="AA1" s="9" t="s">
        <v>91</v>
      </c>
      <c r="AB1" s="1" t="s">
        <v>90</v>
      </c>
      <c r="AC1" s="9" t="s">
        <v>89</v>
      </c>
      <c r="AD1" s="1" t="s">
        <v>30</v>
      </c>
    </row>
    <row r="2" spans="1:30" x14ac:dyDescent="0.25">
      <c r="A2" s="5" t="s">
        <v>0</v>
      </c>
      <c r="B2" s="2" t="s">
        <v>9</v>
      </c>
      <c r="C2" s="2" t="s">
        <v>33</v>
      </c>
      <c r="D2" s="3" t="s">
        <v>42</v>
      </c>
      <c r="E2" s="3" t="s">
        <v>22</v>
      </c>
      <c r="F2" s="3" t="s">
        <v>34</v>
      </c>
      <c r="G2" s="3" t="s">
        <v>41</v>
      </c>
      <c r="H2" s="3" t="s">
        <v>88</v>
      </c>
      <c r="I2" s="3" t="s">
        <v>0</v>
      </c>
      <c r="J2" s="3" t="s">
        <v>9</v>
      </c>
      <c r="K2" s="3" t="s">
        <v>24</v>
      </c>
      <c r="L2" s="3" t="s">
        <v>25</v>
      </c>
      <c r="M2" s="3" t="s">
        <v>40</v>
      </c>
      <c r="N2" s="3" t="s">
        <v>87</v>
      </c>
      <c r="O2" s="3" t="s">
        <v>23</v>
      </c>
      <c r="P2" s="3" t="s">
        <v>86</v>
      </c>
      <c r="Q2" s="3" t="s">
        <v>23</v>
      </c>
      <c r="R2" s="3" t="s">
        <v>85</v>
      </c>
      <c r="S2" s="3" t="s">
        <v>23</v>
      </c>
      <c r="T2" s="3" t="s">
        <v>84</v>
      </c>
      <c r="U2" s="3" t="s">
        <v>23</v>
      </c>
      <c r="V2" s="3" t="s">
        <v>83</v>
      </c>
      <c r="W2" s="3" t="s">
        <v>23</v>
      </c>
      <c r="X2" s="3" t="s">
        <v>82</v>
      </c>
      <c r="Y2" s="3" t="s">
        <v>23</v>
      </c>
      <c r="Z2" s="3" t="s">
        <v>81</v>
      </c>
      <c r="AA2" s="3" t="s">
        <v>23</v>
      </c>
      <c r="AB2" s="3" t="s">
        <v>80</v>
      </c>
      <c r="AC2" s="3" t="s">
        <v>23</v>
      </c>
      <c r="AD2" s="3" t="s">
        <v>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B67C-FF4F-4F9F-829A-DCEC4DE4B28D}">
  <dimension ref="A1:AR44"/>
  <sheetViews>
    <sheetView workbookViewId="0">
      <selection activeCell="H18" sqref="H18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5.5703125" bestFit="1" customWidth="1"/>
    <col min="5" max="5" width="19.5703125" bestFit="1" customWidth="1"/>
    <col min="6" max="7" width="16.85546875" bestFit="1" customWidth="1"/>
    <col min="8" max="8" width="19.28515625" bestFit="1" customWidth="1"/>
    <col min="9" max="9" width="16.5703125" bestFit="1" customWidth="1"/>
    <col min="13" max="13" width="15.85546875" bestFit="1" customWidth="1"/>
    <col min="14" max="14" width="16.5703125" bestFit="1" customWidth="1"/>
    <col min="18" max="18" width="15.85546875" bestFit="1" customWidth="1"/>
    <col min="19" max="19" width="16.5703125" bestFit="1" customWidth="1"/>
    <col min="23" max="23" width="15.85546875" bestFit="1" customWidth="1"/>
    <col min="24" max="24" width="16.5703125" bestFit="1" customWidth="1"/>
    <col min="28" max="28" width="15.85546875" bestFit="1" customWidth="1"/>
    <col min="29" max="29" width="16.5703125" bestFit="1" customWidth="1"/>
    <col min="33" max="33" width="15.85546875" bestFit="1" customWidth="1"/>
    <col min="38" max="38" width="14.85546875" bestFit="1" customWidth="1"/>
    <col min="43" max="43" width="14.85546875" bestFit="1" customWidth="1"/>
  </cols>
  <sheetData>
    <row r="1" spans="1:44" x14ac:dyDescent="0.25">
      <c r="A1" s="39" t="s">
        <v>31</v>
      </c>
      <c r="B1" s="43" t="s">
        <v>60</v>
      </c>
      <c r="C1" s="42" t="s">
        <v>59</v>
      </c>
      <c r="D1" s="8">
        <v>990000000</v>
      </c>
      <c r="E1" s="41" t="s">
        <v>58</v>
      </c>
      <c r="F1" s="41" t="s">
        <v>57</v>
      </c>
      <c r="G1" s="41" t="s">
        <v>56</v>
      </c>
      <c r="H1" s="41" t="s">
        <v>55</v>
      </c>
      <c r="I1" s="41" t="s">
        <v>54</v>
      </c>
      <c r="J1" s="41" t="s">
        <v>58</v>
      </c>
      <c r="K1" s="41" t="s">
        <v>57</v>
      </c>
      <c r="L1" s="41" t="s">
        <v>56</v>
      </c>
      <c r="M1" s="41" t="s">
        <v>55</v>
      </c>
      <c r="N1" s="41" t="s">
        <v>54</v>
      </c>
      <c r="O1" s="41" t="s">
        <v>58</v>
      </c>
      <c r="P1" s="41" t="s">
        <v>57</v>
      </c>
      <c r="Q1" s="41" t="s">
        <v>56</v>
      </c>
      <c r="R1" s="41" t="s">
        <v>55</v>
      </c>
      <c r="S1" s="41" t="s">
        <v>54</v>
      </c>
      <c r="T1" s="41" t="s">
        <v>58</v>
      </c>
      <c r="U1" s="41" t="s">
        <v>57</v>
      </c>
      <c r="V1" s="41" t="s">
        <v>56</v>
      </c>
      <c r="W1" s="41" t="s">
        <v>55</v>
      </c>
      <c r="X1" s="41" t="s">
        <v>54</v>
      </c>
      <c r="Y1" s="41" t="s">
        <v>58</v>
      </c>
      <c r="Z1" s="41" t="s">
        <v>57</v>
      </c>
      <c r="AA1" s="41" t="s">
        <v>56</v>
      </c>
      <c r="AB1" s="41" t="s">
        <v>55</v>
      </c>
      <c r="AC1" s="41" t="s">
        <v>54</v>
      </c>
      <c r="AD1" s="41" t="s">
        <v>58</v>
      </c>
      <c r="AE1" s="41" t="s">
        <v>57</v>
      </c>
      <c r="AF1" s="41" t="s">
        <v>56</v>
      </c>
      <c r="AG1" s="41" t="s">
        <v>55</v>
      </c>
      <c r="AH1" s="41" t="s">
        <v>54</v>
      </c>
      <c r="AI1" s="41" t="s">
        <v>58</v>
      </c>
      <c r="AJ1" s="41" t="s">
        <v>57</v>
      </c>
      <c r="AK1" s="41" t="s">
        <v>56</v>
      </c>
      <c r="AL1" s="41" t="s">
        <v>55</v>
      </c>
      <c r="AM1" s="41" t="s">
        <v>54</v>
      </c>
      <c r="AN1" s="41" t="s">
        <v>58</v>
      </c>
      <c r="AO1" s="41" t="s">
        <v>57</v>
      </c>
      <c r="AP1" s="41" t="s">
        <v>56</v>
      </c>
      <c r="AQ1" s="41" t="s">
        <v>55</v>
      </c>
      <c r="AR1" s="41" t="s">
        <v>54</v>
      </c>
    </row>
    <row r="2" spans="1:44" x14ac:dyDescent="0.25">
      <c r="A2" s="39" t="s">
        <v>32</v>
      </c>
      <c r="B2" s="40">
        <v>0.15</v>
      </c>
      <c r="C2" s="39" t="s">
        <v>53</v>
      </c>
      <c r="D2" s="38">
        <f>ROUNDUP(39104.2387726916,0)</f>
        <v>39105</v>
      </c>
      <c r="E2" s="36">
        <v>1</v>
      </c>
      <c r="F2" s="36">
        <v>5</v>
      </c>
      <c r="G2" s="102">
        <v>8.1100000000000005E-2</v>
      </c>
      <c r="H2" s="100">
        <f>G2*B1</f>
        <v>3394.2783000000004</v>
      </c>
      <c r="I2" s="33">
        <f>ROUNDUP(28108580.414,0)</f>
        <v>28108581</v>
      </c>
      <c r="J2" s="36">
        <v>6</v>
      </c>
      <c r="K2" s="36">
        <v>10</v>
      </c>
      <c r="L2" s="102">
        <v>0.1089</v>
      </c>
      <c r="M2" s="100">
        <f>L2*D1</f>
        <v>107811000</v>
      </c>
      <c r="N2" s="33">
        <f>ROUNDUP(32318654.7700622,0)</f>
        <v>32318655</v>
      </c>
      <c r="O2" s="36">
        <v>11</v>
      </c>
      <c r="P2" s="36">
        <v>15</v>
      </c>
      <c r="Q2" s="102">
        <v>0.2019</v>
      </c>
      <c r="R2" s="100">
        <f>Q2*D1</f>
        <v>199881000</v>
      </c>
      <c r="S2" s="101">
        <f>ROUNDUP(49063454.4800789,0)</f>
        <v>49063455</v>
      </c>
      <c r="T2" s="36">
        <v>16</v>
      </c>
      <c r="U2" s="36">
        <v>20</v>
      </c>
      <c r="V2" s="102">
        <v>0.1167</v>
      </c>
      <c r="W2" s="100">
        <f>V2*D1</f>
        <v>115533000</v>
      </c>
      <c r="X2" s="33">
        <f>ROUNDUP(30057503.6463328,0)</f>
        <v>30057504</v>
      </c>
      <c r="Y2" s="36">
        <v>21</v>
      </c>
      <c r="Z2" s="36">
        <v>25</v>
      </c>
      <c r="AA2" s="102">
        <v>0.20449999999999999</v>
      </c>
      <c r="AB2" s="100">
        <f>AA2*D1</f>
        <v>202455000</v>
      </c>
      <c r="AC2" s="33">
        <f>ROUNDUP(45595619.9739862,0)</f>
        <v>45595620</v>
      </c>
      <c r="AD2" s="36">
        <v>26</v>
      </c>
      <c r="AE2" s="36">
        <v>30</v>
      </c>
      <c r="AF2" s="102">
        <v>0.15340000000000001</v>
      </c>
      <c r="AG2" s="100">
        <f>AF2*D1</f>
        <v>151866000</v>
      </c>
      <c r="AH2" s="99">
        <f>ROUNDUP(33185199.96808,0)</f>
        <v>33185200</v>
      </c>
      <c r="AI2" s="36">
        <v>31</v>
      </c>
      <c r="AJ2" s="36">
        <v>35</v>
      </c>
      <c r="AK2" s="102">
        <v>5.5500000000000001E-2</v>
      </c>
      <c r="AL2" s="100">
        <f>AK2*D1</f>
        <v>54945000</v>
      </c>
      <c r="AM2" s="99">
        <f>ROUNDUP(12346704.6279432,0)</f>
        <v>12346705</v>
      </c>
      <c r="AN2" s="36">
        <v>36</v>
      </c>
      <c r="AO2" s="36">
        <v>40</v>
      </c>
      <c r="AP2" s="116">
        <v>7.8E-2</v>
      </c>
      <c r="AQ2" s="100">
        <f>AP2*D1</f>
        <v>77220000</v>
      </c>
      <c r="AR2" s="99">
        <f>ROUNDUP(16034112.603253,0)</f>
        <v>16034113</v>
      </c>
    </row>
    <row r="3" spans="1:44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6" t="s">
        <v>19</v>
      </c>
    </row>
    <row r="4" spans="1:44" x14ac:dyDescent="0.25">
      <c r="A4" s="24">
        <v>41856</v>
      </c>
      <c r="B4" s="23">
        <f>A4-B1</f>
        <v>3</v>
      </c>
      <c r="C4" s="27" t="s">
        <v>26</v>
      </c>
      <c r="D4" s="29">
        <v>0</v>
      </c>
      <c r="E4" s="28">
        <f>ROUNDUP(B2*B4*F4/365,0)</f>
        <v>1220548</v>
      </c>
      <c r="F4" s="27">
        <f>D1</f>
        <v>990000000</v>
      </c>
      <c r="G4" s="27">
        <f t="shared" ref="G4:G44" si="0">F4-D4</f>
        <v>990000000</v>
      </c>
    </row>
    <row r="5" spans="1:44" x14ac:dyDescent="0.25">
      <c r="A5" s="24">
        <v>41887</v>
      </c>
      <c r="B5" s="23">
        <f t="shared" ref="B5:B44" si="1">A5-A4</f>
        <v>31</v>
      </c>
      <c r="C5" s="85">
        <f>$I$2</f>
        <v>28108581</v>
      </c>
      <c r="D5" s="51">
        <f t="shared" ref="D5:D44" si="2">C5-E5</f>
        <v>15496252.23</v>
      </c>
      <c r="E5" s="28">
        <f>ROUND(F5*$B$2*B5/365,2)</f>
        <v>12612328.77</v>
      </c>
      <c r="F5" s="28">
        <f t="shared" ref="F5:F44" si="3">G4</f>
        <v>990000000</v>
      </c>
      <c r="G5" s="28">
        <f t="shared" si="0"/>
        <v>974503747.76999998</v>
      </c>
    </row>
    <row r="6" spans="1:44" x14ac:dyDescent="0.25">
      <c r="A6" s="24">
        <v>41917</v>
      </c>
      <c r="B6" s="23">
        <f t="shared" si="1"/>
        <v>30</v>
      </c>
      <c r="C6" s="85">
        <f>$I$2</f>
        <v>28108581</v>
      </c>
      <c r="D6" s="51">
        <f t="shared" si="2"/>
        <v>16094151.23</v>
      </c>
      <c r="E6" s="28">
        <f>ROUND(F6*$B$2*B6/365,2)</f>
        <v>12014429.77</v>
      </c>
      <c r="F6" s="28">
        <f t="shared" si="3"/>
        <v>974503747.76999998</v>
      </c>
      <c r="G6" s="28">
        <f t="shared" si="0"/>
        <v>958409596.53999996</v>
      </c>
    </row>
    <row r="7" spans="1:44" x14ac:dyDescent="0.25">
      <c r="A7" s="24">
        <v>41948</v>
      </c>
      <c r="B7" s="23">
        <f t="shared" si="1"/>
        <v>31</v>
      </c>
      <c r="C7" s="85">
        <f>$I$2</f>
        <v>28108581</v>
      </c>
      <c r="D7" s="51">
        <f t="shared" si="2"/>
        <v>15898705.32</v>
      </c>
      <c r="E7" s="28">
        <f>ROUND(F7*$B$2*B7/365,2)</f>
        <v>12209875.68</v>
      </c>
      <c r="F7" s="28">
        <f t="shared" si="3"/>
        <v>958409596.53999996</v>
      </c>
      <c r="G7" s="28">
        <f t="shared" si="0"/>
        <v>942510891.21999991</v>
      </c>
    </row>
    <row r="8" spans="1:44" x14ac:dyDescent="0.25">
      <c r="A8" s="24">
        <v>41978</v>
      </c>
      <c r="B8" s="23">
        <f t="shared" si="1"/>
        <v>30</v>
      </c>
      <c r="C8" s="85">
        <f>$I$2</f>
        <v>28108581</v>
      </c>
      <c r="D8" s="51">
        <f t="shared" si="2"/>
        <v>16488583.710000001</v>
      </c>
      <c r="E8" s="28">
        <f>ROUND(F8*$B$2*B8/365,2)</f>
        <v>11619997.289999999</v>
      </c>
      <c r="F8" s="28">
        <f t="shared" si="3"/>
        <v>942510891.21999991</v>
      </c>
      <c r="G8" s="28">
        <f t="shared" si="0"/>
        <v>926022307.50999987</v>
      </c>
    </row>
    <row r="9" spans="1:44" x14ac:dyDescent="0.25">
      <c r="A9" s="24">
        <v>42009</v>
      </c>
      <c r="B9" s="23">
        <f t="shared" si="1"/>
        <v>31</v>
      </c>
      <c r="C9" s="85">
        <f>$I$2</f>
        <v>28108581</v>
      </c>
      <c r="D9" s="51">
        <f t="shared" si="2"/>
        <v>16311307.50999999</v>
      </c>
      <c r="E9" s="28">
        <v>11797273.49000001</v>
      </c>
      <c r="F9" s="28">
        <f t="shared" si="3"/>
        <v>926022307.50999987</v>
      </c>
      <c r="G9" s="28">
        <f t="shared" si="0"/>
        <v>909710999.99999988</v>
      </c>
    </row>
    <row r="10" spans="1:44" x14ac:dyDescent="0.25">
      <c r="A10" s="24">
        <v>42040</v>
      </c>
      <c r="B10" s="23">
        <f t="shared" si="1"/>
        <v>31</v>
      </c>
      <c r="C10" s="89">
        <f>$N$2</f>
        <v>32318655</v>
      </c>
      <c r="D10" s="76">
        <f t="shared" si="2"/>
        <v>20729186.100000001</v>
      </c>
      <c r="E10" s="28">
        <f>ROUND(F10*$B$2*B10/365,2)</f>
        <v>11589468.9</v>
      </c>
      <c r="F10" s="75">
        <f t="shared" si="3"/>
        <v>909710999.99999988</v>
      </c>
      <c r="G10" s="75">
        <f t="shared" si="0"/>
        <v>888981813.89999986</v>
      </c>
    </row>
    <row r="11" spans="1:44" x14ac:dyDescent="0.25">
      <c r="A11" s="24">
        <v>42068</v>
      </c>
      <c r="B11" s="23">
        <f t="shared" si="1"/>
        <v>28</v>
      </c>
      <c r="C11" s="89">
        <f>$N$2</f>
        <v>32318655</v>
      </c>
      <c r="D11" s="76">
        <f t="shared" si="2"/>
        <v>22089275.219999999</v>
      </c>
      <c r="E11" s="28">
        <f>ROUND(F11*$B$2*B11/365,2)</f>
        <v>10229379.779999999</v>
      </c>
      <c r="F11" s="75">
        <f t="shared" si="3"/>
        <v>888981813.89999986</v>
      </c>
      <c r="G11" s="75">
        <f t="shared" si="0"/>
        <v>866892538.67999983</v>
      </c>
    </row>
    <row r="12" spans="1:44" x14ac:dyDescent="0.25">
      <c r="A12" s="24">
        <v>42099</v>
      </c>
      <c r="B12" s="23">
        <f t="shared" si="1"/>
        <v>31</v>
      </c>
      <c r="C12" s="89">
        <f>$N$2</f>
        <v>32318655</v>
      </c>
      <c r="D12" s="76">
        <f t="shared" si="2"/>
        <v>21274681.560000002</v>
      </c>
      <c r="E12" s="28">
        <f>ROUND(F12*$B$2*B12/365,2)</f>
        <v>11043973.439999999</v>
      </c>
      <c r="F12" s="75">
        <f t="shared" si="3"/>
        <v>866892538.67999983</v>
      </c>
      <c r="G12" s="75">
        <f t="shared" si="0"/>
        <v>845617857.11999989</v>
      </c>
    </row>
    <row r="13" spans="1:44" x14ac:dyDescent="0.25">
      <c r="A13" s="24">
        <v>42129</v>
      </c>
      <c r="B13" s="23">
        <f t="shared" si="1"/>
        <v>30</v>
      </c>
      <c r="C13" s="89">
        <f>$N$2</f>
        <v>32318655</v>
      </c>
      <c r="D13" s="76">
        <f t="shared" si="2"/>
        <v>21893229.359999999</v>
      </c>
      <c r="E13" s="28">
        <f>ROUND(F13*$B$2*B13/365,2)</f>
        <v>10425425.640000001</v>
      </c>
      <c r="F13" s="75">
        <f t="shared" si="3"/>
        <v>845617857.11999989</v>
      </c>
      <c r="G13" s="75">
        <f t="shared" si="0"/>
        <v>823724627.75999987</v>
      </c>
    </row>
    <row r="14" spans="1:44" x14ac:dyDescent="0.25">
      <c r="A14" s="24">
        <v>42160</v>
      </c>
      <c r="B14" s="23">
        <f t="shared" si="1"/>
        <v>31</v>
      </c>
      <c r="C14" s="89">
        <f>$N$2</f>
        <v>32318655</v>
      </c>
      <c r="D14" s="76">
        <f t="shared" si="2"/>
        <v>21824627.759999998</v>
      </c>
      <c r="E14" s="28">
        <v>10494027.24</v>
      </c>
      <c r="F14" s="75">
        <f t="shared" si="3"/>
        <v>823724627.75999987</v>
      </c>
      <c r="G14" s="75">
        <f t="shared" si="0"/>
        <v>801899999.99999988</v>
      </c>
    </row>
    <row r="15" spans="1:44" x14ac:dyDescent="0.25">
      <c r="A15" s="24">
        <v>42190</v>
      </c>
      <c r="B15" s="23">
        <f t="shared" si="1"/>
        <v>30</v>
      </c>
      <c r="C15" s="115">
        <f>$S$2</f>
        <v>49063455</v>
      </c>
      <c r="D15" s="114">
        <f t="shared" si="2"/>
        <v>39177016.640000001</v>
      </c>
      <c r="E15" s="28">
        <f>ROUND(F15*$B$2*B15/365,2)</f>
        <v>9886438.3599999994</v>
      </c>
      <c r="F15" s="113">
        <f t="shared" si="3"/>
        <v>801899999.99999988</v>
      </c>
      <c r="G15" s="113">
        <f t="shared" si="0"/>
        <v>762722983.3599999</v>
      </c>
    </row>
    <row r="16" spans="1:44" x14ac:dyDescent="0.25">
      <c r="A16" s="24">
        <v>42221</v>
      </c>
      <c r="B16" s="52">
        <f t="shared" si="1"/>
        <v>31</v>
      </c>
      <c r="C16" s="115">
        <f>$S$2</f>
        <v>49063455</v>
      </c>
      <c r="D16" s="114">
        <f t="shared" si="2"/>
        <v>39346573.159999996</v>
      </c>
      <c r="E16" s="28">
        <f>ROUND(F16*$B$2*B16/365,2)</f>
        <v>9716881.8399999999</v>
      </c>
      <c r="F16" s="113">
        <f t="shared" si="3"/>
        <v>762722983.3599999</v>
      </c>
      <c r="G16" s="113">
        <f t="shared" si="0"/>
        <v>723376410.19999993</v>
      </c>
    </row>
    <row r="17" spans="1:7" x14ac:dyDescent="0.25">
      <c r="A17" s="24">
        <v>42252</v>
      </c>
      <c r="B17" s="52">
        <f t="shared" si="1"/>
        <v>31</v>
      </c>
      <c r="C17" s="115">
        <f>$S$2</f>
        <v>49063455</v>
      </c>
      <c r="D17" s="114">
        <f t="shared" si="2"/>
        <v>39847837.719999999</v>
      </c>
      <c r="E17" s="28">
        <f>ROUND(F17*$B$2*B17/365,2)</f>
        <v>9215617.2799999993</v>
      </c>
      <c r="F17" s="113">
        <f t="shared" si="3"/>
        <v>723376410.19999993</v>
      </c>
      <c r="G17" s="113">
        <f t="shared" si="0"/>
        <v>683528572.4799999</v>
      </c>
    </row>
    <row r="18" spans="1:7" x14ac:dyDescent="0.25">
      <c r="A18" s="24">
        <v>42282</v>
      </c>
      <c r="B18" s="52">
        <f t="shared" si="1"/>
        <v>30</v>
      </c>
      <c r="C18" s="115">
        <f>$S$2</f>
        <v>49063455</v>
      </c>
      <c r="D18" s="114">
        <f t="shared" si="2"/>
        <v>40636390.409999996</v>
      </c>
      <c r="E18" s="28">
        <f>ROUND(F18*$B$2*B18/365,2)</f>
        <v>8427064.5899999999</v>
      </c>
      <c r="F18" s="113">
        <f t="shared" si="3"/>
        <v>683528572.4799999</v>
      </c>
      <c r="G18" s="113">
        <f t="shared" si="0"/>
        <v>642892182.06999993</v>
      </c>
    </row>
    <row r="19" spans="1:7" x14ac:dyDescent="0.25">
      <c r="A19" s="24">
        <v>42313</v>
      </c>
      <c r="B19" s="52">
        <f t="shared" si="1"/>
        <v>31</v>
      </c>
      <c r="C19" s="115">
        <f>$S$2</f>
        <v>49063455</v>
      </c>
      <c r="D19" s="114">
        <f t="shared" si="2"/>
        <v>40873182.070000023</v>
      </c>
      <c r="E19" s="28">
        <v>8190272.9299999801</v>
      </c>
      <c r="F19" s="113">
        <f t="shared" si="3"/>
        <v>642892182.06999993</v>
      </c>
      <c r="G19" s="113">
        <f t="shared" si="0"/>
        <v>602018999.99999988</v>
      </c>
    </row>
    <row r="20" spans="1:7" x14ac:dyDescent="0.25">
      <c r="A20" s="24">
        <v>42343</v>
      </c>
      <c r="B20" s="52">
        <f t="shared" si="1"/>
        <v>30</v>
      </c>
      <c r="C20" s="112">
        <f>$X$2</f>
        <v>30057504</v>
      </c>
      <c r="D20" s="111">
        <f t="shared" si="2"/>
        <v>22635351.949999999</v>
      </c>
      <c r="E20" s="28">
        <f>ROUND(F20*$B$2*B20/365,2)</f>
        <v>7422152.0499999998</v>
      </c>
      <c r="F20" s="110">
        <f t="shared" si="3"/>
        <v>602018999.99999988</v>
      </c>
      <c r="G20" s="110">
        <f t="shared" si="0"/>
        <v>579383648.04999983</v>
      </c>
    </row>
    <row r="21" spans="1:7" x14ac:dyDescent="0.25">
      <c r="A21" s="24">
        <v>42374</v>
      </c>
      <c r="B21" s="52">
        <f t="shared" si="1"/>
        <v>31</v>
      </c>
      <c r="C21" s="112">
        <f>$X$2</f>
        <v>30057504</v>
      </c>
      <c r="D21" s="111">
        <f t="shared" si="2"/>
        <v>22676315.059999999</v>
      </c>
      <c r="E21" s="28">
        <f>ROUND(F21*$B$2*B21/365,2)</f>
        <v>7381188.9400000004</v>
      </c>
      <c r="F21" s="110">
        <f t="shared" si="3"/>
        <v>579383648.04999983</v>
      </c>
      <c r="G21" s="110">
        <f t="shared" si="0"/>
        <v>556707332.98999989</v>
      </c>
    </row>
    <row r="22" spans="1:7" x14ac:dyDescent="0.25">
      <c r="A22" s="24">
        <v>42405</v>
      </c>
      <c r="B22" s="52">
        <f t="shared" si="1"/>
        <v>31</v>
      </c>
      <c r="C22" s="112">
        <f>$X$2</f>
        <v>30057504</v>
      </c>
      <c r="D22" s="111">
        <f t="shared" si="2"/>
        <v>22965205.100000001</v>
      </c>
      <c r="E22" s="28">
        <f>ROUND(F22*$B$2*B22/365,2)</f>
        <v>7092298.9000000004</v>
      </c>
      <c r="F22" s="110">
        <f t="shared" si="3"/>
        <v>556707332.98999989</v>
      </c>
      <c r="G22" s="110">
        <f t="shared" si="0"/>
        <v>533742127.88999987</v>
      </c>
    </row>
    <row r="23" spans="1:7" x14ac:dyDescent="0.25">
      <c r="A23" s="24">
        <v>42434</v>
      </c>
      <c r="B23" s="52">
        <f t="shared" si="1"/>
        <v>29</v>
      </c>
      <c r="C23" s="112">
        <f>$X$2</f>
        <v>30057504</v>
      </c>
      <c r="D23" s="111">
        <f t="shared" si="2"/>
        <v>23696467.68</v>
      </c>
      <c r="E23" s="28">
        <f>ROUND(F23*$B$2*B23/365,2)</f>
        <v>6361036.3200000003</v>
      </c>
      <c r="F23" s="110">
        <f t="shared" si="3"/>
        <v>533742127.88999987</v>
      </c>
      <c r="G23" s="110">
        <f t="shared" si="0"/>
        <v>510045660.20999986</v>
      </c>
    </row>
    <row r="24" spans="1:7" x14ac:dyDescent="0.25">
      <c r="A24" s="24">
        <v>42465</v>
      </c>
      <c r="B24" s="52">
        <f t="shared" si="1"/>
        <v>31</v>
      </c>
      <c r="C24" s="112">
        <f>$X$2</f>
        <v>30057504</v>
      </c>
      <c r="D24" s="111">
        <f t="shared" si="2"/>
        <v>23559660.209999993</v>
      </c>
      <c r="E24" s="28">
        <v>6497843.7900000075</v>
      </c>
      <c r="F24" s="110">
        <f t="shared" si="3"/>
        <v>510045660.20999986</v>
      </c>
      <c r="G24" s="110">
        <f t="shared" si="0"/>
        <v>486485999.99999988</v>
      </c>
    </row>
    <row r="25" spans="1:7" x14ac:dyDescent="0.25">
      <c r="A25" s="24">
        <v>42495</v>
      </c>
      <c r="B25" s="52">
        <f t="shared" si="1"/>
        <v>30</v>
      </c>
      <c r="C25" s="103">
        <f>$AC$2</f>
        <v>45595620</v>
      </c>
      <c r="D25" s="22">
        <f t="shared" si="2"/>
        <v>39597847.399999999</v>
      </c>
      <c r="E25" s="28">
        <f>ROUND(F25*$B$2*B25/365,2)</f>
        <v>5997772.5999999996</v>
      </c>
      <c r="F25" s="21">
        <f t="shared" si="3"/>
        <v>486485999.99999988</v>
      </c>
      <c r="G25" s="21">
        <f t="shared" si="0"/>
        <v>446888152.5999999</v>
      </c>
    </row>
    <row r="26" spans="1:7" x14ac:dyDescent="0.25">
      <c r="A26" s="24">
        <v>42526</v>
      </c>
      <c r="B26" s="52">
        <f t="shared" si="1"/>
        <v>31</v>
      </c>
      <c r="C26" s="103">
        <f>$AC$2</f>
        <v>45595620</v>
      </c>
      <c r="D26" s="22">
        <f t="shared" si="2"/>
        <v>39902387.369999997</v>
      </c>
      <c r="E26" s="28">
        <f>ROUND(F26*$B$2*B26/365,2)</f>
        <v>5693232.6299999999</v>
      </c>
      <c r="F26" s="21">
        <f t="shared" si="3"/>
        <v>446888152.5999999</v>
      </c>
      <c r="G26" s="21">
        <f t="shared" si="0"/>
        <v>406985765.2299999</v>
      </c>
    </row>
    <row r="27" spans="1:7" x14ac:dyDescent="0.25">
      <c r="A27" s="24">
        <v>42556</v>
      </c>
      <c r="B27" s="52">
        <f t="shared" si="1"/>
        <v>30</v>
      </c>
      <c r="C27" s="103">
        <f>$AC$2</f>
        <v>45595620</v>
      </c>
      <c r="D27" s="22">
        <f t="shared" si="2"/>
        <v>40577987.280000001</v>
      </c>
      <c r="E27" s="28">
        <f>ROUND(F27*$B$2*B27/365,2)</f>
        <v>5017632.72</v>
      </c>
      <c r="F27" s="21">
        <f t="shared" si="3"/>
        <v>406985765.2299999</v>
      </c>
      <c r="G27" s="21">
        <f t="shared" si="0"/>
        <v>366407777.94999993</v>
      </c>
    </row>
    <row r="28" spans="1:7" x14ac:dyDescent="0.25">
      <c r="A28" s="24">
        <v>42587</v>
      </c>
      <c r="B28" s="48">
        <f t="shared" si="1"/>
        <v>31</v>
      </c>
      <c r="C28" s="103">
        <f>$AC$2</f>
        <v>45595620</v>
      </c>
      <c r="D28" s="22">
        <f t="shared" si="2"/>
        <v>40927685.289999999</v>
      </c>
      <c r="E28" s="28">
        <f>ROUND(F28*$B$2*B28/365,2)</f>
        <v>4667934.71</v>
      </c>
      <c r="F28" s="21">
        <f t="shared" si="3"/>
        <v>366407777.94999993</v>
      </c>
      <c r="G28" s="21">
        <f t="shared" si="0"/>
        <v>325480092.65999991</v>
      </c>
    </row>
    <row r="29" spans="1:7" x14ac:dyDescent="0.25">
      <c r="A29" s="24">
        <v>42618</v>
      </c>
      <c r="B29" s="48">
        <f t="shared" si="1"/>
        <v>31</v>
      </c>
      <c r="C29" s="103">
        <f>$AC$2</f>
        <v>45595620</v>
      </c>
      <c r="D29" s="22">
        <f t="shared" si="2"/>
        <v>41449092.659999989</v>
      </c>
      <c r="E29" s="28">
        <v>4146527.3400000101</v>
      </c>
      <c r="F29" s="21">
        <f t="shared" si="3"/>
        <v>325480092.65999991</v>
      </c>
      <c r="G29" s="21">
        <f t="shared" si="0"/>
        <v>284030999.99999994</v>
      </c>
    </row>
    <row r="30" spans="1:7" x14ac:dyDescent="0.25">
      <c r="A30" s="24">
        <v>42648</v>
      </c>
      <c r="B30" s="48">
        <f t="shared" si="1"/>
        <v>30</v>
      </c>
      <c r="C30" s="109">
        <f>$AH$2</f>
        <v>33185200</v>
      </c>
      <c r="D30" s="108">
        <f t="shared" si="2"/>
        <v>29683447.949999999</v>
      </c>
      <c r="E30" s="28">
        <f>ROUND(F30*$B$2*B30/365,2)</f>
        <v>3501752.05</v>
      </c>
      <c r="F30" s="107">
        <f t="shared" si="3"/>
        <v>284030999.99999994</v>
      </c>
      <c r="G30" s="107">
        <f t="shared" si="0"/>
        <v>254347552.04999995</v>
      </c>
    </row>
    <row r="31" spans="1:7" x14ac:dyDescent="0.25">
      <c r="A31" s="24">
        <v>42679</v>
      </c>
      <c r="B31" s="48">
        <f t="shared" si="1"/>
        <v>31</v>
      </c>
      <c r="C31" s="109">
        <f>$AH$2</f>
        <v>33185200</v>
      </c>
      <c r="D31" s="108">
        <f t="shared" si="2"/>
        <v>29944881.870000001</v>
      </c>
      <c r="E31" s="28">
        <f>ROUND(F31*$B$2*B31/365,2)</f>
        <v>3240318.13</v>
      </c>
      <c r="F31" s="107">
        <f t="shared" si="3"/>
        <v>254347552.04999995</v>
      </c>
      <c r="G31" s="107">
        <f t="shared" si="0"/>
        <v>224402670.17999995</v>
      </c>
    </row>
    <row r="32" spans="1:7" x14ac:dyDescent="0.25">
      <c r="A32" s="24">
        <v>42709</v>
      </c>
      <c r="B32" s="48">
        <f t="shared" si="1"/>
        <v>30</v>
      </c>
      <c r="C32" s="109">
        <f>$AH$2</f>
        <v>33185200</v>
      </c>
      <c r="D32" s="108">
        <f t="shared" si="2"/>
        <v>30418591.740000002</v>
      </c>
      <c r="E32" s="28">
        <f>ROUND(F32*$B$2*B32/365,2)</f>
        <v>2766608.26</v>
      </c>
      <c r="F32" s="107">
        <f t="shared" si="3"/>
        <v>224402670.17999995</v>
      </c>
      <c r="G32" s="107">
        <f t="shared" si="0"/>
        <v>193984078.43999994</v>
      </c>
    </row>
    <row r="33" spans="1:7" x14ac:dyDescent="0.25">
      <c r="A33" s="24">
        <v>42740</v>
      </c>
      <c r="B33" s="48">
        <f t="shared" si="1"/>
        <v>31</v>
      </c>
      <c r="C33" s="109">
        <f>$AH$2</f>
        <v>33185200</v>
      </c>
      <c r="D33" s="108">
        <f t="shared" si="2"/>
        <v>30713895.990000002</v>
      </c>
      <c r="E33" s="28">
        <f>ROUND(F33*$B$2*B33/365,2)</f>
        <v>2471304.0099999998</v>
      </c>
      <c r="F33" s="107">
        <f t="shared" si="3"/>
        <v>193984078.43999994</v>
      </c>
      <c r="G33" s="107">
        <f t="shared" si="0"/>
        <v>163270182.44999993</v>
      </c>
    </row>
    <row r="34" spans="1:7" x14ac:dyDescent="0.25">
      <c r="A34" s="24">
        <v>42771</v>
      </c>
      <c r="B34" s="48">
        <f t="shared" si="1"/>
        <v>31</v>
      </c>
      <c r="C34" s="109">
        <f>$AH$2</f>
        <v>33185200</v>
      </c>
      <c r="D34" s="108">
        <f t="shared" si="2"/>
        <v>31105182.449999988</v>
      </c>
      <c r="E34" s="28">
        <v>2080017.5500000112</v>
      </c>
      <c r="F34" s="107">
        <f t="shared" si="3"/>
        <v>163270182.44999993</v>
      </c>
      <c r="G34" s="107">
        <f t="shared" si="0"/>
        <v>132164999.99999994</v>
      </c>
    </row>
    <row r="35" spans="1:7" x14ac:dyDescent="0.25">
      <c r="A35" s="24">
        <v>42799</v>
      </c>
      <c r="B35" s="48">
        <f t="shared" si="1"/>
        <v>28</v>
      </c>
      <c r="C35" s="106">
        <f>$AM$2</f>
        <v>12346705</v>
      </c>
      <c r="D35" s="47">
        <f t="shared" si="2"/>
        <v>10825902.26</v>
      </c>
      <c r="E35" s="28">
        <f>ROUND(F35*$B$2*B35/365,2)</f>
        <v>1520802.74</v>
      </c>
      <c r="F35" s="46">
        <f t="shared" si="3"/>
        <v>132164999.99999994</v>
      </c>
      <c r="G35" s="46">
        <f t="shared" si="0"/>
        <v>121339097.73999994</v>
      </c>
    </row>
    <row r="36" spans="1:7" x14ac:dyDescent="0.25">
      <c r="A36" s="24">
        <v>42830</v>
      </c>
      <c r="B36" s="48">
        <f t="shared" si="1"/>
        <v>31</v>
      </c>
      <c r="C36" s="106">
        <f>$AM$2</f>
        <v>12346705</v>
      </c>
      <c r="D36" s="47">
        <f t="shared" si="2"/>
        <v>10800878.140000001</v>
      </c>
      <c r="E36" s="28">
        <f>ROUND(F36*$B$2*B36/365,2)</f>
        <v>1545826.86</v>
      </c>
      <c r="F36" s="46">
        <f t="shared" si="3"/>
        <v>121339097.73999994</v>
      </c>
      <c r="G36" s="46">
        <f t="shared" si="0"/>
        <v>110538219.59999993</v>
      </c>
    </row>
    <row r="37" spans="1:7" x14ac:dyDescent="0.25">
      <c r="A37" s="24">
        <v>42860</v>
      </c>
      <c r="B37" s="48">
        <f t="shared" si="1"/>
        <v>30</v>
      </c>
      <c r="C37" s="106">
        <f>$AM$2</f>
        <v>12346705</v>
      </c>
      <c r="D37" s="47">
        <f t="shared" si="2"/>
        <v>10983905.029999999</v>
      </c>
      <c r="E37" s="28">
        <f>ROUND(F37*$B$2*B37/365,2)</f>
        <v>1362799.97</v>
      </c>
      <c r="F37" s="46">
        <f t="shared" si="3"/>
        <v>110538219.59999993</v>
      </c>
      <c r="G37" s="46">
        <f t="shared" si="0"/>
        <v>99554314.569999933</v>
      </c>
    </row>
    <row r="38" spans="1:7" x14ac:dyDescent="0.25">
      <c r="A38" s="24">
        <v>42891</v>
      </c>
      <c r="B38" s="48">
        <f t="shared" si="1"/>
        <v>31</v>
      </c>
      <c r="C38" s="106">
        <f>$AM$2</f>
        <v>12346705</v>
      </c>
      <c r="D38" s="47">
        <f t="shared" si="2"/>
        <v>11078410.310000001</v>
      </c>
      <c r="E38" s="28">
        <f>ROUND(F38*$B$2*B38/365,2)</f>
        <v>1268294.69</v>
      </c>
      <c r="F38" s="46">
        <f t="shared" si="3"/>
        <v>99554314.569999933</v>
      </c>
      <c r="G38" s="46">
        <f t="shared" si="0"/>
        <v>88475904.259999931</v>
      </c>
    </row>
    <row r="39" spans="1:7" x14ac:dyDescent="0.25">
      <c r="A39" s="24">
        <v>42921</v>
      </c>
      <c r="B39" s="48">
        <f t="shared" si="1"/>
        <v>30</v>
      </c>
      <c r="C39" s="106">
        <f>$AM$2</f>
        <v>12346705</v>
      </c>
      <c r="D39" s="47">
        <f t="shared" si="2"/>
        <v>11255904.26</v>
      </c>
      <c r="E39" s="28">
        <v>1090800.74</v>
      </c>
      <c r="F39" s="46">
        <f t="shared" si="3"/>
        <v>88475904.259999931</v>
      </c>
      <c r="G39" s="46">
        <f t="shared" si="0"/>
        <v>77219999.999999925</v>
      </c>
    </row>
    <row r="40" spans="1:7" x14ac:dyDescent="0.25">
      <c r="A40" s="24">
        <v>42952</v>
      </c>
      <c r="B40" s="48">
        <f t="shared" si="1"/>
        <v>31</v>
      </c>
      <c r="C40" s="85">
        <f>$AR$2</f>
        <v>16034113</v>
      </c>
      <c r="D40" s="47">
        <f t="shared" si="2"/>
        <v>15050351.359999999</v>
      </c>
      <c r="E40" s="28">
        <f>ROUND(F40*$B$2*B40/365,2)</f>
        <v>983761.64</v>
      </c>
      <c r="F40" s="28">
        <f t="shared" si="3"/>
        <v>77219999.999999925</v>
      </c>
      <c r="G40" s="28">
        <f t="shared" si="0"/>
        <v>62169648.639999926</v>
      </c>
    </row>
    <row r="41" spans="1:7" x14ac:dyDescent="0.25">
      <c r="A41" s="24">
        <v>42983</v>
      </c>
      <c r="B41" s="48">
        <f t="shared" si="1"/>
        <v>31</v>
      </c>
      <c r="C41" s="85">
        <f>$AR$2</f>
        <v>16034113</v>
      </c>
      <c r="D41" s="47">
        <f t="shared" si="2"/>
        <v>15242088.710000001</v>
      </c>
      <c r="E41" s="28">
        <f>ROUND(F41*$B$2*B41/365,2)</f>
        <v>792024.29</v>
      </c>
      <c r="F41" s="28">
        <f t="shared" si="3"/>
        <v>62169648.639999926</v>
      </c>
      <c r="G41" s="28">
        <f t="shared" si="0"/>
        <v>46927559.929999925</v>
      </c>
    </row>
    <row r="42" spans="1:7" x14ac:dyDescent="0.25">
      <c r="A42" s="24">
        <v>43013</v>
      </c>
      <c r="B42" s="48">
        <f t="shared" si="1"/>
        <v>30</v>
      </c>
      <c r="C42" s="85">
        <f>$AR$2</f>
        <v>16034113</v>
      </c>
      <c r="D42" s="47">
        <f t="shared" si="2"/>
        <v>15455554.039999999</v>
      </c>
      <c r="E42" s="28">
        <f>ROUND(F42*$B$2*B42/365,2)</f>
        <v>578558.96</v>
      </c>
      <c r="F42" s="28">
        <f t="shared" si="3"/>
        <v>46927559.929999925</v>
      </c>
      <c r="G42" s="28">
        <f t="shared" si="0"/>
        <v>31472005.889999926</v>
      </c>
    </row>
    <row r="43" spans="1:7" x14ac:dyDescent="0.25">
      <c r="A43" s="24">
        <v>43044</v>
      </c>
      <c r="B43" s="48">
        <f t="shared" si="1"/>
        <v>31</v>
      </c>
      <c r="C43" s="85">
        <f>$AR$2</f>
        <v>16034113</v>
      </c>
      <c r="D43" s="47">
        <f t="shared" si="2"/>
        <v>15633168.27</v>
      </c>
      <c r="E43" s="28">
        <f>ROUND(F43*$B$2*B43/365,2)</f>
        <v>400944.73</v>
      </c>
      <c r="F43" s="28">
        <f t="shared" si="3"/>
        <v>31472005.889999926</v>
      </c>
      <c r="G43" s="28">
        <f t="shared" si="0"/>
        <v>15838837.619999927</v>
      </c>
    </row>
    <row r="44" spans="1:7" x14ac:dyDescent="0.25">
      <c r="A44" s="24">
        <v>43074</v>
      </c>
      <c r="B44" s="48">
        <f t="shared" si="1"/>
        <v>30</v>
      </c>
      <c r="C44" s="85">
        <f>$AR$2</f>
        <v>16034113</v>
      </c>
      <c r="D44" s="47">
        <f t="shared" si="2"/>
        <v>15838837.619999927</v>
      </c>
      <c r="E44" s="28">
        <v>195275.38000007361</v>
      </c>
      <c r="F44" s="28">
        <f t="shared" si="3"/>
        <v>15838837.619999927</v>
      </c>
      <c r="G44" s="28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CE695-4067-4F1A-865D-F26841948D89}">
  <dimension ref="A1:S40"/>
  <sheetViews>
    <sheetView topLeftCell="A16" workbookViewId="0">
      <selection activeCell="H18" sqref="H18"/>
    </sheetView>
  </sheetViews>
  <sheetFormatPr defaultRowHeight="15" x14ac:dyDescent="0.25"/>
  <cols>
    <col min="1" max="1" width="15.140625" bestFit="1" customWidth="1"/>
    <col min="2" max="2" width="14.5703125" bestFit="1" customWidth="1"/>
    <col min="3" max="4" width="15.5703125" bestFit="1" customWidth="1"/>
    <col min="5" max="5" width="14.28515625" bestFit="1" customWidth="1"/>
    <col min="6" max="7" width="15.28515625" bestFit="1" customWidth="1"/>
    <col min="8" max="8" width="19.28515625" bestFit="1" customWidth="1"/>
    <col min="9" max="9" width="15.85546875" bestFit="1" customWidth="1"/>
    <col min="10" max="10" width="19.28515625" bestFit="1" customWidth="1"/>
    <col min="11" max="11" width="15.140625" bestFit="1" customWidth="1"/>
    <col min="12" max="12" width="13.7109375" bestFit="1" customWidth="1"/>
    <col min="13" max="13" width="23" bestFit="1" customWidth="1"/>
    <col min="14" max="14" width="15.5703125" bestFit="1" customWidth="1"/>
    <col min="18" max="18" width="15.85546875" bestFit="1" customWidth="1"/>
    <col min="19" max="19" width="16.5703125" bestFit="1" customWidth="1"/>
    <col min="24" max="24" width="16.5703125" bestFit="1" customWidth="1"/>
  </cols>
  <sheetData>
    <row r="1" spans="1:19" x14ac:dyDescent="0.25">
      <c r="A1" s="39" t="s">
        <v>31</v>
      </c>
      <c r="B1" s="43" t="s">
        <v>60</v>
      </c>
      <c r="C1" s="42" t="s">
        <v>59</v>
      </c>
      <c r="D1" s="8">
        <v>990000000</v>
      </c>
      <c r="E1" s="41" t="s">
        <v>58</v>
      </c>
      <c r="F1" s="41" t="s">
        <v>57</v>
      </c>
      <c r="G1" s="41" t="s">
        <v>56</v>
      </c>
      <c r="H1" s="41" t="s">
        <v>55</v>
      </c>
      <c r="I1" s="41" t="s">
        <v>54</v>
      </c>
      <c r="J1" s="41" t="s">
        <v>58</v>
      </c>
      <c r="K1" s="41" t="s">
        <v>57</v>
      </c>
      <c r="L1" s="41" t="s">
        <v>56</v>
      </c>
      <c r="M1" s="41" t="s">
        <v>55</v>
      </c>
      <c r="N1" s="41" t="s">
        <v>54</v>
      </c>
      <c r="O1" s="41" t="s">
        <v>58</v>
      </c>
      <c r="P1" s="41" t="s">
        <v>57</v>
      </c>
      <c r="Q1" s="41" t="s">
        <v>56</v>
      </c>
      <c r="R1" s="41" t="s">
        <v>55</v>
      </c>
      <c r="S1" s="41" t="s">
        <v>54</v>
      </c>
    </row>
    <row r="2" spans="1:19" x14ac:dyDescent="0.25">
      <c r="A2" s="39" t="s">
        <v>32</v>
      </c>
      <c r="B2" s="40">
        <v>0.15</v>
      </c>
      <c r="C2" s="39" t="s">
        <v>53</v>
      </c>
      <c r="D2" s="38">
        <f>ROUNDUP(39104.2387726916,0)</f>
        <v>39105</v>
      </c>
      <c r="E2" s="36">
        <v>1</v>
      </c>
      <c r="F2" s="36">
        <v>12</v>
      </c>
      <c r="G2" s="35">
        <v>0.2</v>
      </c>
      <c r="H2" s="34">
        <f>G2*D1</f>
        <v>198000000</v>
      </c>
      <c r="I2" s="37">
        <f>ROUNDUP(27771145.8458267,0)</f>
        <v>27771146</v>
      </c>
      <c r="J2" s="36">
        <v>13</v>
      </c>
      <c r="K2" s="36">
        <v>24</v>
      </c>
      <c r="L2" s="35">
        <v>0.3</v>
      </c>
      <c r="M2" s="34">
        <f>L2*D1</f>
        <v>297000000</v>
      </c>
      <c r="N2" s="37">
        <f>ROUNDUP(32994218.7674339,0)</f>
        <v>32994219</v>
      </c>
      <c r="O2" s="36">
        <v>25</v>
      </c>
      <c r="P2" s="36">
        <v>36</v>
      </c>
      <c r="Q2" s="35">
        <v>0.5</v>
      </c>
      <c r="R2" s="34">
        <f>Q2*D1</f>
        <v>495000000</v>
      </c>
      <c r="S2" s="33">
        <f>ROUNDUP(44677864.6116592,0)</f>
        <v>44677865</v>
      </c>
    </row>
    <row r="3" spans="1:19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6" t="s">
        <v>19</v>
      </c>
      <c r="H3" s="32" t="s">
        <v>52</v>
      </c>
    </row>
    <row r="4" spans="1:19" x14ac:dyDescent="0.25">
      <c r="A4" s="31">
        <v>41856</v>
      </c>
      <c r="B4" s="30">
        <f>A4-B1</f>
        <v>3</v>
      </c>
      <c r="C4" s="27" t="s">
        <v>26</v>
      </c>
      <c r="D4" s="29">
        <v>0</v>
      </c>
      <c r="E4" s="28">
        <f>ROUNDUP(B2*B4*F4/360,0)</f>
        <v>1237500</v>
      </c>
      <c r="F4" s="27">
        <f>D1</f>
        <v>990000000</v>
      </c>
      <c r="G4" s="26">
        <f t="shared" ref="G4:G40" si="0">F4-D4</f>
        <v>990000000</v>
      </c>
      <c r="H4" s="25"/>
    </row>
    <row r="5" spans="1:19" x14ac:dyDescent="0.25">
      <c r="A5" s="24">
        <v>41887</v>
      </c>
      <c r="B5" s="23">
        <v>30</v>
      </c>
      <c r="C5" s="21">
        <f t="shared" ref="C5:C16" si="1">$I$2</f>
        <v>27771146</v>
      </c>
      <c r="D5" s="22">
        <f t="shared" ref="D5:D40" si="2">C5-E5</f>
        <v>15396146</v>
      </c>
      <c r="E5" s="21">
        <f t="shared" ref="E5:E15" si="3">ROUND(F5*$B$2*B5/360,2)</f>
        <v>12375000</v>
      </c>
      <c r="F5" s="21">
        <f>F4</f>
        <v>990000000</v>
      </c>
      <c r="G5" s="20">
        <f t="shared" si="0"/>
        <v>974603854</v>
      </c>
      <c r="H5" s="10">
        <f>H2</f>
        <v>198000000</v>
      </c>
    </row>
    <row r="6" spans="1:19" x14ac:dyDescent="0.25">
      <c r="A6" s="24">
        <v>41917</v>
      </c>
      <c r="B6" s="23">
        <v>30</v>
      </c>
      <c r="C6" s="21">
        <f t="shared" si="1"/>
        <v>27771146</v>
      </c>
      <c r="D6" s="22">
        <f t="shared" si="2"/>
        <v>15588597.82</v>
      </c>
      <c r="E6" s="21">
        <f t="shared" si="3"/>
        <v>12182548.18</v>
      </c>
      <c r="F6" s="21">
        <f t="shared" ref="F6:F40" si="4">G5</f>
        <v>974603854</v>
      </c>
      <c r="G6" s="20">
        <f t="shared" si="0"/>
        <v>959015256.17999995</v>
      </c>
      <c r="H6" s="10">
        <f t="shared" ref="H6:H16" si="5">H5-D5</f>
        <v>182603854</v>
      </c>
    </row>
    <row r="7" spans="1:19" x14ac:dyDescent="0.25">
      <c r="A7" s="24">
        <v>41948</v>
      </c>
      <c r="B7" s="23">
        <v>30</v>
      </c>
      <c r="C7" s="21">
        <f t="shared" si="1"/>
        <v>27771146</v>
      </c>
      <c r="D7" s="22">
        <f t="shared" si="2"/>
        <v>15783455.300000001</v>
      </c>
      <c r="E7" s="21">
        <f t="shared" si="3"/>
        <v>11987690.699999999</v>
      </c>
      <c r="F7" s="21">
        <f t="shared" si="4"/>
        <v>959015256.17999995</v>
      </c>
      <c r="G7" s="20">
        <f t="shared" si="0"/>
        <v>943231800.88</v>
      </c>
      <c r="H7" s="10">
        <f t="shared" si="5"/>
        <v>167015256.18000001</v>
      </c>
    </row>
    <row r="8" spans="1:19" x14ac:dyDescent="0.25">
      <c r="A8" s="24">
        <v>41978</v>
      </c>
      <c r="B8" s="23">
        <v>30</v>
      </c>
      <c r="C8" s="21">
        <f t="shared" si="1"/>
        <v>27771146</v>
      </c>
      <c r="D8" s="22">
        <f t="shared" si="2"/>
        <v>15980748.49</v>
      </c>
      <c r="E8" s="21">
        <f t="shared" si="3"/>
        <v>11790397.51</v>
      </c>
      <c r="F8" s="21">
        <f t="shared" si="4"/>
        <v>943231800.88</v>
      </c>
      <c r="G8" s="20">
        <f t="shared" si="0"/>
        <v>927251052.38999999</v>
      </c>
      <c r="H8" s="10">
        <f t="shared" si="5"/>
        <v>151231800.88</v>
      </c>
    </row>
    <row r="9" spans="1:19" x14ac:dyDescent="0.25">
      <c r="A9" s="24">
        <v>42009</v>
      </c>
      <c r="B9" s="23">
        <v>30</v>
      </c>
      <c r="C9" s="21">
        <f t="shared" si="1"/>
        <v>27771146</v>
      </c>
      <c r="D9" s="22">
        <f t="shared" si="2"/>
        <v>16180507.85</v>
      </c>
      <c r="E9" s="21">
        <f t="shared" si="3"/>
        <v>11590638.15</v>
      </c>
      <c r="F9" s="21">
        <f t="shared" si="4"/>
        <v>927251052.38999999</v>
      </c>
      <c r="G9" s="20">
        <f t="shared" si="0"/>
        <v>911070544.53999996</v>
      </c>
      <c r="H9" s="10">
        <f t="shared" si="5"/>
        <v>135251052.38999999</v>
      </c>
    </row>
    <row r="10" spans="1:19" x14ac:dyDescent="0.25">
      <c r="A10" s="24">
        <v>42040</v>
      </c>
      <c r="B10" s="23">
        <v>30</v>
      </c>
      <c r="C10" s="21">
        <f t="shared" si="1"/>
        <v>27771146</v>
      </c>
      <c r="D10" s="22">
        <f t="shared" si="2"/>
        <v>16382764.189999999</v>
      </c>
      <c r="E10" s="21">
        <f t="shared" si="3"/>
        <v>11388381.810000001</v>
      </c>
      <c r="F10" s="21">
        <f t="shared" si="4"/>
        <v>911070544.53999996</v>
      </c>
      <c r="G10" s="20">
        <f t="shared" si="0"/>
        <v>894687780.3499999</v>
      </c>
      <c r="H10" s="10">
        <f t="shared" si="5"/>
        <v>119070544.53999999</v>
      </c>
    </row>
    <row r="11" spans="1:19" x14ac:dyDescent="0.25">
      <c r="A11" s="24">
        <v>42068</v>
      </c>
      <c r="B11" s="23">
        <v>30</v>
      </c>
      <c r="C11" s="21">
        <f t="shared" si="1"/>
        <v>27771146</v>
      </c>
      <c r="D11" s="22">
        <f t="shared" si="2"/>
        <v>16587548.75</v>
      </c>
      <c r="E11" s="21">
        <f t="shared" si="3"/>
        <v>11183597.25</v>
      </c>
      <c r="F11" s="21">
        <f t="shared" si="4"/>
        <v>894687780.3499999</v>
      </c>
      <c r="G11" s="20">
        <f t="shared" si="0"/>
        <v>878100231.5999999</v>
      </c>
      <c r="H11" s="10">
        <f t="shared" si="5"/>
        <v>102687780.34999999</v>
      </c>
    </row>
    <row r="12" spans="1:19" x14ac:dyDescent="0.25">
      <c r="A12" s="24">
        <v>42099</v>
      </c>
      <c r="B12" s="23">
        <v>30</v>
      </c>
      <c r="C12" s="21">
        <f t="shared" si="1"/>
        <v>27771146</v>
      </c>
      <c r="D12" s="22">
        <f t="shared" si="2"/>
        <v>16794893.100000001</v>
      </c>
      <c r="E12" s="21">
        <f t="shared" si="3"/>
        <v>10976252.9</v>
      </c>
      <c r="F12" s="21">
        <f t="shared" si="4"/>
        <v>878100231.5999999</v>
      </c>
      <c r="G12" s="20">
        <f t="shared" si="0"/>
        <v>861305338.49999988</v>
      </c>
      <c r="H12" s="10">
        <f t="shared" si="5"/>
        <v>86100231.599999994</v>
      </c>
    </row>
    <row r="13" spans="1:19" x14ac:dyDescent="0.25">
      <c r="A13" s="24">
        <v>42129</v>
      </c>
      <c r="B13" s="23">
        <v>30</v>
      </c>
      <c r="C13" s="21">
        <f t="shared" si="1"/>
        <v>27771146</v>
      </c>
      <c r="D13" s="22">
        <f t="shared" si="2"/>
        <v>17004829.27</v>
      </c>
      <c r="E13" s="21">
        <f t="shared" si="3"/>
        <v>10766316.73</v>
      </c>
      <c r="F13" s="21">
        <f t="shared" si="4"/>
        <v>861305338.49999988</v>
      </c>
      <c r="G13" s="20">
        <f t="shared" si="0"/>
        <v>844300509.2299999</v>
      </c>
      <c r="H13" s="10">
        <f t="shared" si="5"/>
        <v>69305338.5</v>
      </c>
    </row>
    <row r="14" spans="1:19" x14ac:dyDescent="0.25">
      <c r="A14" s="24">
        <v>42160</v>
      </c>
      <c r="B14" s="23">
        <v>30</v>
      </c>
      <c r="C14" s="21">
        <f t="shared" si="1"/>
        <v>27771146</v>
      </c>
      <c r="D14" s="22">
        <f t="shared" si="2"/>
        <v>17217389.630000003</v>
      </c>
      <c r="E14" s="21">
        <f t="shared" si="3"/>
        <v>10553756.369999999</v>
      </c>
      <c r="F14" s="21">
        <f t="shared" si="4"/>
        <v>844300509.2299999</v>
      </c>
      <c r="G14" s="20">
        <f t="shared" si="0"/>
        <v>827083119.5999999</v>
      </c>
      <c r="H14" s="10">
        <f t="shared" si="5"/>
        <v>52300509.230000004</v>
      </c>
    </row>
    <row r="15" spans="1:19" x14ac:dyDescent="0.25">
      <c r="A15" s="24">
        <v>42190</v>
      </c>
      <c r="B15" s="23">
        <v>30</v>
      </c>
      <c r="C15" s="21">
        <f t="shared" si="1"/>
        <v>27771146</v>
      </c>
      <c r="D15" s="22">
        <f t="shared" si="2"/>
        <v>17432607</v>
      </c>
      <c r="E15" s="21">
        <f t="shared" si="3"/>
        <v>10338539</v>
      </c>
      <c r="F15" s="21">
        <f t="shared" si="4"/>
        <v>827083119.5999999</v>
      </c>
      <c r="G15" s="20">
        <f t="shared" si="0"/>
        <v>809650512.5999999</v>
      </c>
      <c r="H15" s="10">
        <f t="shared" si="5"/>
        <v>35083119.600000001</v>
      </c>
    </row>
    <row r="16" spans="1:19" x14ac:dyDescent="0.25">
      <c r="A16" s="24">
        <v>42221</v>
      </c>
      <c r="B16" s="23">
        <v>30</v>
      </c>
      <c r="C16" s="21">
        <f t="shared" si="1"/>
        <v>27771146</v>
      </c>
      <c r="D16" s="22">
        <f t="shared" si="2"/>
        <v>17650512.600000001</v>
      </c>
      <c r="E16" s="21">
        <f>10120633.4</f>
        <v>10120633.4</v>
      </c>
      <c r="F16" s="21">
        <f t="shared" si="4"/>
        <v>809650512.5999999</v>
      </c>
      <c r="G16" s="20">
        <f t="shared" si="0"/>
        <v>791999999.99999988</v>
      </c>
      <c r="H16" s="10">
        <f t="shared" si="5"/>
        <v>17650512.600000001</v>
      </c>
    </row>
    <row r="17" spans="1:8" x14ac:dyDescent="0.25">
      <c r="A17" s="19">
        <v>42252</v>
      </c>
      <c r="B17" s="18">
        <v>30</v>
      </c>
      <c r="C17" s="16">
        <f t="shared" ref="C17:C28" si="6">$N$2</f>
        <v>32994219</v>
      </c>
      <c r="D17" s="17">
        <f t="shared" si="2"/>
        <v>23094219</v>
      </c>
      <c r="E17" s="16">
        <f t="shared" ref="E17:E27" si="7">ROUND(F17*$B$2*B17/360,2)</f>
        <v>9900000</v>
      </c>
      <c r="F17" s="16">
        <f t="shared" si="4"/>
        <v>791999999.99999988</v>
      </c>
      <c r="G17" s="15">
        <f t="shared" si="0"/>
        <v>768905780.99999988</v>
      </c>
      <c r="H17" s="10">
        <f>M2</f>
        <v>297000000</v>
      </c>
    </row>
    <row r="18" spans="1:8" x14ac:dyDescent="0.25">
      <c r="A18" s="19">
        <v>42282</v>
      </c>
      <c r="B18" s="18">
        <v>30</v>
      </c>
      <c r="C18" s="16">
        <f t="shared" si="6"/>
        <v>32994219</v>
      </c>
      <c r="D18" s="17">
        <f t="shared" si="2"/>
        <v>23382896.740000002</v>
      </c>
      <c r="E18" s="16">
        <f t="shared" si="7"/>
        <v>9611322.2599999998</v>
      </c>
      <c r="F18" s="16">
        <f t="shared" si="4"/>
        <v>768905780.99999988</v>
      </c>
      <c r="G18" s="15">
        <f t="shared" si="0"/>
        <v>745522884.25999987</v>
      </c>
      <c r="H18" s="10">
        <f t="shared" ref="H18:H28" si="8">H17-D17</f>
        <v>273905781</v>
      </c>
    </row>
    <row r="19" spans="1:8" x14ac:dyDescent="0.25">
      <c r="A19" s="19">
        <v>42313</v>
      </c>
      <c r="B19" s="18">
        <v>30</v>
      </c>
      <c r="C19" s="16">
        <f t="shared" si="6"/>
        <v>32994219</v>
      </c>
      <c r="D19" s="17">
        <f t="shared" si="2"/>
        <v>23675182.949999999</v>
      </c>
      <c r="E19" s="16">
        <f t="shared" si="7"/>
        <v>9319036.0500000007</v>
      </c>
      <c r="F19" s="16">
        <f t="shared" si="4"/>
        <v>745522884.25999987</v>
      </c>
      <c r="G19" s="15">
        <f t="shared" si="0"/>
        <v>721847701.30999982</v>
      </c>
      <c r="H19" s="10">
        <f t="shared" si="8"/>
        <v>250522884.25999999</v>
      </c>
    </row>
    <row r="20" spans="1:8" x14ac:dyDescent="0.25">
      <c r="A20" s="19">
        <v>42343</v>
      </c>
      <c r="B20" s="18">
        <v>30</v>
      </c>
      <c r="C20" s="16">
        <f t="shared" si="6"/>
        <v>32994219</v>
      </c>
      <c r="D20" s="17">
        <f t="shared" si="2"/>
        <v>23971122.73</v>
      </c>
      <c r="E20" s="16">
        <f t="shared" si="7"/>
        <v>9023096.2699999996</v>
      </c>
      <c r="F20" s="16">
        <f t="shared" si="4"/>
        <v>721847701.30999982</v>
      </c>
      <c r="G20" s="15">
        <f t="shared" si="0"/>
        <v>697876578.5799998</v>
      </c>
      <c r="H20" s="10">
        <f t="shared" si="8"/>
        <v>226847701.31</v>
      </c>
    </row>
    <row r="21" spans="1:8" x14ac:dyDescent="0.25">
      <c r="A21" s="19">
        <v>42374</v>
      </c>
      <c r="B21" s="18">
        <v>30</v>
      </c>
      <c r="C21" s="16">
        <f t="shared" si="6"/>
        <v>32994219</v>
      </c>
      <c r="D21" s="17">
        <f t="shared" si="2"/>
        <v>24270761.77</v>
      </c>
      <c r="E21" s="16">
        <f t="shared" si="7"/>
        <v>8723457.2300000004</v>
      </c>
      <c r="F21" s="16">
        <f t="shared" si="4"/>
        <v>697876578.5799998</v>
      </c>
      <c r="G21" s="15">
        <f t="shared" si="0"/>
        <v>673605816.80999982</v>
      </c>
      <c r="H21" s="10">
        <f t="shared" si="8"/>
        <v>202876578.58000001</v>
      </c>
    </row>
    <row r="22" spans="1:8" x14ac:dyDescent="0.25">
      <c r="A22" s="19">
        <v>42405</v>
      </c>
      <c r="B22" s="18">
        <v>30</v>
      </c>
      <c r="C22" s="16">
        <f t="shared" si="6"/>
        <v>32994219</v>
      </c>
      <c r="D22" s="17">
        <f t="shared" si="2"/>
        <v>24574146.289999999</v>
      </c>
      <c r="E22" s="16">
        <f t="shared" si="7"/>
        <v>8420072.7100000009</v>
      </c>
      <c r="F22" s="16">
        <f t="shared" si="4"/>
        <v>673605816.80999982</v>
      </c>
      <c r="G22" s="15">
        <f t="shared" si="0"/>
        <v>649031670.51999986</v>
      </c>
      <c r="H22" s="10">
        <f t="shared" si="8"/>
        <v>178605816.81</v>
      </c>
    </row>
    <row r="23" spans="1:8" x14ac:dyDescent="0.25">
      <c r="A23" s="19">
        <v>42434</v>
      </c>
      <c r="B23" s="18">
        <v>30</v>
      </c>
      <c r="C23" s="16">
        <f t="shared" si="6"/>
        <v>32994219</v>
      </c>
      <c r="D23" s="17">
        <f t="shared" si="2"/>
        <v>24881323.120000001</v>
      </c>
      <c r="E23" s="16">
        <f t="shared" si="7"/>
        <v>8112895.8799999999</v>
      </c>
      <c r="F23" s="16">
        <f t="shared" si="4"/>
        <v>649031670.51999986</v>
      </c>
      <c r="G23" s="15">
        <f t="shared" si="0"/>
        <v>624150347.39999986</v>
      </c>
      <c r="H23" s="10">
        <f t="shared" si="8"/>
        <v>154031670.52000001</v>
      </c>
    </row>
    <row r="24" spans="1:8" x14ac:dyDescent="0.25">
      <c r="A24" s="19">
        <v>42465</v>
      </c>
      <c r="B24" s="18">
        <v>30</v>
      </c>
      <c r="C24" s="16">
        <f t="shared" si="6"/>
        <v>32994219</v>
      </c>
      <c r="D24" s="17">
        <f t="shared" si="2"/>
        <v>25192339.66</v>
      </c>
      <c r="E24" s="16">
        <f t="shared" si="7"/>
        <v>7801879.3399999999</v>
      </c>
      <c r="F24" s="16">
        <f t="shared" si="4"/>
        <v>624150347.39999986</v>
      </c>
      <c r="G24" s="15">
        <f t="shared" si="0"/>
        <v>598958007.73999989</v>
      </c>
      <c r="H24" s="10">
        <f t="shared" si="8"/>
        <v>129150347.40000001</v>
      </c>
    </row>
    <row r="25" spans="1:8" x14ac:dyDescent="0.25">
      <c r="A25" s="19">
        <v>42495</v>
      </c>
      <c r="B25" s="18">
        <v>30</v>
      </c>
      <c r="C25" s="16">
        <f t="shared" si="6"/>
        <v>32994219</v>
      </c>
      <c r="D25" s="17">
        <f t="shared" si="2"/>
        <v>25507243.899999999</v>
      </c>
      <c r="E25" s="16">
        <f t="shared" si="7"/>
        <v>7486975.0999999996</v>
      </c>
      <c r="F25" s="16">
        <f t="shared" si="4"/>
        <v>598958007.73999989</v>
      </c>
      <c r="G25" s="15">
        <f t="shared" si="0"/>
        <v>573450763.83999991</v>
      </c>
      <c r="H25" s="10">
        <f t="shared" si="8"/>
        <v>103958007.74000001</v>
      </c>
    </row>
    <row r="26" spans="1:8" x14ac:dyDescent="0.25">
      <c r="A26" s="19">
        <v>42526</v>
      </c>
      <c r="B26" s="18">
        <v>30</v>
      </c>
      <c r="C26" s="16">
        <f t="shared" si="6"/>
        <v>32994219</v>
      </c>
      <c r="D26" s="17">
        <f t="shared" si="2"/>
        <v>25826084.449999999</v>
      </c>
      <c r="E26" s="16">
        <f t="shared" si="7"/>
        <v>7168134.5499999998</v>
      </c>
      <c r="F26" s="16">
        <f t="shared" si="4"/>
        <v>573450763.83999991</v>
      </c>
      <c r="G26" s="15">
        <f t="shared" si="0"/>
        <v>547624679.38999987</v>
      </c>
      <c r="H26" s="10">
        <f t="shared" si="8"/>
        <v>78450763.840000004</v>
      </c>
    </row>
    <row r="27" spans="1:8" x14ac:dyDescent="0.25">
      <c r="A27" s="19">
        <v>42556</v>
      </c>
      <c r="B27" s="18">
        <v>30</v>
      </c>
      <c r="C27" s="16">
        <f t="shared" si="6"/>
        <v>32994219</v>
      </c>
      <c r="D27" s="17">
        <f t="shared" si="2"/>
        <v>26148910.509999998</v>
      </c>
      <c r="E27" s="16">
        <f t="shared" si="7"/>
        <v>6845308.4900000002</v>
      </c>
      <c r="F27" s="16">
        <f t="shared" si="4"/>
        <v>547624679.38999987</v>
      </c>
      <c r="G27" s="15">
        <f t="shared" si="0"/>
        <v>521475768.87999988</v>
      </c>
      <c r="H27" s="10">
        <f t="shared" si="8"/>
        <v>52624679.390000001</v>
      </c>
    </row>
    <row r="28" spans="1:8" x14ac:dyDescent="0.25">
      <c r="A28" s="19">
        <v>42587</v>
      </c>
      <c r="B28" s="18">
        <v>30</v>
      </c>
      <c r="C28" s="16">
        <f t="shared" si="6"/>
        <v>32994219</v>
      </c>
      <c r="D28" s="17">
        <f t="shared" si="2"/>
        <v>26475768.879999999</v>
      </c>
      <c r="E28" s="16">
        <f>6518450.12</f>
        <v>6518450.1200000001</v>
      </c>
      <c r="F28" s="16">
        <f t="shared" si="4"/>
        <v>521475768.87999988</v>
      </c>
      <c r="G28" s="15">
        <f t="shared" si="0"/>
        <v>494999999.99999988</v>
      </c>
      <c r="H28" s="10">
        <f t="shared" si="8"/>
        <v>26475768.880000003</v>
      </c>
    </row>
    <row r="29" spans="1:8" x14ac:dyDescent="0.25">
      <c r="A29" s="7">
        <v>42618</v>
      </c>
      <c r="B29" s="14">
        <v>30</v>
      </c>
      <c r="C29" s="12">
        <f t="shared" ref="C29:C40" si="9">$S$2</f>
        <v>44677865</v>
      </c>
      <c r="D29" s="13">
        <f t="shared" si="2"/>
        <v>38490365</v>
      </c>
      <c r="E29" s="12">
        <f t="shared" ref="E29:E39" si="10">ROUND(F29*$B$2*B29/360,2)</f>
        <v>6187500</v>
      </c>
      <c r="F29" s="12">
        <f t="shared" si="4"/>
        <v>494999999.99999988</v>
      </c>
      <c r="G29" s="11">
        <f t="shared" si="0"/>
        <v>456509634.99999988</v>
      </c>
      <c r="H29" s="10">
        <f>R2</f>
        <v>495000000</v>
      </c>
    </row>
    <row r="30" spans="1:8" x14ac:dyDescent="0.25">
      <c r="A30" s="7">
        <v>42648</v>
      </c>
      <c r="B30" s="14">
        <v>30</v>
      </c>
      <c r="C30" s="12">
        <f t="shared" si="9"/>
        <v>44677865</v>
      </c>
      <c r="D30" s="13">
        <f t="shared" si="2"/>
        <v>38971494.560000002</v>
      </c>
      <c r="E30" s="12">
        <f t="shared" si="10"/>
        <v>5706370.4400000004</v>
      </c>
      <c r="F30" s="12">
        <f t="shared" si="4"/>
        <v>456509634.99999988</v>
      </c>
      <c r="G30" s="11">
        <f t="shared" si="0"/>
        <v>417538140.43999988</v>
      </c>
      <c r="H30" s="10">
        <f t="shared" ref="H30:H40" si="11">H29-D29</f>
        <v>456509635</v>
      </c>
    </row>
    <row r="31" spans="1:8" x14ac:dyDescent="0.25">
      <c r="A31" s="7">
        <v>42679</v>
      </c>
      <c r="B31" s="14">
        <v>30</v>
      </c>
      <c r="C31" s="12">
        <f t="shared" si="9"/>
        <v>44677865</v>
      </c>
      <c r="D31" s="13">
        <f t="shared" si="2"/>
        <v>39458638.240000002</v>
      </c>
      <c r="E31" s="12">
        <f t="shared" si="10"/>
        <v>5219226.76</v>
      </c>
      <c r="F31" s="12">
        <f t="shared" si="4"/>
        <v>417538140.43999988</v>
      </c>
      <c r="G31" s="11">
        <f t="shared" si="0"/>
        <v>378079502.19999987</v>
      </c>
      <c r="H31" s="10">
        <f t="shared" si="11"/>
        <v>417538140.44</v>
      </c>
    </row>
    <row r="32" spans="1:8" x14ac:dyDescent="0.25">
      <c r="A32" s="7">
        <v>42709</v>
      </c>
      <c r="B32" s="14">
        <v>30</v>
      </c>
      <c r="C32" s="12">
        <f t="shared" si="9"/>
        <v>44677865</v>
      </c>
      <c r="D32" s="13">
        <f t="shared" si="2"/>
        <v>39951871.219999999</v>
      </c>
      <c r="E32" s="12">
        <f t="shared" si="10"/>
        <v>4725993.78</v>
      </c>
      <c r="F32" s="12">
        <f t="shared" si="4"/>
        <v>378079502.19999987</v>
      </c>
      <c r="G32" s="11">
        <f t="shared" si="0"/>
        <v>338127630.9799999</v>
      </c>
      <c r="H32" s="10">
        <f t="shared" si="11"/>
        <v>378079502.19999999</v>
      </c>
    </row>
    <row r="33" spans="1:8" x14ac:dyDescent="0.25">
      <c r="A33" s="7">
        <v>42740</v>
      </c>
      <c r="B33" s="14">
        <v>30</v>
      </c>
      <c r="C33" s="12">
        <f t="shared" si="9"/>
        <v>44677865</v>
      </c>
      <c r="D33" s="13">
        <f t="shared" si="2"/>
        <v>40451269.609999999</v>
      </c>
      <c r="E33" s="12">
        <f t="shared" si="10"/>
        <v>4226595.3899999997</v>
      </c>
      <c r="F33" s="12">
        <f t="shared" si="4"/>
        <v>338127630.9799999</v>
      </c>
      <c r="G33" s="11">
        <f t="shared" si="0"/>
        <v>297676361.36999989</v>
      </c>
      <c r="H33" s="10">
        <f t="shared" si="11"/>
        <v>338127630.98000002</v>
      </c>
    </row>
    <row r="34" spans="1:8" x14ac:dyDescent="0.25">
      <c r="A34" s="7">
        <v>42771</v>
      </c>
      <c r="B34" s="14">
        <v>30</v>
      </c>
      <c r="C34" s="12">
        <f t="shared" si="9"/>
        <v>44677865</v>
      </c>
      <c r="D34" s="13">
        <f t="shared" si="2"/>
        <v>40956910.479999997</v>
      </c>
      <c r="E34" s="12">
        <f t="shared" si="10"/>
        <v>3720954.52</v>
      </c>
      <c r="F34" s="12">
        <f t="shared" si="4"/>
        <v>297676361.36999989</v>
      </c>
      <c r="G34" s="11">
        <f t="shared" si="0"/>
        <v>256719450.8899999</v>
      </c>
      <c r="H34" s="10">
        <f t="shared" si="11"/>
        <v>297676361.37</v>
      </c>
    </row>
    <row r="35" spans="1:8" x14ac:dyDescent="0.25">
      <c r="A35" s="7">
        <v>42799</v>
      </c>
      <c r="B35" s="14">
        <v>30</v>
      </c>
      <c r="C35" s="12">
        <f t="shared" si="9"/>
        <v>44677865</v>
      </c>
      <c r="D35" s="13">
        <f t="shared" si="2"/>
        <v>41468871.859999999</v>
      </c>
      <c r="E35" s="12">
        <f t="shared" si="10"/>
        <v>3208993.14</v>
      </c>
      <c r="F35" s="12">
        <f t="shared" si="4"/>
        <v>256719450.8899999</v>
      </c>
      <c r="G35" s="11">
        <f t="shared" si="0"/>
        <v>215250579.02999991</v>
      </c>
      <c r="H35" s="10">
        <f t="shared" si="11"/>
        <v>256719450.89000002</v>
      </c>
    </row>
    <row r="36" spans="1:8" x14ac:dyDescent="0.25">
      <c r="A36" s="7">
        <v>42830</v>
      </c>
      <c r="B36" s="14">
        <v>30</v>
      </c>
      <c r="C36" s="12">
        <f t="shared" si="9"/>
        <v>44677865</v>
      </c>
      <c r="D36" s="13">
        <f t="shared" si="2"/>
        <v>41987232.759999998</v>
      </c>
      <c r="E36" s="12">
        <f t="shared" si="10"/>
        <v>2690632.24</v>
      </c>
      <c r="F36" s="12">
        <f t="shared" si="4"/>
        <v>215250579.02999991</v>
      </c>
      <c r="G36" s="11">
        <f t="shared" si="0"/>
        <v>173263346.26999992</v>
      </c>
      <c r="H36" s="10">
        <f t="shared" si="11"/>
        <v>215250579.03000003</v>
      </c>
    </row>
    <row r="37" spans="1:8" x14ac:dyDescent="0.25">
      <c r="A37" s="7">
        <v>42860</v>
      </c>
      <c r="B37" s="14">
        <v>30</v>
      </c>
      <c r="C37" s="12">
        <f t="shared" si="9"/>
        <v>44677865</v>
      </c>
      <c r="D37" s="13">
        <f t="shared" si="2"/>
        <v>42512073.170000002</v>
      </c>
      <c r="E37" s="12">
        <f t="shared" si="10"/>
        <v>2165791.83</v>
      </c>
      <c r="F37" s="12">
        <f t="shared" si="4"/>
        <v>173263346.26999992</v>
      </c>
      <c r="G37" s="11">
        <f t="shared" si="0"/>
        <v>130751273.09999992</v>
      </c>
      <c r="H37" s="10">
        <f t="shared" si="11"/>
        <v>173263346.27000004</v>
      </c>
    </row>
    <row r="38" spans="1:8" x14ac:dyDescent="0.25">
      <c r="A38" s="7">
        <v>42891</v>
      </c>
      <c r="B38" s="14">
        <v>30</v>
      </c>
      <c r="C38" s="12">
        <f t="shared" si="9"/>
        <v>44677865</v>
      </c>
      <c r="D38" s="13">
        <f t="shared" si="2"/>
        <v>43043474.090000004</v>
      </c>
      <c r="E38" s="12">
        <f t="shared" si="10"/>
        <v>1634390.91</v>
      </c>
      <c r="F38" s="12">
        <f t="shared" si="4"/>
        <v>130751273.09999992</v>
      </c>
      <c r="G38" s="11">
        <f t="shared" si="0"/>
        <v>87707799.009999916</v>
      </c>
      <c r="H38" s="10">
        <f t="shared" si="11"/>
        <v>130751273.10000004</v>
      </c>
    </row>
    <row r="39" spans="1:8" x14ac:dyDescent="0.25">
      <c r="A39" s="7">
        <v>42921</v>
      </c>
      <c r="B39" s="14">
        <v>30</v>
      </c>
      <c r="C39" s="12">
        <f t="shared" si="9"/>
        <v>44677865</v>
      </c>
      <c r="D39" s="13">
        <f t="shared" si="2"/>
        <v>43581517.509999998</v>
      </c>
      <c r="E39" s="12">
        <f t="shared" si="10"/>
        <v>1096347.49</v>
      </c>
      <c r="F39" s="12">
        <f t="shared" si="4"/>
        <v>87707799.009999916</v>
      </c>
      <c r="G39" s="11">
        <f t="shared" si="0"/>
        <v>44126281.499999918</v>
      </c>
      <c r="H39" s="10">
        <f t="shared" si="11"/>
        <v>87707799.010000035</v>
      </c>
    </row>
    <row r="40" spans="1:8" x14ac:dyDescent="0.25">
      <c r="A40" s="7">
        <v>42952</v>
      </c>
      <c r="B40" s="14">
        <v>30</v>
      </c>
      <c r="C40" s="12">
        <f t="shared" si="9"/>
        <v>44677865</v>
      </c>
      <c r="D40" s="13">
        <f t="shared" si="2"/>
        <v>44126281.5</v>
      </c>
      <c r="E40" s="12">
        <f>551583.5</f>
        <v>551583.5</v>
      </c>
      <c r="F40" s="12">
        <f t="shared" si="4"/>
        <v>44126281.499999918</v>
      </c>
      <c r="G40" s="11">
        <f t="shared" si="0"/>
        <v>-8.1956386566162109E-8</v>
      </c>
      <c r="H40" s="10">
        <f t="shared" si="11"/>
        <v>44126281.500000037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9B84-7632-4F58-B2BC-838FE6A9D860}">
  <dimension ref="A1:S40"/>
  <sheetViews>
    <sheetView workbookViewId="0">
      <selection activeCell="H18" sqref="H18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5.5703125" bestFit="1" customWidth="1"/>
    <col min="5" max="5" width="14.28515625" bestFit="1" customWidth="1"/>
    <col min="6" max="7" width="15.28515625" bestFit="1" customWidth="1"/>
    <col min="8" max="8" width="19.28515625" bestFit="1" customWidth="1"/>
    <col min="9" max="9" width="16.5703125" bestFit="1" customWidth="1"/>
    <col min="13" max="13" width="15.85546875" bestFit="1" customWidth="1"/>
    <col min="14" max="14" width="16.5703125" bestFit="1" customWidth="1"/>
    <col min="18" max="18" width="15.85546875" bestFit="1" customWidth="1"/>
    <col min="19" max="19" width="16.5703125" bestFit="1" customWidth="1"/>
  </cols>
  <sheetData>
    <row r="1" spans="1:19" x14ac:dyDescent="0.25">
      <c r="A1" s="39" t="s">
        <v>31</v>
      </c>
      <c r="B1" s="43" t="s">
        <v>60</v>
      </c>
      <c r="C1" s="42" t="s">
        <v>59</v>
      </c>
      <c r="D1" s="8">
        <v>990000000</v>
      </c>
      <c r="E1" s="41" t="s">
        <v>58</v>
      </c>
      <c r="F1" s="41" t="s">
        <v>57</v>
      </c>
      <c r="G1" s="41" t="s">
        <v>56</v>
      </c>
      <c r="H1" s="41" t="s">
        <v>55</v>
      </c>
      <c r="I1" s="41" t="s">
        <v>54</v>
      </c>
      <c r="J1" s="41" t="s">
        <v>58</v>
      </c>
      <c r="K1" s="41" t="s">
        <v>57</v>
      </c>
      <c r="L1" s="41" t="s">
        <v>56</v>
      </c>
      <c r="M1" s="41" t="s">
        <v>55</v>
      </c>
      <c r="N1" s="41" t="s">
        <v>54</v>
      </c>
      <c r="O1" s="41" t="s">
        <v>58</v>
      </c>
      <c r="P1" s="41" t="s">
        <v>57</v>
      </c>
      <c r="Q1" s="41" t="s">
        <v>56</v>
      </c>
      <c r="R1" s="41" t="s">
        <v>55</v>
      </c>
      <c r="S1" s="41" t="s">
        <v>54</v>
      </c>
    </row>
    <row r="2" spans="1:19" x14ac:dyDescent="0.25">
      <c r="A2" s="39" t="s">
        <v>32</v>
      </c>
      <c r="B2" s="40">
        <v>0.15</v>
      </c>
      <c r="C2" s="39" t="s">
        <v>53</v>
      </c>
      <c r="D2" s="38">
        <f>ROUNDUP(39104.2387726916,0)</f>
        <v>39105</v>
      </c>
      <c r="E2" s="36">
        <v>1</v>
      </c>
      <c r="F2" s="36">
        <v>12</v>
      </c>
      <c r="G2" s="35">
        <v>0.2</v>
      </c>
      <c r="H2" s="34">
        <f>G2*D1</f>
        <v>198000000</v>
      </c>
      <c r="I2" s="37">
        <f>ROUNDUP(27772679.8644516,0)</f>
        <v>27772680</v>
      </c>
      <c r="J2" s="36">
        <v>13</v>
      </c>
      <c r="K2" s="36">
        <v>24</v>
      </c>
      <c r="L2" s="35">
        <v>0.3</v>
      </c>
      <c r="M2" s="34">
        <f>L2*D1</f>
        <v>297000000</v>
      </c>
      <c r="N2" s="37">
        <f>ROUNDUP(33018155.8250147,0)</f>
        <v>33018156</v>
      </c>
      <c r="O2" s="36">
        <v>25</v>
      </c>
      <c r="P2" s="36">
        <v>36</v>
      </c>
      <c r="Q2" s="35">
        <v>0.5</v>
      </c>
      <c r="R2" s="34">
        <f>Q2*D1</f>
        <v>495000000</v>
      </c>
      <c r="S2" s="37">
        <f>ROUNDUP(44680405.3253262,0)</f>
        <v>44680406</v>
      </c>
    </row>
    <row r="3" spans="1:19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6" t="s">
        <v>19</v>
      </c>
      <c r="H3" s="32" t="s">
        <v>52</v>
      </c>
    </row>
    <row r="4" spans="1:19" x14ac:dyDescent="0.25">
      <c r="A4" s="31">
        <v>41856</v>
      </c>
      <c r="B4" s="30">
        <f>A4-B1</f>
        <v>3</v>
      </c>
      <c r="C4" s="27"/>
      <c r="D4" s="29">
        <v>0</v>
      </c>
      <c r="E4" s="28">
        <f>ROUNDUP(F4*$B$2*B4/365,0)</f>
        <v>1220548</v>
      </c>
      <c r="F4" s="27">
        <f>D1</f>
        <v>990000000</v>
      </c>
      <c r="G4" s="26">
        <f t="shared" ref="G4:G40" si="0">F4-D4</f>
        <v>990000000</v>
      </c>
      <c r="H4" s="25"/>
    </row>
    <row r="5" spans="1:19" x14ac:dyDescent="0.25">
      <c r="A5" s="24">
        <v>41887</v>
      </c>
      <c r="B5" s="23">
        <f t="shared" ref="B5:B40" si="1">A5-A4</f>
        <v>31</v>
      </c>
      <c r="C5" s="21">
        <f t="shared" ref="C5:C16" si="2">$I$2</f>
        <v>27772680</v>
      </c>
      <c r="D5" s="22">
        <f t="shared" ref="D5:D40" si="3">C5-E5</f>
        <v>15160351.23</v>
      </c>
      <c r="E5" s="28">
        <f t="shared" ref="E5:E15" si="4">ROUND(F5*$B$2*B5/365,2)</f>
        <v>12612328.77</v>
      </c>
      <c r="F5" s="21">
        <f t="shared" ref="F5:F40" si="5">G4</f>
        <v>990000000</v>
      </c>
      <c r="G5" s="20">
        <f t="shared" si="0"/>
        <v>974839648.76999998</v>
      </c>
      <c r="H5" s="10">
        <f>H2</f>
        <v>198000000</v>
      </c>
    </row>
    <row r="6" spans="1:19" x14ac:dyDescent="0.25">
      <c r="A6" s="24">
        <v>41917</v>
      </c>
      <c r="B6" s="23">
        <f t="shared" si="1"/>
        <v>30</v>
      </c>
      <c r="C6" s="21">
        <f t="shared" si="2"/>
        <v>27772680</v>
      </c>
      <c r="D6" s="22">
        <f t="shared" si="3"/>
        <v>15754108.99</v>
      </c>
      <c r="E6" s="28">
        <f t="shared" si="4"/>
        <v>12018571.01</v>
      </c>
      <c r="F6" s="21">
        <f t="shared" si="5"/>
        <v>974839648.76999998</v>
      </c>
      <c r="G6" s="20">
        <f t="shared" si="0"/>
        <v>959085539.77999997</v>
      </c>
      <c r="H6" s="10">
        <f t="shared" ref="H6:H16" si="6">H5-D5</f>
        <v>182839648.77000001</v>
      </c>
    </row>
    <row r="7" spans="1:19" x14ac:dyDescent="0.25">
      <c r="A7" s="24">
        <v>41948</v>
      </c>
      <c r="B7" s="23">
        <f t="shared" si="1"/>
        <v>31</v>
      </c>
      <c r="C7" s="21">
        <f t="shared" si="2"/>
        <v>27772680</v>
      </c>
      <c r="D7" s="22">
        <f t="shared" si="3"/>
        <v>15554192.99</v>
      </c>
      <c r="E7" s="28">
        <f t="shared" si="4"/>
        <v>12218487.01</v>
      </c>
      <c r="F7" s="21">
        <f t="shared" si="5"/>
        <v>959085539.77999997</v>
      </c>
      <c r="G7" s="20">
        <f t="shared" si="0"/>
        <v>943531346.78999996</v>
      </c>
      <c r="H7" s="10">
        <f t="shared" si="6"/>
        <v>167085539.78</v>
      </c>
    </row>
    <row r="8" spans="1:19" x14ac:dyDescent="0.25">
      <c r="A8" s="24">
        <v>41978</v>
      </c>
      <c r="B8" s="23">
        <f t="shared" si="1"/>
        <v>30</v>
      </c>
      <c r="C8" s="21">
        <f t="shared" si="2"/>
        <v>27772680</v>
      </c>
      <c r="D8" s="22">
        <f t="shared" si="3"/>
        <v>16140101.75</v>
      </c>
      <c r="E8" s="28">
        <f t="shared" si="4"/>
        <v>11632578.25</v>
      </c>
      <c r="F8" s="21">
        <f t="shared" si="5"/>
        <v>943531346.78999996</v>
      </c>
      <c r="G8" s="20">
        <f t="shared" si="0"/>
        <v>927391245.03999996</v>
      </c>
      <c r="H8" s="10">
        <f t="shared" si="6"/>
        <v>151531346.78999999</v>
      </c>
    </row>
    <row r="9" spans="1:19" x14ac:dyDescent="0.25">
      <c r="A9" s="24">
        <v>42009</v>
      </c>
      <c r="B9" s="23">
        <f t="shared" si="1"/>
        <v>31</v>
      </c>
      <c r="C9" s="21">
        <f t="shared" si="2"/>
        <v>27772680</v>
      </c>
      <c r="D9" s="22">
        <f t="shared" si="3"/>
        <v>15957969.619999999</v>
      </c>
      <c r="E9" s="28">
        <f t="shared" si="4"/>
        <v>11814710.380000001</v>
      </c>
      <c r="F9" s="21">
        <f t="shared" si="5"/>
        <v>927391245.03999996</v>
      </c>
      <c r="G9" s="20">
        <f t="shared" si="0"/>
        <v>911433275.41999996</v>
      </c>
      <c r="H9" s="10">
        <f t="shared" si="6"/>
        <v>135391245.03999999</v>
      </c>
    </row>
    <row r="10" spans="1:19" x14ac:dyDescent="0.25">
      <c r="A10" s="24">
        <v>42040</v>
      </c>
      <c r="B10" s="23">
        <f t="shared" si="1"/>
        <v>31</v>
      </c>
      <c r="C10" s="21">
        <f t="shared" si="2"/>
        <v>27772680</v>
      </c>
      <c r="D10" s="22">
        <f t="shared" si="3"/>
        <v>16161269.779999999</v>
      </c>
      <c r="E10" s="28">
        <f t="shared" si="4"/>
        <v>11611410.220000001</v>
      </c>
      <c r="F10" s="21">
        <f t="shared" si="5"/>
        <v>911433275.41999996</v>
      </c>
      <c r="G10" s="20">
        <f t="shared" si="0"/>
        <v>895272005.63999999</v>
      </c>
      <c r="H10" s="10">
        <f t="shared" si="6"/>
        <v>119433275.41999999</v>
      </c>
    </row>
    <row r="11" spans="1:19" x14ac:dyDescent="0.25">
      <c r="A11" s="24">
        <v>42068</v>
      </c>
      <c r="B11" s="23">
        <f t="shared" si="1"/>
        <v>28</v>
      </c>
      <c r="C11" s="21">
        <f t="shared" si="2"/>
        <v>27772680</v>
      </c>
      <c r="D11" s="22">
        <f t="shared" si="3"/>
        <v>17470919.939999998</v>
      </c>
      <c r="E11" s="28">
        <f t="shared" si="4"/>
        <v>10301760.060000001</v>
      </c>
      <c r="F11" s="21">
        <f t="shared" si="5"/>
        <v>895272005.63999999</v>
      </c>
      <c r="G11" s="20">
        <f t="shared" si="0"/>
        <v>877801085.70000005</v>
      </c>
      <c r="H11" s="10">
        <f t="shared" si="6"/>
        <v>103272005.63999999</v>
      </c>
    </row>
    <row r="12" spans="1:19" x14ac:dyDescent="0.25">
      <c r="A12" s="24">
        <v>42099</v>
      </c>
      <c r="B12" s="23">
        <f t="shared" si="1"/>
        <v>31</v>
      </c>
      <c r="C12" s="21">
        <f t="shared" si="2"/>
        <v>27772680</v>
      </c>
      <c r="D12" s="22">
        <f t="shared" si="3"/>
        <v>16589734.66</v>
      </c>
      <c r="E12" s="28">
        <f t="shared" si="4"/>
        <v>11182945.34</v>
      </c>
      <c r="F12" s="21">
        <f t="shared" si="5"/>
        <v>877801085.70000005</v>
      </c>
      <c r="G12" s="20">
        <f t="shared" si="0"/>
        <v>861211351.04000008</v>
      </c>
      <c r="H12" s="10">
        <f t="shared" si="6"/>
        <v>85801085.699999988</v>
      </c>
    </row>
    <row r="13" spans="1:19" x14ac:dyDescent="0.25">
      <c r="A13" s="24">
        <v>42129</v>
      </c>
      <c r="B13" s="23">
        <f t="shared" si="1"/>
        <v>30</v>
      </c>
      <c r="C13" s="21">
        <f t="shared" si="2"/>
        <v>27772680</v>
      </c>
      <c r="D13" s="22">
        <f t="shared" si="3"/>
        <v>17155005.810000002</v>
      </c>
      <c r="E13" s="28">
        <f t="shared" si="4"/>
        <v>10617674.189999999</v>
      </c>
      <c r="F13" s="21">
        <f t="shared" si="5"/>
        <v>861211351.04000008</v>
      </c>
      <c r="G13" s="20">
        <f t="shared" si="0"/>
        <v>844056345.23000002</v>
      </c>
      <c r="H13" s="10">
        <f t="shared" si="6"/>
        <v>69211351.039999992</v>
      </c>
    </row>
    <row r="14" spans="1:19" x14ac:dyDescent="0.25">
      <c r="A14" s="24">
        <v>42160</v>
      </c>
      <c r="B14" s="23">
        <f t="shared" si="1"/>
        <v>31</v>
      </c>
      <c r="C14" s="21">
        <f t="shared" si="2"/>
        <v>27772680</v>
      </c>
      <c r="D14" s="22">
        <f t="shared" si="3"/>
        <v>17019633.41</v>
      </c>
      <c r="E14" s="28">
        <f t="shared" si="4"/>
        <v>10753046.59</v>
      </c>
      <c r="F14" s="21">
        <f t="shared" si="5"/>
        <v>844056345.23000002</v>
      </c>
      <c r="G14" s="20">
        <f t="shared" si="0"/>
        <v>827036711.82000005</v>
      </c>
      <c r="H14" s="10">
        <f t="shared" si="6"/>
        <v>52056345.229999989</v>
      </c>
    </row>
    <row r="15" spans="1:19" x14ac:dyDescent="0.25">
      <c r="A15" s="24">
        <v>42190</v>
      </c>
      <c r="B15" s="23">
        <f t="shared" si="1"/>
        <v>30</v>
      </c>
      <c r="C15" s="21">
        <f t="shared" si="2"/>
        <v>27772680</v>
      </c>
      <c r="D15" s="22">
        <f t="shared" si="3"/>
        <v>17576336.98</v>
      </c>
      <c r="E15" s="28">
        <f t="shared" si="4"/>
        <v>10196343.02</v>
      </c>
      <c r="F15" s="21">
        <f t="shared" si="5"/>
        <v>827036711.82000005</v>
      </c>
      <c r="G15" s="20">
        <f t="shared" si="0"/>
        <v>809460374.84000003</v>
      </c>
      <c r="H15" s="10">
        <f t="shared" si="6"/>
        <v>35036711.819999993</v>
      </c>
    </row>
    <row r="16" spans="1:19" x14ac:dyDescent="0.25">
      <c r="A16" s="24">
        <v>42221</v>
      </c>
      <c r="B16" s="23">
        <f t="shared" si="1"/>
        <v>31</v>
      </c>
      <c r="C16" s="21">
        <f t="shared" si="2"/>
        <v>27772680</v>
      </c>
      <c r="D16" s="22">
        <f t="shared" si="3"/>
        <v>17460374.84</v>
      </c>
      <c r="E16" s="21">
        <f>10312305.16</f>
        <v>10312305.16</v>
      </c>
      <c r="F16" s="21">
        <f t="shared" si="5"/>
        <v>809460374.84000003</v>
      </c>
      <c r="G16" s="20">
        <f t="shared" si="0"/>
        <v>792000000</v>
      </c>
      <c r="H16" s="10">
        <f t="shared" si="6"/>
        <v>17460374.839999992</v>
      </c>
    </row>
    <row r="17" spans="1:8" x14ac:dyDescent="0.25">
      <c r="A17" s="19">
        <v>42252</v>
      </c>
      <c r="B17" s="23">
        <f t="shared" si="1"/>
        <v>31</v>
      </c>
      <c r="C17" s="16">
        <f>N2</f>
        <v>33018156</v>
      </c>
      <c r="D17" s="17">
        <f t="shared" si="3"/>
        <v>22928292.990000002</v>
      </c>
      <c r="E17" s="16">
        <f t="shared" ref="E17:E27" si="7">ROUND(F17*$B$2*B17/365,2)</f>
        <v>10089863.01</v>
      </c>
      <c r="F17" s="16">
        <f t="shared" si="5"/>
        <v>792000000</v>
      </c>
      <c r="G17" s="20">
        <f t="shared" si="0"/>
        <v>769071707.00999999</v>
      </c>
      <c r="H17" s="10">
        <f>M2</f>
        <v>297000000</v>
      </c>
    </row>
    <row r="18" spans="1:8" x14ac:dyDescent="0.25">
      <c r="A18" s="19">
        <v>42282</v>
      </c>
      <c r="B18" s="23">
        <f t="shared" si="1"/>
        <v>30</v>
      </c>
      <c r="C18" s="16">
        <f t="shared" ref="C18:C28" si="8">$N$2</f>
        <v>33018156</v>
      </c>
      <c r="D18" s="17">
        <f t="shared" si="3"/>
        <v>23536450.02</v>
      </c>
      <c r="E18" s="16">
        <f t="shared" si="7"/>
        <v>9481705.9800000004</v>
      </c>
      <c r="F18" s="16">
        <f t="shared" si="5"/>
        <v>769071707.00999999</v>
      </c>
      <c r="G18" s="20">
        <f t="shared" si="0"/>
        <v>745535256.99000001</v>
      </c>
      <c r="H18" s="10">
        <f t="shared" ref="H18:H28" si="9">H17-D17</f>
        <v>274071707.00999999</v>
      </c>
    </row>
    <row r="19" spans="1:8" x14ac:dyDescent="0.25">
      <c r="A19" s="19">
        <v>42313</v>
      </c>
      <c r="B19" s="23">
        <f t="shared" si="1"/>
        <v>31</v>
      </c>
      <c r="C19" s="16">
        <f t="shared" si="8"/>
        <v>33018156</v>
      </c>
      <c r="D19" s="17">
        <f t="shared" si="3"/>
        <v>23520241.079999998</v>
      </c>
      <c r="E19" s="16">
        <f t="shared" si="7"/>
        <v>9497914.9199999999</v>
      </c>
      <c r="F19" s="16">
        <f t="shared" si="5"/>
        <v>745535256.99000001</v>
      </c>
      <c r="G19" s="20">
        <f t="shared" si="0"/>
        <v>722015015.90999997</v>
      </c>
      <c r="H19" s="10">
        <f t="shared" si="9"/>
        <v>250535256.98999998</v>
      </c>
    </row>
    <row r="20" spans="1:8" x14ac:dyDescent="0.25">
      <c r="A20" s="19">
        <v>42343</v>
      </c>
      <c r="B20" s="23">
        <f t="shared" si="1"/>
        <v>30</v>
      </c>
      <c r="C20" s="16">
        <f t="shared" si="8"/>
        <v>33018156</v>
      </c>
      <c r="D20" s="17">
        <f t="shared" si="3"/>
        <v>24116601.009999998</v>
      </c>
      <c r="E20" s="16">
        <f t="shared" si="7"/>
        <v>8901554.9900000002</v>
      </c>
      <c r="F20" s="16">
        <f t="shared" si="5"/>
        <v>722015015.90999997</v>
      </c>
      <c r="G20" s="20">
        <f t="shared" si="0"/>
        <v>697898414.89999998</v>
      </c>
      <c r="H20" s="10">
        <f t="shared" si="9"/>
        <v>227015015.90999997</v>
      </c>
    </row>
    <row r="21" spans="1:8" x14ac:dyDescent="0.25">
      <c r="A21" s="19">
        <v>42374</v>
      </c>
      <c r="B21" s="23">
        <f t="shared" si="1"/>
        <v>31</v>
      </c>
      <c r="C21" s="16">
        <f t="shared" si="8"/>
        <v>33018156</v>
      </c>
      <c r="D21" s="17">
        <f t="shared" si="3"/>
        <v>24127121.399999999</v>
      </c>
      <c r="E21" s="16">
        <f t="shared" si="7"/>
        <v>8891034.5999999996</v>
      </c>
      <c r="F21" s="16">
        <f t="shared" si="5"/>
        <v>697898414.89999998</v>
      </c>
      <c r="G21" s="20">
        <f t="shared" si="0"/>
        <v>673771293.5</v>
      </c>
      <c r="H21" s="10">
        <f t="shared" si="9"/>
        <v>202898414.89999998</v>
      </c>
    </row>
    <row r="22" spans="1:8" x14ac:dyDescent="0.25">
      <c r="A22" s="19">
        <v>42405</v>
      </c>
      <c r="B22" s="23">
        <f t="shared" si="1"/>
        <v>31</v>
      </c>
      <c r="C22" s="16">
        <f t="shared" si="8"/>
        <v>33018156</v>
      </c>
      <c r="D22" s="17">
        <f t="shared" si="3"/>
        <v>24434494.32</v>
      </c>
      <c r="E22" s="16">
        <f t="shared" si="7"/>
        <v>8583661.6799999997</v>
      </c>
      <c r="F22" s="16">
        <f t="shared" si="5"/>
        <v>673771293.5</v>
      </c>
      <c r="G22" s="20">
        <f t="shared" si="0"/>
        <v>649336799.17999995</v>
      </c>
      <c r="H22" s="10">
        <f t="shared" si="9"/>
        <v>178771293.49999997</v>
      </c>
    </row>
    <row r="23" spans="1:8" x14ac:dyDescent="0.25">
      <c r="A23" s="19">
        <v>42434</v>
      </c>
      <c r="B23" s="23">
        <f t="shared" si="1"/>
        <v>29</v>
      </c>
      <c r="C23" s="16">
        <f t="shared" si="8"/>
        <v>33018156</v>
      </c>
      <c r="D23" s="17">
        <f t="shared" si="3"/>
        <v>25279484.559999999</v>
      </c>
      <c r="E23" s="16">
        <f t="shared" si="7"/>
        <v>7738671.4400000004</v>
      </c>
      <c r="F23" s="16">
        <f t="shared" si="5"/>
        <v>649336799.17999995</v>
      </c>
      <c r="G23" s="20">
        <f t="shared" si="0"/>
        <v>624057314.62</v>
      </c>
      <c r="H23" s="10">
        <f t="shared" si="9"/>
        <v>154336799.17999998</v>
      </c>
    </row>
    <row r="24" spans="1:8" x14ac:dyDescent="0.25">
      <c r="A24" s="19">
        <v>42465</v>
      </c>
      <c r="B24" s="23">
        <f t="shared" si="1"/>
        <v>31</v>
      </c>
      <c r="C24" s="16">
        <f t="shared" si="8"/>
        <v>33018156</v>
      </c>
      <c r="D24" s="17">
        <f t="shared" si="3"/>
        <v>25067836.789999999</v>
      </c>
      <c r="E24" s="16">
        <f t="shared" si="7"/>
        <v>7950319.21</v>
      </c>
      <c r="F24" s="16">
        <f t="shared" si="5"/>
        <v>624057314.62</v>
      </c>
      <c r="G24" s="20">
        <f t="shared" si="0"/>
        <v>598989477.83000004</v>
      </c>
      <c r="H24" s="10">
        <f t="shared" si="9"/>
        <v>129057314.61999997</v>
      </c>
    </row>
    <row r="25" spans="1:8" x14ac:dyDescent="0.25">
      <c r="A25" s="19">
        <v>42495</v>
      </c>
      <c r="B25" s="23">
        <f t="shared" si="1"/>
        <v>30</v>
      </c>
      <c r="C25" s="16">
        <f t="shared" si="8"/>
        <v>33018156</v>
      </c>
      <c r="D25" s="17">
        <f t="shared" si="3"/>
        <v>25633354.219999999</v>
      </c>
      <c r="E25" s="16">
        <f t="shared" si="7"/>
        <v>7384801.7800000003</v>
      </c>
      <c r="F25" s="16">
        <f t="shared" si="5"/>
        <v>598989477.83000004</v>
      </c>
      <c r="G25" s="20">
        <f t="shared" si="0"/>
        <v>573356123.61000001</v>
      </c>
      <c r="H25" s="10">
        <f t="shared" si="9"/>
        <v>103989477.82999998</v>
      </c>
    </row>
    <row r="26" spans="1:8" x14ac:dyDescent="0.25">
      <c r="A26" s="19">
        <v>42526</v>
      </c>
      <c r="B26" s="23">
        <f t="shared" si="1"/>
        <v>31</v>
      </c>
      <c r="C26" s="16">
        <f t="shared" si="8"/>
        <v>33018156</v>
      </c>
      <c r="D26" s="17">
        <f t="shared" si="3"/>
        <v>25713756.07</v>
      </c>
      <c r="E26" s="16">
        <f t="shared" si="7"/>
        <v>7304399.9299999997</v>
      </c>
      <c r="F26" s="16">
        <f t="shared" si="5"/>
        <v>573356123.61000001</v>
      </c>
      <c r="G26" s="20">
        <f t="shared" si="0"/>
        <v>547642367.53999996</v>
      </c>
      <c r="H26" s="10">
        <f t="shared" si="9"/>
        <v>78356123.609999985</v>
      </c>
    </row>
    <row r="27" spans="1:8" x14ac:dyDescent="0.25">
      <c r="A27" s="19">
        <v>42556</v>
      </c>
      <c r="B27" s="23">
        <f t="shared" si="1"/>
        <v>30</v>
      </c>
      <c r="C27" s="16">
        <f t="shared" si="8"/>
        <v>33018156</v>
      </c>
      <c r="D27" s="17">
        <f t="shared" si="3"/>
        <v>26266400.780000001</v>
      </c>
      <c r="E27" s="16">
        <f t="shared" si="7"/>
        <v>6751755.2199999997</v>
      </c>
      <c r="F27" s="16">
        <f t="shared" si="5"/>
        <v>547642367.53999996</v>
      </c>
      <c r="G27" s="20">
        <f t="shared" si="0"/>
        <v>521375966.75999999</v>
      </c>
      <c r="H27" s="10">
        <f t="shared" si="9"/>
        <v>52642367.539999984</v>
      </c>
    </row>
    <row r="28" spans="1:8" x14ac:dyDescent="0.25">
      <c r="A28" s="19">
        <v>42587</v>
      </c>
      <c r="B28" s="23">
        <f t="shared" si="1"/>
        <v>31</v>
      </c>
      <c r="C28" s="16">
        <f t="shared" si="8"/>
        <v>33018156</v>
      </c>
      <c r="D28" s="17">
        <f t="shared" si="3"/>
        <v>26375966.759999998</v>
      </c>
      <c r="E28" s="16">
        <f>6642189.24</f>
        <v>6642189.2400000002</v>
      </c>
      <c r="F28" s="16">
        <f t="shared" si="5"/>
        <v>521375966.75999999</v>
      </c>
      <c r="G28" s="20">
        <f t="shared" si="0"/>
        <v>495000000</v>
      </c>
      <c r="H28" s="10">
        <f t="shared" si="9"/>
        <v>26375966.759999983</v>
      </c>
    </row>
    <row r="29" spans="1:8" x14ac:dyDescent="0.25">
      <c r="A29" s="7">
        <v>42618</v>
      </c>
      <c r="B29" s="23">
        <f t="shared" si="1"/>
        <v>31</v>
      </c>
      <c r="C29" s="12">
        <f t="shared" ref="C29:C40" si="10">$S$2</f>
        <v>44680406</v>
      </c>
      <c r="D29" s="13">
        <f t="shared" si="3"/>
        <v>38374241.619999997</v>
      </c>
      <c r="E29" s="12">
        <f t="shared" ref="E29:E39" si="11">ROUND(F29*$B$2*B29/365,2)</f>
        <v>6306164.3799999999</v>
      </c>
      <c r="F29" s="12">
        <f t="shared" si="5"/>
        <v>495000000</v>
      </c>
      <c r="G29" s="20">
        <f t="shared" si="0"/>
        <v>456625758.38</v>
      </c>
      <c r="H29" s="10">
        <f>R2</f>
        <v>495000000</v>
      </c>
    </row>
    <row r="30" spans="1:8" x14ac:dyDescent="0.25">
      <c r="A30" s="7">
        <v>42648</v>
      </c>
      <c r="B30" s="23">
        <f t="shared" si="1"/>
        <v>30</v>
      </c>
      <c r="C30" s="12">
        <f t="shared" si="10"/>
        <v>44680406</v>
      </c>
      <c r="D30" s="13">
        <f t="shared" si="3"/>
        <v>39050773.359999999</v>
      </c>
      <c r="E30" s="12">
        <f t="shared" si="11"/>
        <v>5629632.6399999997</v>
      </c>
      <c r="F30" s="12">
        <f t="shared" si="5"/>
        <v>456625758.38</v>
      </c>
      <c r="G30" s="20">
        <f t="shared" si="0"/>
        <v>417574985.01999998</v>
      </c>
      <c r="H30" s="10">
        <f t="shared" ref="H30:H40" si="12">H29-D29</f>
        <v>456625758.38</v>
      </c>
    </row>
    <row r="31" spans="1:8" x14ac:dyDescent="0.25">
      <c r="A31" s="7">
        <v>42679</v>
      </c>
      <c r="B31" s="23">
        <f t="shared" si="1"/>
        <v>31</v>
      </c>
      <c r="C31" s="12">
        <f t="shared" si="10"/>
        <v>44680406</v>
      </c>
      <c r="D31" s="13">
        <f t="shared" si="3"/>
        <v>39360615.090000004</v>
      </c>
      <c r="E31" s="12">
        <f t="shared" si="11"/>
        <v>5319790.91</v>
      </c>
      <c r="F31" s="12">
        <f t="shared" si="5"/>
        <v>417574985.01999998</v>
      </c>
      <c r="G31" s="20">
        <f t="shared" si="0"/>
        <v>378214369.92999995</v>
      </c>
      <c r="H31" s="10">
        <f t="shared" si="12"/>
        <v>417574985.01999998</v>
      </c>
    </row>
    <row r="32" spans="1:8" x14ac:dyDescent="0.25">
      <c r="A32" s="7">
        <v>42709</v>
      </c>
      <c r="B32" s="23">
        <f t="shared" si="1"/>
        <v>30</v>
      </c>
      <c r="C32" s="12">
        <f t="shared" si="10"/>
        <v>44680406</v>
      </c>
      <c r="D32" s="13">
        <f t="shared" si="3"/>
        <v>40017489.109999999</v>
      </c>
      <c r="E32" s="12">
        <f t="shared" si="11"/>
        <v>4662916.8899999997</v>
      </c>
      <c r="F32" s="12">
        <f t="shared" si="5"/>
        <v>378214369.92999995</v>
      </c>
      <c r="G32" s="20">
        <f t="shared" si="0"/>
        <v>338196880.81999993</v>
      </c>
      <c r="H32" s="10">
        <f t="shared" si="12"/>
        <v>378214369.92999995</v>
      </c>
    </row>
    <row r="33" spans="1:8" x14ac:dyDescent="0.25">
      <c r="A33" s="7">
        <v>42740</v>
      </c>
      <c r="B33" s="23">
        <f t="shared" si="1"/>
        <v>31</v>
      </c>
      <c r="C33" s="12">
        <f t="shared" si="10"/>
        <v>44680406</v>
      </c>
      <c r="D33" s="13">
        <f t="shared" si="3"/>
        <v>40371870.399999999</v>
      </c>
      <c r="E33" s="12">
        <f t="shared" si="11"/>
        <v>4308535.5999999996</v>
      </c>
      <c r="F33" s="12">
        <f t="shared" si="5"/>
        <v>338196880.81999993</v>
      </c>
      <c r="G33" s="20">
        <f t="shared" si="0"/>
        <v>297825010.41999996</v>
      </c>
      <c r="H33" s="10">
        <f t="shared" si="12"/>
        <v>338196880.81999993</v>
      </c>
    </row>
    <row r="34" spans="1:8" x14ac:dyDescent="0.25">
      <c r="A34" s="7">
        <v>42771</v>
      </c>
      <c r="B34" s="23">
        <f t="shared" si="1"/>
        <v>31</v>
      </c>
      <c r="C34" s="12">
        <f t="shared" si="10"/>
        <v>44680406</v>
      </c>
      <c r="D34" s="13">
        <f t="shared" si="3"/>
        <v>40886196.960000001</v>
      </c>
      <c r="E34" s="12">
        <f t="shared" si="11"/>
        <v>3794209.04</v>
      </c>
      <c r="F34" s="12">
        <f t="shared" si="5"/>
        <v>297825010.41999996</v>
      </c>
      <c r="G34" s="20">
        <f t="shared" si="0"/>
        <v>256938813.45999995</v>
      </c>
      <c r="H34" s="10">
        <f t="shared" si="12"/>
        <v>297825010.41999996</v>
      </c>
    </row>
    <row r="35" spans="1:8" x14ac:dyDescent="0.25">
      <c r="A35" s="7">
        <v>42799</v>
      </c>
      <c r="B35" s="23">
        <f t="shared" si="1"/>
        <v>28</v>
      </c>
      <c r="C35" s="12">
        <f t="shared" si="10"/>
        <v>44680406</v>
      </c>
      <c r="D35" s="13">
        <f t="shared" si="3"/>
        <v>41723849.789999999</v>
      </c>
      <c r="E35" s="12">
        <f t="shared" si="11"/>
        <v>2956556.21</v>
      </c>
      <c r="F35" s="12">
        <f t="shared" si="5"/>
        <v>256938813.45999995</v>
      </c>
      <c r="G35" s="20">
        <f t="shared" si="0"/>
        <v>215214963.66999996</v>
      </c>
      <c r="H35" s="10">
        <f t="shared" si="12"/>
        <v>256938813.45999995</v>
      </c>
    </row>
    <row r="36" spans="1:8" x14ac:dyDescent="0.25">
      <c r="A36" s="7">
        <v>42830</v>
      </c>
      <c r="B36" s="23">
        <f t="shared" si="1"/>
        <v>31</v>
      </c>
      <c r="C36" s="12">
        <f t="shared" si="10"/>
        <v>44680406</v>
      </c>
      <c r="D36" s="13">
        <f t="shared" si="3"/>
        <v>41938626.329999998</v>
      </c>
      <c r="E36" s="12">
        <f t="shared" si="11"/>
        <v>2741779.67</v>
      </c>
      <c r="F36" s="12">
        <f t="shared" si="5"/>
        <v>215214963.66999996</v>
      </c>
      <c r="G36" s="20">
        <f t="shared" si="0"/>
        <v>173276337.33999997</v>
      </c>
      <c r="H36" s="10">
        <f t="shared" si="12"/>
        <v>215214963.66999996</v>
      </c>
    </row>
    <row r="37" spans="1:8" x14ac:dyDescent="0.25">
      <c r="A37" s="7">
        <v>42860</v>
      </c>
      <c r="B37" s="23">
        <f t="shared" si="1"/>
        <v>30</v>
      </c>
      <c r="C37" s="12">
        <f t="shared" si="10"/>
        <v>44680406</v>
      </c>
      <c r="D37" s="13">
        <f t="shared" si="3"/>
        <v>42544122.390000001</v>
      </c>
      <c r="E37" s="12">
        <f t="shared" si="11"/>
        <v>2136283.61</v>
      </c>
      <c r="F37" s="12">
        <f t="shared" si="5"/>
        <v>173276337.33999997</v>
      </c>
      <c r="G37" s="20">
        <f t="shared" si="0"/>
        <v>130732214.94999997</v>
      </c>
      <c r="H37" s="10">
        <f t="shared" si="12"/>
        <v>173276337.33999997</v>
      </c>
    </row>
    <row r="38" spans="1:8" x14ac:dyDescent="0.25">
      <c r="A38" s="7">
        <v>42891</v>
      </c>
      <c r="B38" s="23">
        <f t="shared" si="1"/>
        <v>31</v>
      </c>
      <c r="C38" s="12">
        <f t="shared" si="10"/>
        <v>44680406</v>
      </c>
      <c r="D38" s="13">
        <f t="shared" si="3"/>
        <v>43014913.399999999</v>
      </c>
      <c r="E38" s="12">
        <f t="shared" si="11"/>
        <v>1665492.6</v>
      </c>
      <c r="F38" s="12">
        <f t="shared" si="5"/>
        <v>130732214.94999997</v>
      </c>
      <c r="G38" s="20">
        <f t="shared" si="0"/>
        <v>87717301.549999982</v>
      </c>
      <c r="H38" s="10">
        <f t="shared" si="12"/>
        <v>130732214.94999997</v>
      </c>
    </row>
    <row r="39" spans="1:8" x14ac:dyDescent="0.25">
      <c r="A39" s="7">
        <v>42921</v>
      </c>
      <c r="B39" s="23">
        <f t="shared" si="1"/>
        <v>30</v>
      </c>
      <c r="C39" s="12">
        <f t="shared" si="10"/>
        <v>44680406</v>
      </c>
      <c r="D39" s="13">
        <f t="shared" si="3"/>
        <v>43598959.82</v>
      </c>
      <c r="E39" s="12">
        <f t="shared" si="11"/>
        <v>1081446.18</v>
      </c>
      <c r="F39" s="12">
        <f t="shared" si="5"/>
        <v>87717301.549999982</v>
      </c>
      <c r="G39" s="20">
        <f t="shared" si="0"/>
        <v>44118341.729999982</v>
      </c>
      <c r="H39" s="10">
        <f t="shared" si="12"/>
        <v>87717301.549999982</v>
      </c>
    </row>
    <row r="40" spans="1:8" x14ac:dyDescent="0.25">
      <c r="A40" s="7">
        <v>42952</v>
      </c>
      <c r="B40" s="23">
        <f t="shared" si="1"/>
        <v>31</v>
      </c>
      <c r="C40" s="12">
        <f t="shared" si="10"/>
        <v>44680406</v>
      </c>
      <c r="D40" s="13">
        <f t="shared" si="3"/>
        <v>44118341.729999997</v>
      </c>
      <c r="E40" s="12">
        <f>562064.27</f>
        <v>562064.27</v>
      </c>
      <c r="F40" s="12">
        <f t="shared" si="5"/>
        <v>44118341.729999982</v>
      </c>
      <c r="G40" s="20">
        <f t="shared" si="0"/>
        <v>0</v>
      </c>
      <c r="H40" s="10">
        <f t="shared" si="12"/>
        <v>44118341.729999982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58D9-C590-483C-8434-B42C052C2CF3}">
  <dimension ref="A1:S39"/>
  <sheetViews>
    <sheetView workbookViewId="0">
      <selection activeCell="H18" sqref="H18"/>
    </sheetView>
  </sheetViews>
  <sheetFormatPr defaultRowHeight="15" x14ac:dyDescent="0.25"/>
  <cols>
    <col min="1" max="1" width="15.140625" bestFit="1" customWidth="1"/>
    <col min="2" max="2" width="14.5703125" bestFit="1" customWidth="1"/>
    <col min="3" max="4" width="15.5703125" bestFit="1" customWidth="1"/>
    <col min="5" max="5" width="18" bestFit="1" customWidth="1"/>
    <col min="6" max="7" width="15.28515625" bestFit="1" customWidth="1"/>
    <col min="8" max="8" width="19.28515625" bestFit="1" customWidth="1"/>
    <col min="9" max="9" width="15.85546875" bestFit="1" customWidth="1"/>
    <col min="10" max="10" width="19.28515625" bestFit="1" customWidth="1"/>
    <col min="11" max="11" width="15.140625" bestFit="1" customWidth="1"/>
    <col min="12" max="12" width="13.7109375" bestFit="1" customWidth="1"/>
    <col min="13" max="13" width="23" bestFit="1" customWidth="1"/>
    <col min="14" max="14" width="15.5703125" bestFit="1" customWidth="1"/>
    <col min="18" max="18" width="15.85546875" bestFit="1" customWidth="1"/>
    <col min="19" max="19" width="16.5703125" bestFit="1" customWidth="1"/>
    <col min="24" max="24" width="16.5703125" bestFit="1" customWidth="1"/>
  </cols>
  <sheetData>
    <row r="1" spans="1:19" x14ac:dyDescent="0.25">
      <c r="A1" s="39" t="s">
        <v>31</v>
      </c>
      <c r="B1" s="43" t="s">
        <v>60</v>
      </c>
      <c r="C1" s="42" t="s">
        <v>59</v>
      </c>
      <c r="D1" s="8">
        <v>990000000</v>
      </c>
      <c r="E1" s="41" t="s">
        <v>58</v>
      </c>
      <c r="F1" s="41" t="s">
        <v>57</v>
      </c>
      <c r="G1" s="41" t="s">
        <v>56</v>
      </c>
      <c r="H1" s="41" t="s">
        <v>55</v>
      </c>
      <c r="I1" s="41" t="s">
        <v>54</v>
      </c>
      <c r="J1" s="41" t="s">
        <v>58</v>
      </c>
      <c r="K1" s="41" t="s">
        <v>57</v>
      </c>
      <c r="L1" s="41" t="s">
        <v>56</v>
      </c>
      <c r="M1" s="41" t="s">
        <v>55</v>
      </c>
      <c r="N1" s="41" t="s">
        <v>54</v>
      </c>
      <c r="O1" s="41" t="s">
        <v>58</v>
      </c>
      <c r="P1" s="41" t="s">
        <v>57</v>
      </c>
      <c r="Q1" s="41" t="s">
        <v>56</v>
      </c>
      <c r="R1" s="41" t="s">
        <v>55</v>
      </c>
      <c r="S1" s="41" t="s">
        <v>54</v>
      </c>
    </row>
    <row r="2" spans="1:19" x14ac:dyDescent="0.25">
      <c r="A2" s="39" t="s">
        <v>32</v>
      </c>
      <c r="B2" s="40">
        <v>0.15</v>
      </c>
      <c r="C2" s="39"/>
      <c r="D2" s="38"/>
      <c r="E2" s="36">
        <v>1</v>
      </c>
      <c r="F2" s="36">
        <v>12</v>
      </c>
      <c r="G2" s="35">
        <v>0.2</v>
      </c>
      <c r="H2" s="34">
        <f>G2*D1</f>
        <v>198000000</v>
      </c>
      <c r="I2" s="37">
        <f>ROUNDUP(27881461.5608333,0)</f>
        <v>27881462</v>
      </c>
      <c r="J2" s="36">
        <v>13</v>
      </c>
      <c r="K2" s="36">
        <v>24</v>
      </c>
      <c r="L2" s="35">
        <v>0.3</v>
      </c>
      <c r="M2" s="34">
        <f>L2*D1</f>
        <v>297000000</v>
      </c>
      <c r="N2" s="37">
        <f>ROUNDUP(32994218.7674339,0)</f>
        <v>32994219</v>
      </c>
      <c r="O2" s="36">
        <v>25</v>
      </c>
      <c r="P2" s="36">
        <v>36</v>
      </c>
      <c r="Q2" s="35">
        <v>0.5</v>
      </c>
      <c r="R2" s="34">
        <f>Q2*D1</f>
        <v>495000000</v>
      </c>
      <c r="S2" s="33">
        <f>ROUNDUP(44677864.6116592,0)</f>
        <v>44677865</v>
      </c>
    </row>
    <row r="3" spans="1:19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6" t="s">
        <v>19</v>
      </c>
      <c r="H3" s="32" t="s">
        <v>52</v>
      </c>
    </row>
    <row r="4" spans="1:19" x14ac:dyDescent="0.25">
      <c r="A4" s="24">
        <v>41887</v>
      </c>
      <c r="B4" s="23">
        <f>DAYS360(B1,A4,TRUE)</f>
        <v>33</v>
      </c>
      <c r="C4" s="21">
        <f t="shared" ref="C4:C15" si="0">$I$2</f>
        <v>27881462</v>
      </c>
      <c r="D4" s="22">
        <f t="shared" ref="D4:D39" si="1">C4-E4</f>
        <v>14268962</v>
      </c>
      <c r="E4" s="21">
        <f t="shared" ref="E4:E14" si="2">ROUND(F4*$B$2*B4/360,2)</f>
        <v>13612500</v>
      </c>
      <c r="F4" s="21">
        <f>D1</f>
        <v>990000000</v>
      </c>
      <c r="G4" s="20">
        <f t="shared" ref="G4:G39" si="3">F4-D4</f>
        <v>975731038</v>
      </c>
      <c r="H4" s="10">
        <f>H2</f>
        <v>198000000</v>
      </c>
    </row>
    <row r="5" spans="1:19" x14ac:dyDescent="0.25">
      <c r="A5" s="24">
        <v>41917</v>
      </c>
      <c r="B5" s="23">
        <f t="shared" ref="B5:B39" si="4">DAYS360(A4,A5,TRUE)</f>
        <v>30</v>
      </c>
      <c r="C5" s="21">
        <f t="shared" si="0"/>
        <v>27881462</v>
      </c>
      <c r="D5" s="22">
        <f t="shared" si="1"/>
        <v>15684824.02</v>
      </c>
      <c r="E5" s="21">
        <f t="shared" si="2"/>
        <v>12196637.98</v>
      </c>
      <c r="F5" s="21">
        <f t="shared" ref="F5:F39" si="5">G4</f>
        <v>975731038</v>
      </c>
      <c r="G5" s="20">
        <f t="shared" si="3"/>
        <v>960046213.98000002</v>
      </c>
      <c r="H5" s="10">
        <f t="shared" ref="H5:H15" si="6">H4-D4</f>
        <v>183731038</v>
      </c>
    </row>
    <row r="6" spans="1:19" x14ac:dyDescent="0.25">
      <c r="A6" s="24">
        <v>41948</v>
      </c>
      <c r="B6" s="23">
        <f t="shared" si="4"/>
        <v>30</v>
      </c>
      <c r="C6" s="21">
        <f t="shared" si="0"/>
        <v>27881462</v>
      </c>
      <c r="D6" s="22">
        <f t="shared" si="1"/>
        <v>15880884.33</v>
      </c>
      <c r="E6" s="21">
        <f t="shared" si="2"/>
        <v>12000577.67</v>
      </c>
      <c r="F6" s="21">
        <f t="shared" si="5"/>
        <v>960046213.98000002</v>
      </c>
      <c r="G6" s="20">
        <f t="shared" si="3"/>
        <v>944165329.64999998</v>
      </c>
      <c r="H6" s="10">
        <f t="shared" si="6"/>
        <v>168046213.97999999</v>
      </c>
    </row>
    <row r="7" spans="1:19" x14ac:dyDescent="0.25">
      <c r="A7" s="24">
        <v>41978</v>
      </c>
      <c r="B7" s="23">
        <f t="shared" si="4"/>
        <v>30</v>
      </c>
      <c r="C7" s="21">
        <f t="shared" si="0"/>
        <v>27881462</v>
      </c>
      <c r="D7" s="22">
        <f t="shared" si="1"/>
        <v>16079395.380000001</v>
      </c>
      <c r="E7" s="21">
        <f t="shared" si="2"/>
        <v>11802066.619999999</v>
      </c>
      <c r="F7" s="21">
        <f t="shared" si="5"/>
        <v>944165329.64999998</v>
      </c>
      <c r="G7" s="20">
        <f t="shared" si="3"/>
        <v>928085934.26999998</v>
      </c>
      <c r="H7" s="10">
        <f t="shared" si="6"/>
        <v>152165329.64999998</v>
      </c>
    </row>
    <row r="8" spans="1:19" x14ac:dyDescent="0.25">
      <c r="A8" s="24">
        <v>42009</v>
      </c>
      <c r="B8" s="23">
        <f t="shared" si="4"/>
        <v>30</v>
      </c>
      <c r="C8" s="21">
        <f t="shared" si="0"/>
        <v>27881462</v>
      </c>
      <c r="D8" s="22">
        <f t="shared" si="1"/>
        <v>16280387.82</v>
      </c>
      <c r="E8" s="21">
        <f t="shared" si="2"/>
        <v>11601074.18</v>
      </c>
      <c r="F8" s="21">
        <f t="shared" si="5"/>
        <v>928085934.26999998</v>
      </c>
      <c r="G8" s="20">
        <f t="shared" si="3"/>
        <v>911805546.44999993</v>
      </c>
      <c r="H8" s="10">
        <f t="shared" si="6"/>
        <v>136085934.26999998</v>
      </c>
    </row>
    <row r="9" spans="1:19" x14ac:dyDescent="0.25">
      <c r="A9" s="24">
        <v>42040</v>
      </c>
      <c r="B9" s="23">
        <f t="shared" si="4"/>
        <v>30</v>
      </c>
      <c r="C9" s="21">
        <f t="shared" si="0"/>
        <v>27881462</v>
      </c>
      <c r="D9" s="22">
        <f t="shared" si="1"/>
        <v>16483892.67</v>
      </c>
      <c r="E9" s="21">
        <f t="shared" si="2"/>
        <v>11397569.33</v>
      </c>
      <c r="F9" s="21">
        <f t="shared" si="5"/>
        <v>911805546.44999993</v>
      </c>
      <c r="G9" s="20">
        <f t="shared" si="3"/>
        <v>895321653.77999997</v>
      </c>
      <c r="H9" s="10">
        <f t="shared" si="6"/>
        <v>119805546.44999999</v>
      </c>
    </row>
    <row r="10" spans="1:19" x14ac:dyDescent="0.25">
      <c r="A10" s="24">
        <v>42068</v>
      </c>
      <c r="B10" s="23">
        <f t="shared" si="4"/>
        <v>30</v>
      </c>
      <c r="C10" s="21">
        <f t="shared" si="0"/>
        <v>27881462</v>
      </c>
      <c r="D10" s="22">
        <f t="shared" si="1"/>
        <v>16689941.33</v>
      </c>
      <c r="E10" s="21">
        <f t="shared" si="2"/>
        <v>11191520.67</v>
      </c>
      <c r="F10" s="21">
        <f t="shared" si="5"/>
        <v>895321653.77999997</v>
      </c>
      <c r="G10" s="20">
        <f t="shared" si="3"/>
        <v>878631712.44999993</v>
      </c>
      <c r="H10" s="10">
        <f t="shared" si="6"/>
        <v>103321653.77999999</v>
      </c>
    </row>
    <row r="11" spans="1:19" x14ac:dyDescent="0.25">
      <c r="A11" s="24">
        <v>42099</v>
      </c>
      <c r="B11" s="23">
        <f t="shared" si="4"/>
        <v>30</v>
      </c>
      <c r="C11" s="21">
        <f t="shared" si="0"/>
        <v>27881462</v>
      </c>
      <c r="D11" s="22">
        <f t="shared" si="1"/>
        <v>16898565.59</v>
      </c>
      <c r="E11" s="21">
        <f t="shared" si="2"/>
        <v>10982896.41</v>
      </c>
      <c r="F11" s="21">
        <f t="shared" si="5"/>
        <v>878631712.44999993</v>
      </c>
      <c r="G11" s="20">
        <f t="shared" si="3"/>
        <v>861733146.8599999</v>
      </c>
      <c r="H11" s="10">
        <f t="shared" si="6"/>
        <v>86631712.449999988</v>
      </c>
    </row>
    <row r="12" spans="1:19" x14ac:dyDescent="0.25">
      <c r="A12" s="24">
        <v>42129</v>
      </c>
      <c r="B12" s="23">
        <f t="shared" si="4"/>
        <v>30</v>
      </c>
      <c r="C12" s="21">
        <f t="shared" si="0"/>
        <v>27881462</v>
      </c>
      <c r="D12" s="22">
        <f t="shared" si="1"/>
        <v>17109797.66</v>
      </c>
      <c r="E12" s="21">
        <f t="shared" si="2"/>
        <v>10771664.34</v>
      </c>
      <c r="F12" s="21">
        <f t="shared" si="5"/>
        <v>861733146.8599999</v>
      </c>
      <c r="G12" s="20">
        <f t="shared" si="3"/>
        <v>844623349.19999993</v>
      </c>
      <c r="H12" s="10">
        <f t="shared" si="6"/>
        <v>69733146.859999985</v>
      </c>
    </row>
    <row r="13" spans="1:19" x14ac:dyDescent="0.25">
      <c r="A13" s="24">
        <v>42160</v>
      </c>
      <c r="B13" s="23">
        <f t="shared" si="4"/>
        <v>30</v>
      </c>
      <c r="C13" s="21">
        <f t="shared" si="0"/>
        <v>27881462</v>
      </c>
      <c r="D13" s="22">
        <f t="shared" si="1"/>
        <v>17323670.130000003</v>
      </c>
      <c r="E13" s="21">
        <f t="shared" si="2"/>
        <v>10557791.869999999</v>
      </c>
      <c r="F13" s="21">
        <f t="shared" si="5"/>
        <v>844623349.19999993</v>
      </c>
      <c r="G13" s="20">
        <f t="shared" si="3"/>
        <v>827299679.06999993</v>
      </c>
      <c r="H13" s="10">
        <f t="shared" si="6"/>
        <v>52623349.199999988</v>
      </c>
    </row>
    <row r="14" spans="1:19" x14ac:dyDescent="0.25">
      <c r="A14" s="24">
        <v>42190</v>
      </c>
      <c r="B14" s="23">
        <f t="shared" si="4"/>
        <v>30</v>
      </c>
      <c r="C14" s="21">
        <f t="shared" si="0"/>
        <v>27881462</v>
      </c>
      <c r="D14" s="22">
        <f t="shared" si="1"/>
        <v>17540216.009999998</v>
      </c>
      <c r="E14" s="21">
        <f t="shared" si="2"/>
        <v>10341245.99</v>
      </c>
      <c r="F14" s="21">
        <f t="shared" si="5"/>
        <v>827299679.06999993</v>
      </c>
      <c r="G14" s="20">
        <f t="shared" si="3"/>
        <v>809759463.05999994</v>
      </c>
      <c r="H14" s="10">
        <f t="shared" si="6"/>
        <v>35299679.069999985</v>
      </c>
    </row>
    <row r="15" spans="1:19" x14ac:dyDescent="0.25">
      <c r="A15" s="24">
        <v>42221</v>
      </c>
      <c r="B15" s="23">
        <f t="shared" si="4"/>
        <v>30</v>
      </c>
      <c r="C15" s="21">
        <f t="shared" si="0"/>
        <v>27881462</v>
      </c>
      <c r="D15" s="22">
        <f t="shared" si="1"/>
        <v>17759463.060000002</v>
      </c>
      <c r="E15" s="21">
        <f>10121998.94</f>
        <v>10121998.939999999</v>
      </c>
      <c r="F15" s="21">
        <f t="shared" si="5"/>
        <v>809759463.05999994</v>
      </c>
      <c r="G15" s="20">
        <f t="shared" si="3"/>
        <v>792000000</v>
      </c>
      <c r="H15" s="10">
        <f t="shared" si="6"/>
        <v>17759463.059999987</v>
      </c>
    </row>
    <row r="16" spans="1:19" x14ac:dyDescent="0.25">
      <c r="A16" s="19">
        <v>42252</v>
      </c>
      <c r="B16" s="23">
        <f t="shared" si="4"/>
        <v>30</v>
      </c>
      <c r="C16" s="16">
        <f t="shared" ref="C16:C27" si="7">$N$2</f>
        <v>32994219</v>
      </c>
      <c r="D16" s="17">
        <f t="shared" si="1"/>
        <v>23094219</v>
      </c>
      <c r="E16" s="16">
        <f t="shared" ref="E16:E26" si="8">ROUND(F16*$B$2*B16/360,2)</f>
        <v>9900000</v>
      </c>
      <c r="F16" s="16">
        <f t="shared" si="5"/>
        <v>792000000</v>
      </c>
      <c r="G16" s="15">
        <f t="shared" si="3"/>
        <v>768905781</v>
      </c>
      <c r="H16" s="10">
        <f>M2</f>
        <v>297000000</v>
      </c>
    </row>
    <row r="17" spans="1:8" x14ac:dyDescent="0.25">
      <c r="A17" s="19">
        <v>42282</v>
      </c>
      <c r="B17" s="23">
        <f t="shared" si="4"/>
        <v>30</v>
      </c>
      <c r="C17" s="16">
        <f t="shared" si="7"/>
        <v>32994219</v>
      </c>
      <c r="D17" s="17">
        <f t="shared" si="1"/>
        <v>23382896.740000002</v>
      </c>
      <c r="E17" s="16">
        <f t="shared" si="8"/>
        <v>9611322.2599999998</v>
      </c>
      <c r="F17" s="16">
        <f t="shared" si="5"/>
        <v>768905781</v>
      </c>
      <c r="G17" s="15">
        <f t="shared" si="3"/>
        <v>745522884.25999999</v>
      </c>
      <c r="H17" s="10">
        <f t="shared" ref="H17:H27" si="9">H16-D16</f>
        <v>273905781</v>
      </c>
    </row>
    <row r="18" spans="1:8" x14ac:dyDescent="0.25">
      <c r="A18" s="19">
        <v>42313</v>
      </c>
      <c r="B18" s="23">
        <f t="shared" si="4"/>
        <v>30</v>
      </c>
      <c r="C18" s="16">
        <f t="shared" si="7"/>
        <v>32994219</v>
      </c>
      <c r="D18" s="17">
        <f t="shared" si="1"/>
        <v>23675182.949999999</v>
      </c>
      <c r="E18" s="16">
        <f t="shared" si="8"/>
        <v>9319036.0500000007</v>
      </c>
      <c r="F18" s="16">
        <f t="shared" si="5"/>
        <v>745522884.25999999</v>
      </c>
      <c r="G18" s="15">
        <f t="shared" si="3"/>
        <v>721847701.30999994</v>
      </c>
      <c r="H18" s="10">
        <f t="shared" si="9"/>
        <v>250522884.25999999</v>
      </c>
    </row>
    <row r="19" spans="1:8" x14ac:dyDescent="0.25">
      <c r="A19" s="19">
        <v>42343</v>
      </c>
      <c r="B19" s="23">
        <f t="shared" si="4"/>
        <v>30</v>
      </c>
      <c r="C19" s="16">
        <f t="shared" si="7"/>
        <v>32994219</v>
      </c>
      <c r="D19" s="17">
        <f t="shared" si="1"/>
        <v>23971122.73</v>
      </c>
      <c r="E19" s="16">
        <f t="shared" si="8"/>
        <v>9023096.2699999996</v>
      </c>
      <c r="F19" s="16">
        <f t="shared" si="5"/>
        <v>721847701.30999994</v>
      </c>
      <c r="G19" s="15">
        <f t="shared" si="3"/>
        <v>697876578.57999992</v>
      </c>
      <c r="H19" s="10">
        <f t="shared" si="9"/>
        <v>226847701.31</v>
      </c>
    </row>
    <row r="20" spans="1:8" x14ac:dyDescent="0.25">
      <c r="A20" s="19">
        <v>42374</v>
      </c>
      <c r="B20" s="23">
        <f t="shared" si="4"/>
        <v>30</v>
      </c>
      <c r="C20" s="16">
        <f t="shared" si="7"/>
        <v>32994219</v>
      </c>
      <c r="D20" s="17">
        <f t="shared" si="1"/>
        <v>24270761.77</v>
      </c>
      <c r="E20" s="16">
        <f t="shared" si="8"/>
        <v>8723457.2300000004</v>
      </c>
      <c r="F20" s="16">
        <f t="shared" si="5"/>
        <v>697876578.57999992</v>
      </c>
      <c r="G20" s="15">
        <f t="shared" si="3"/>
        <v>673605816.80999994</v>
      </c>
      <c r="H20" s="10">
        <f t="shared" si="9"/>
        <v>202876578.58000001</v>
      </c>
    </row>
    <row r="21" spans="1:8" x14ac:dyDescent="0.25">
      <c r="A21" s="19">
        <v>42405</v>
      </c>
      <c r="B21" s="23">
        <f t="shared" si="4"/>
        <v>30</v>
      </c>
      <c r="C21" s="16">
        <f t="shared" si="7"/>
        <v>32994219</v>
      </c>
      <c r="D21" s="17">
        <f t="shared" si="1"/>
        <v>24574146.289999999</v>
      </c>
      <c r="E21" s="16">
        <f t="shared" si="8"/>
        <v>8420072.7100000009</v>
      </c>
      <c r="F21" s="16">
        <f t="shared" si="5"/>
        <v>673605816.80999994</v>
      </c>
      <c r="G21" s="15">
        <f t="shared" si="3"/>
        <v>649031670.51999998</v>
      </c>
      <c r="H21" s="10">
        <f t="shared" si="9"/>
        <v>178605816.81</v>
      </c>
    </row>
    <row r="22" spans="1:8" x14ac:dyDescent="0.25">
      <c r="A22" s="19">
        <v>42434</v>
      </c>
      <c r="B22" s="23">
        <f t="shared" si="4"/>
        <v>30</v>
      </c>
      <c r="C22" s="16">
        <f t="shared" si="7"/>
        <v>32994219</v>
      </c>
      <c r="D22" s="17">
        <f t="shared" si="1"/>
        <v>24881323.120000001</v>
      </c>
      <c r="E22" s="16">
        <f t="shared" si="8"/>
        <v>8112895.8799999999</v>
      </c>
      <c r="F22" s="16">
        <f t="shared" si="5"/>
        <v>649031670.51999998</v>
      </c>
      <c r="G22" s="15">
        <f t="shared" si="3"/>
        <v>624150347.39999998</v>
      </c>
      <c r="H22" s="10">
        <f t="shared" si="9"/>
        <v>154031670.52000001</v>
      </c>
    </row>
    <row r="23" spans="1:8" x14ac:dyDescent="0.25">
      <c r="A23" s="19">
        <v>42465</v>
      </c>
      <c r="B23" s="23">
        <f t="shared" si="4"/>
        <v>30</v>
      </c>
      <c r="C23" s="16">
        <f t="shared" si="7"/>
        <v>32994219</v>
      </c>
      <c r="D23" s="17">
        <f t="shared" si="1"/>
        <v>25192339.66</v>
      </c>
      <c r="E23" s="16">
        <f t="shared" si="8"/>
        <v>7801879.3399999999</v>
      </c>
      <c r="F23" s="16">
        <f t="shared" si="5"/>
        <v>624150347.39999998</v>
      </c>
      <c r="G23" s="15">
        <f t="shared" si="3"/>
        <v>598958007.74000001</v>
      </c>
      <c r="H23" s="10">
        <f t="shared" si="9"/>
        <v>129150347.40000001</v>
      </c>
    </row>
    <row r="24" spans="1:8" x14ac:dyDescent="0.25">
      <c r="A24" s="19">
        <v>42495</v>
      </c>
      <c r="B24" s="23">
        <f t="shared" si="4"/>
        <v>30</v>
      </c>
      <c r="C24" s="16">
        <f t="shared" si="7"/>
        <v>32994219</v>
      </c>
      <c r="D24" s="17">
        <f t="shared" si="1"/>
        <v>25507243.899999999</v>
      </c>
      <c r="E24" s="16">
        <f t="shared" si="8"/>
        <v>7486975.0999999996</v>
      </c>
      <c r="F24" s="16">
        <f t="shared" si="5"/>
        <v>598958007.74000001</v>
      </c>
      <c r="G24" s="15">
        <f t="shared" si="3"/>
        <v>573450763.84000003</v>
      </c>
      <c r="H24" s="10">
        <f t="shared" si="9"/>
        <v>103958007.74000001</v>
      </c>
    </row>
    <row r="25" spans="1:8" x14ac:dyDescent="0.25">
      <c r="A25" s="19">
        <v>42526</v>
      </c>
      <c r="B25" s="23">
        <f t="shared" si="4"/>
        <v>30</v>
      </c>
      <c r="C25" s="16">
        <f t="shared" si="7"/>
        <v>32994219</v>
      </c>
      <c r="D25" s="17">
        <f t="shared" si="1"/>
        <v>25826084.449999999</v>
      </c>
      <c r="E25" s="16">
        <f t="shared" si="8"/>
        <v>7168134.5499999998</v>
      </c>
      <c r="F25" s="16">
        <f t="shared" si="5"/>
        <v>573450763.84000003</v>
      </c>
      <c r="G25" s="15">
        <f t="shared" si="3"/>
        <v>547624679.38999999</v>
      </c>
      <c r="H25" s="10">
        <f t="shared" si="9"/>
        <v>78450763.840000004</v>
      </c>
    </row>
    <row r="26" spans="1:8" x14ac:dyDescent="0.25">
      <c r="A26" s="19">
        <v>42556</v>
      </c>
      <c r="B26" s="23">
        <f t="shared" si="4"/>
        <v>30</v>
      </c>
      <c r="C26" s="16">
        <f t="shared" si="7"/>
        <v>32994219</v>
      </c>
      <c r="D26" s="17">
        <f t="shared" si="1"/>
        <v>26148910.509999998</v>
      </c>
      <c r="E26" s="16">
        <f t="shared" si="8"/>
        <v>6845308.4900000002</v>
      </c>
      <c r="F26" s="16">
        <f t="shared" si="5"/>
        <v>547624679.38999999</v>
      </c>
      <c r="G26" s="15">
        <f t="shared" si="3"/>
        <v>521475768.88</v>
      </c>
      <c r="H26" s="10">
        <f t="shared" si="9"/>
        <v>52624679.390000001</v>
      </c>
    </row>
    <row r="27" spans="1:8" x14ac:dyDescent="0.25">
      <c r="A27" s="19">
        <v>42587</v>
      </c>
      <c r="B27" s="23">
        <f t="shared" si="4"/>
        <v>30</v>
      </c>
      <c r="C27" s="16">
        <f t="shared" si="7"/>
        <v>32994219</v>
      </c>
      <c r="D27" s="17">
        <f t="shared" si="1"/>
        <v>26475768.879999999</v>
      </c>
      <c r="E27" s="16">
        <f>6518450.12</f>
        <v>6518450.1200000001</v>
      </c>
      <c r="F27" s="16">
        <f t="shared" si="5"/>
        <v>521475768.88</v>
      </c>
      <c r="G27" s="15">
        <f t="shared" si="3"/>
        <v>495000000</v>
      </c>
      <c r="H27" s="10">
        <f t="shared" si="9"/>
        <v>26475768.880000003</v>
      </c>
    </row>
    <row r="28" spans="1:8" x14ac:dyDescent="0.25">
      <c r="A28" s="7">
        <v>42618</v>
      </c>
      <c r="B28" s="23">
        <f t="shared" si="4"/>
        <v>30</v>
      </c>
      <c r="C28" s="12">
        <f t="shared" ref="C28:C39" si="10">$S$2</f>
        <v>44677865</v>
      </c>
      <c r="D28" s="13">
        <f t="shared" si="1"/>
        <v>38490365</v>
      </c>
      <c r="E28" s="12">
        <f t="shared" ref="E28:E38" si="11">ROUND(F28*$B$2*B28/360,2)</f>
        <v>6187500</v>
      </c>
      <c r="F28" s="12">
        <f t="shared" si="5"/>
        <v>495000000</v>
      </c>
      <c r="G28" s="11">
        <f t="shared" si="3"/>
        <v>456509635</v>
      </c>
      <c r="H28" s="10">
        <f>R2</f>
        <v>495000000</v>
      </c>
    </row>
    <row r="29" spans="1:8" x14ac:dyDescent="0.25">
      <c r="A29" s="7">
        <v>42648</v>
      </c>
      <c r="B29" s="23">
        <f t="shared" si="4"/>
        <v>30</v>
      </c>
      <c r="C29" s="12">
        <f t="shared" si="10"/>
        <v>44677865</v>
      </c>
      <c r="D29" s="13">
        <f t="shared" si="1"/>
        <v>38971494.560000002</v>
      </c>
      <c r="E29" s="12">
        <f t="shared" si="11"/>
        <v>5706370.4400000004</v>
      </c>
      <c r="F29" s="12">
        <f t="shared" si="5"/>
        <v>456509635</v>
      </c>
      <c r="G29" s="11">
        <f t="shared" si="3"/>
        <v>417538140.44</v>
      </c>
      <c r="H29" s="10">
        <f t="shared" ref="H29:H39" si="12">H28-D28</f>
        <v>456509635</v>
      </c>
    </row>
    <row r="30" spans="1:8" x14ac:dyDescent="0.25">
      <c r="A30" s="7">
        <v>42679</v>
      </c>
      <c r="B30" s="23">
        <f t="shared" si="4"/>
        <v>30</v>
      </c>
      <c r="C30" s="12">
        <f t="shared" si="10"/>
        <v>44677865</v>
      </c>
      <c r="D30" s="13">
        <f t="shared" si="1"/>
        <v>39458638.240000002</v>
      </c>
      <c r="E30" s="12">
        <f t="shared" si="11"/>
        <v>5219226.76</v>
      </c>
      <c r="F30" s="12">
        <f t="shared" si="5"/>
        <v>417538140.44</v>
      </c>
      <c r="G30" s="11">
        <f t="shared" si="3"/>
        <v>378079502.19999999</v>
      </c>
      <c r="H30" s="10">
        <f t="shared" si="12"/>
        <v>417538140.44</v>
      </c>
    </row>
    <row r="31" spans="1:8" x14ac:dyDescent="0.25">
      <c r="A31" s="7">
        <v>42709</v>
      </c>
      <c r="B31" s="23">
        <f t="shared" si="4"/>
        <v>30</v>
      </c>
      <c r="C31" s="12">
        <f t="shared" si="10"/>
        <v>44677865</v>
      </c>
      <c r="D31" s="13">
        <f t="shared" si="1"/>
        <v>39951871.219999999</v>
      </c>
      <c r="E31" s="12">
        <f t="shared" si="11"/>
        <v>4725993.78</v>
      </c>
      <c r="F31" s="12">
        <f t="shared" si="5"/>
        <v>378079502.19999999</v>
      </c>
      <c r="G31" s="11">
        <f t="shared" si="3"/>
        <v>338127630.98000002</v>
      </c>
      <c r="H31" s="10">
        <f t="shared" si="12"/>
        <v>378079502.19999999</v>
      </c>
    </row>
    <row r="32" spans="1:8" x14ac:dyDescent="0.25">
      <c r="A32" s="7">
        <v>42740</v>
      </c>
      <c r="B32" s="23">
        <f t="shared" si="4"/>
        <v>30</v>
      </c>
      <c r="C32" s="12">
        <f t="shared" si="10"/>
        <v>44677865</v>
      </c>
      <c r="D32" s="13">
        <f t="shared" si="1"/>
        <v>40451269.609999999</v>
      </c>
      <c r="E32" s="12">
        <f t="shared" si="11"/>
        <v>4226595.3899999997</v>
      </c>
      <c r="F32" s="12">
        <f t="shared" si="5"/>
        <v>338127630.98000002</v>
      </c>
      <c r="G32" s="11">
        <f t="shared" si="3"/>
        <v>297676361.37</v>
      </c>
      <c r="H32" s="10">
        <f t="shared" si="12"/>
        <v>338127630.98000002</v>
      </c>
    </row>
    <row r="33" spans="1:8" x14ac:dyDescent="0.25">
      <c r="A33" s="7">
        <v>42771</v>
      </c>
      <c r="B33" s="23">
        <f t="shared" si="4"/>
        <v>30</v>
      </c>
      <c r="C33" s="12">
        <f t="shared" si="10"/>
        <v>44677865</v>
      </c>
      <c r="D33" s="13">
        <f t="shared" si="1"/>
        <v>40956910.479999997</v>
      </c>
      <c r="E33" s="12">
        <f t="shared" si="11"/>
        <v>3720954.52</v>
      </c>
      <c r="F33" s="12">
        <f t="shared" si="5"/>
        <v>297676361.37</v>
      </c>
      <c r="G33" s="11">
        <f t="shared" si="3"/>
        <v>256719450.89000002</v>
      </c>
      <c r="H33" s="10">
        <f t="shared" si="12"/>
        <v>297676361.37</v>
      </c>
    </row>
    <row r="34" spans="1:8" x14ac:dyDescent="0.25">
      <c r="A34" s="7">
        <v>42799</v>
      </c>
      <c r="B34" s="23">
        <f t="shared" si="4"/>
        <v>30</v>
      </c>
      <c r="C34" s="12">
        <f t="shared" si="10"/>
        <v>44677865</v>
      </c>
      <c r="D34" s="13">
        <f t="shared" si="1"/>
        <v>41468871.859999999</v>
      </c>
      <c r="E34" s="12">
        <f t="shared" si="11"/>
        <v>3208993.14</v>
      </c>
      <c r="F34" s="12">
        <f t="shared" si="5"/>
        <v>256719450.89000002</v>
      </c>
      <c r="G34" s="11">
        <f t="shared" si="3"/>
        <v>215250579.03000003</v>
      </c>
      <c r="H34" s="10">
        <f t="shared" si="12"/>
        <v>256719450.89000002</v>
      </c>
    </row>
    <row r="35" spans="1:8" x14ac:dyDescent="0.25">
      <c r="A35" s="7">
        <v>42830</v>
      </c>
      <c r="B35" s="23">
        <f t="shared" si="4"/>
        <v>30</v>
      </c>
      <c r="C35" s="12">
        <f t="shared" si="10"/>
        <v>44677865</v>
      </c>
      <c r="D35" s="13">
        <f t="shared" si="1"/>
        <v>41987232.759999998</v>
      </c>
      <c r="E35" s="12">
        <f t="shared" si="11"/>
        <v>2690632.24</v>
      </c>
      <c r="F35" s="12">
        <f t="shared" si="5"/>
        <v>215250579.03000003</v>
      </c>
      <c r="G35" s="11">
        <f t="shared" si="3"/>
        <v>173263346.27000004</v>
      </c>
      <c r="H35" s="10">
        <f t="shared" si="12"/>
        <v>215250579.03000003</v>
      </c>
    </row>
    <row r="36" spans="1:8" x14ac:dyDescent="0.25">
      <c r="A36" s="7">
        <v>42860</v>
      </c>
      <c r="B36" s="23">
        <f t="shared" si="4"/>
        <v>30</v>
      </c>
      <c r="C36" s="12">
        <f t="shared" si="10"/>
        <v>44677865</v>
      </c>
      <c r="D36" s="13">
        <f t="shared" si="1"/>
        <v>42512073.170000002</v>
      </c>
      <c r="E36" s="12">
        <f t="shared" si="11"/>
        <v>2165791.83</v>
      </c>
      <c r="F36" s="12">
        <f t="shared" si="5"/>
        <v>173263346.27000004</v>
      </c>
      <c r="G36" s="11">
        <f t="shared" si="3"/>
        <v>130751273.10000004</v>
      </c>
      <c r="H36" s="10">
        <f t="shared" si="12"/>
        <v>173263346.27000004</v>
      </c>
    </row>
    <row r="37" spans="1:8" x14ac:dyDescent="0.25">
      <c r="A37" s="7">
        <v>42891</v>
      </c>
      <c r="B37" s="23">
        <f t="shared" si="4"/>
        <v>30</v>
      </c>
      <c r="C37" s="12">
        <f t="shared" si="10"/>
        <v>44677865</v>
      </c>
      <c r="D37" s="13">
        <f t="shared" si="1"/>
        <v>43043474.090000004</v>
      </c>
      <c r="E37" s="12">
        <f t="shared" si="11"/>
        <v>1634390.91</v>
      </c>
      <c r="F37" s="12">
        <f t="shared" si="5"/>
        <v>130751273.10000004</v>
      </c>
      <c r="G37" s="11">
        <f t="shared" si="3"/>
        <v>87707799.010000035</v>
      </c>
      <c r="H37" s="10">
        <f t="shared" si="12"/>
        <v>130751273.10000004</v>
      </c>
    </row>
    <row r="38" spans="1:8" x14ac:dyDescent="0.25">
      <c r="A38" s="7">
        <v>42921</v>
      </c>
      <c r="B38" s="23">
        <f t="shared" si="4"/>
        <v>30</v>
      </c>
      <c r="C38" s="12">
        <f t="shared" si="10"/>
        <v>44677865</v>
      </c>
      <c r="D38" s="13">
        <f t="shared" si="1"/>
        <v>43581517.509999998</v>
      </c>
      <c r="E38" s="12">
        <f t="shared" si="11"/>
        <v>1096347.49</v>
      </c>
      <c r="F38" s="12">
        <f t="shared" si="5"/>
        <v>87707799.010000035</v>
      </c>
      <c r="G38" s="11">
        <f t="shared" si="3"/>
        <v>44126281.500000037</v>
      </c>
      <c r="H38" s="10">
        <f t="shared" si="12"/>
        <v>87707799.010000035</v>
      </c>
    </row>
    <row r="39" spans="1:8" x14ac:dyDescent="0.25">
      <c r="A39" s="7">
        <v>42952</v>
      </c>
      <c r="B39" s="23">
        <f t="shared" si="4"/>
        <v>30</v>
      </c>
      <c r="C39" s="12">
        <f t="shared" si="10"/>
        <v>44677865</v>
      </c>
      <c r="D39" s="13">
        <f t="shared" si="1"/>
        <v>44126281.5</v>
      </c>
      <c r="E39" s="12">
        <f>551583.5</f>
        <v>551583.5</v>
      </c>
      <c r="F39" s="12">
        <f t="shared" si="5"/>
        <v>44126281.500000037</v>
      </c>
      <c r="G39" s="11">
        <f t="shared" si="3"/>
        <v>0</v>
      </c>
      <c r="H39" s="10">
        <f t="shared" si="12"/>
        <v>44126281.500000037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3CA99-4490-4223-A5EC-7CB51183D540}">
  <dimension ref="A1:S39"/>
  <sheetViews>
    <sheetView workbookViewId="0">
      <selection activeCell="D16" sqref="D16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5.5703125" bestFit="1" customWidth="1"/>
    <col min="5" max="5" width="19.5703125" bestFit="1" customWidth="1"/>
    <col min="6" max="7" width="15.28515625" bestFit="1" customWidth="1"/>
    <col min="8" max="8" width="19.28515625" bestFit="1" customWidth="1"/>
    <col min="9" max="9" width="16.5703125" bestFit="1" customWidth="1"/>
    <col min="13" max="13" width="15.85546875" bestFit="1" customWidth="1"/>
    <col min="14" max="14" width="16.5703125" bestFit="1" customWidth="1"/>
    <col min="18" max="18" width="15.85546875" bestFit="1" customWidth="1"/>
    <col min="19" max="19" width="16.5703125" bestFit="1" customWidth="1"/>
  </cols>
  <sheetData>
    <row r="1" spans="1:19" x14ac:dyDescent="0.25">
      <c r="A1" s="39" t="s">
        <v>31</v>
      </c>
      <c r="B1" s="43" t="s">
        <v>60</v>
      </c>
      <c r="C1" s="42" t="s">
        <v>59</v>
      </c>
      <c r="D1" s="8">
        <v>990000000</v>
      </c>
      <c r="E1" s="41" t="s">
        <v>58</v>
      </c>
      <c r="F1" s="41" t="s">
        <v>57</v>
      </c>
      <c r="G1" s="41" t="s">
        <v>56</v>
      </c>
      <c r="H1" s="41" t="s">
        <v>55</v>
      </c>
      <c r="I1" s="41" t="s">
        <v>54</v>
      </c>
      <c r="J1" s="41" t="s">
        <v>58</v>
      </c>
      <c r="K1" s="41" t="s">
        <v>57</v>
      </c>
      <c r="L1" s="41" t="s">
        <v>56</v>
      </c>
      <c r="M1" s="41" t="s">
        <v>55</v>
      </c>
      <c r="N1" s="41" t="s">
        <v>54</v>
      </c>
      <c r="O1" s="41" t="s">
        <v>58</v>
      </c>
      <c r="P1" s="41" t="s">
        <v>57</v>
      </c>
      <c r="Q1" s="41" t="s">
        <v>56</v>
      </c>
      <c r="R1" s="41" t="s">
        <v>55</v>
      </c>
      <c r="S1" s="41" t="s">
        <v>54</v>
      </c>
    </row>
    <row r="2" spans="1:19" x14ac:dyDescent="0.25">
      <c r="A2" s="39" t="s">
        <v>32</v>
      </c>
      <c r="B2" s="40">
        <v>0.15</v>
      </c>
      <c r="C2" s="39" t="s">
        <v>53</v>
      </c>
      <c r="D2" s="38">
        <f>ROUNDUP(39104.2387726916,0)</f>
        <v>39105</v>
      </c>
      <c r="E2" s="36">
        <v>1</v>
      </c>
      <c r="F2" s="36">
        <v>12</v>
      </c>
      <c r="G2" s="35">
        <v>0.2</v>
      </c>
      <c r="H2" s="34">
        <f>G2*D1</f>
        <v>198000000</v>
      </c>
      <c r="I2" s="37">
        <f>ROUNDUP(27881464.8358584,0)</f>
        <v>27881465</v>
      </c>
      <c r="J2" s="36">
        <v>13</v>
      </c>
      <c r="K2" s="36">
        <v>24</v>
      </c>
      <c r="L2" s="35">
        <v>0.3</v>
      </c>
      <c r="M2" s="34">
        <f>L2*D1</f>
        <v>297000000</v>
      </c>
      <c r="N2" s="37">
        <f>ROUNDUP(33018155.8250147,0)</f>
        <v>33018156</v>
      </c>
      <c r="O2" s="36">
        <v>25</v>
      </c>
      <c r="P2" s="36">
        <v>36</v>
      </c>
      <c r="Q2" s="35">
        <v>0.5</v>
      </c>
      <c r="R2" s="34">
        <f>Q2*D1</f>
        <v>495000000</v>
      </c>
      <c r="S2" s="37">
        <f>ROUNDUP(44680405.3253262,0)</f>
        <v>44680406</v>
      </c>
    </row>
    <row r="3" spans="1:19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6" t="s">
        <v>19</v>
      </c>
      <c r="H3" s="32" t="s">
        <v>52</v>
      </c>
    </row>
    <row r="4" spans="1:19" x14ac:dyDescent="0.25">
      <c r="A4" s="24">
        <v>41887</v>
      </c>
      <c r="B4" s="23">
        <f>A4-B1</f>
        <v>34</v>
      </c>
      <c r="C4" s="21">
        <f t="shared" ref="C4:C15" si="0">$I$2</f>
        <v>27881465</v>
      </c>
      <c r="D4" s="22">
        <f t="shared" ref="D4:D39" si="1">C4-E4</f>
        <v>14048588.289999999</v>
      </c>
      <c r="E4" s="21">
        <f t="shared" ref="E4:E14" si="2">ROUND(F4*$B$2*B4/365,2)</f>
        <v>13832876.710000001</v>
      </c>
      <c r="F4" s="21">
        <f>D1</f>
        <v>990000000</v>
      </c>
      <c r="G4" s="21">
        <f t="shared" ref="G4:G39" si="3">F4-D4</f>
        <v>975951411.71000004</v>
      </c>
      <c r="H4" s="54">
        <f>H2</f>
        <v>198000000</v>
      </c>
    </row>
    <row r="5" spans="1:19" x14ac:dyDescent="0.25">
      <c r="A5" s="24">
        <v>41917</v>
      </c>
      <c r="B5" s="23">
        <f t="shared" ref="B5:B39" si="4">A5-A4</f>
        <v>30</v>
      </c>
      <c r="C5" s="21">
        <f t="shared" si="0"/>
        <v>27881465</v>
      </c>
      <c r="D5" s="22">
        <f t="shared" si="1"/>
        <v>15849187.32</v>
      </c>
      <c r="E5" s="21">
        <f t="shared" si="2"/>
        <v>12032277.68</v>
      </c>
      <c r="F5" s="21">
        <f t="shared" ref="F5:F39" si="5">G4</f>
        <v>975951411.71000004</v>
      </c>
      <c r="G5" s="21">
        <f t="shared" si="3"/>
        <v>960102224.38999999</v>
      </c>
      <c r="H5" s="54">
        <f t="shared" ref="H5:H15" si="6">H4-D4</f>
        <v>183951411.71000001</v>
      </c>
    </row>
    <row r="6" spans="1:19" x14ac:dyDescent="0.25">
      <c r="A6" s="24">
        <v>41948</v>
      </c>
      <c r="B6" s="23">
        <f t="shared" si="4"/>
        <v>31</v>
      </c>
      <c r="C6" s="21">
        <f t="shared" si="0"/>
        <v>27881465</v>
      </c>
      <c r="D6" s="22">
        <f t="shared" si="1"/>
        <v>15650025.699999999</v>
      </c>
      <c r="E6" s="21">
        <f t="shared" si="2"/>
        <v>12231439.300000001</v>
      </c>
      <c r="F6" s="21">
        <f t="shared" si="5"/>
        <v>960102224.38999999</v>
      </c>
      <c r="G6" s="21">
        <f t="shared" si="3"/>
        <v>944452198.68999994</v>
      </c>
      <c r="H6" s="54">
        <f t="shared" si="6"/>
        <v>168102224.39000002</v>
      </c>
    </row>
    <row r="7" spans="1:19" x14ac:dyDescent="0.25">
      <c r="A7" s="24">
        <v>41978</v>
      </c>
      <c r="B7" s="23">
        <f t="shared" si="4"/>
        <v>30</v>
      </c>
      <c r="C7" s="21">
        <f t="shared" si="0"/>
        <v>27881465</v>
      </c>
      <c r="D7" s="22">
        <f t="shared" si="1"/>
        <v>16237533.779999999</v>
      </c>
      <c r="E7" s="21">
        <f t="shared" si="2"/>
        <v>11643931.220000001</v>
      </c>
      <c r="F7" s="21">
        <f t="shared" si="5"/>
        <v>944452198.68999994</v>
      </c>
      <c r="G7" s="21">
        <f t="shared" si="3"/>
        <v>928214664.90999997</v>
      </c>
      <c r="H7" s="54">
        <f t="shared" si="6"/>
        <v>152452198.69000003</v>
      </c>
    </row>
    <row r="8" spans="1:19" x14ac:dyDescent="0.25">
      <c r="A8" s="24">
        <v>42009</v>
      </c>
      <c r="B8" s="23">
        <f t="shared" si="4"/>
        <v>31</v>
      </c>
      <c r="C8" s="21">
        <f t="shared" si="0"/>
        <v>27881465</v>
      </c>
      <c r="D8" s="22">
        <f t="shared" si="1"/>
        <v>16056264.470000001</v>
      </c>
      <c r="E8" s="21">
        <f t="shared" si="2"/>
        <v>11825200.529999999</v>
      </c>
      <c r="F8" s="21">
        <f t="shared" si="5"/>
        <v>928214664.90999997</v>
      </c>
      <c r="G8" s="21">
        <f t="shared" si="3"/>
        <v>912158400.43999994</v>
      </c>
      <c r="H8" s="54">
        <f t="shared" si="6"/>
        <v>136214664.91000003</v>
      </c>
    </row>
    <row r="9" spans="1:19" x14ac:dyDescent="0.25">
      <c r="A9" s="24">
        <v>42040</v>
      </c>
      <c r="B9" s="23">
        <f t="shared" si="4"/>
        <v>31</v>
      </c>
      <c r="C9" s="21">
        <f t="shared" si="0"/>
        <v>27881465</v>
      </c>
      <c r="D9" s="22">
        <f t="shared" si="1"/>
        <v>16260816.880000001</v>
      </c>
      <c r="E9" s="21">
        <f t="shared" si="2"/>
        <v>11620648.119999999</v>
      </c>
      <c r="F9" s="21">
        <f t="shared" si="5"/>
        <v>912158400.43999994</v>
      </c>
      <c r="G9" s="21">
        <f t="shared" si="3"/>
        <v>895897583.55999994</v>
      </c>
      <c r="H9" s="54">
        <f t="shared" si="6"/>
        <v>120158400.44000003</v>
      </c>
    </row>
    <row r="10" spans="1:19" x14ac:dyDescent="0.25">
      <c r="A10" s="24">
        <v>42068</v>
      </c>
      <c r="B10" s="23">
        <f t="shared" si="4"/>
        <v>28</v>
      </c>
      <c r="C10" s="21">
        <f t="shared" si="0"/>
        <v>27881465</v>
      </c>
      <c r="D10" s="22">
        <f t="shared" si="1"/>
        <v>17572506.5</v>
      </c>
      <c r="E10" s="21">
        <f t="shared" si="2"/>
        <v>10308958.5</v>
      </c>
      <c r="F10" s="21">
        <f t="shared" si="5"/>
        <v>895897583.55999994</v>
      </c>
      <c r="G10" s="21">
        <f t="shared" si="3"/>
        <v>878325077.05999994</v>
      </c>
      <c r="H10" s="54">
        <f t="shared" si="6"/>
        <v>103897583.56000003</v>
      </c>
    </row>
    <row r="11" spans="1:19" x14ac:dyDescent="0.25">
      <c r="A11" s="24">
        <v>42099</v>
      </c>
      <c r="B11" s="23">
        <f t="shared" si="4"/>
        <v>31</v>
      </c>
      <c r="C11" s="21">
        <f t="shared" si="0"/>
        <v>27881465</v>
      </c>
      <c r="D11" s="22">
        <f t="shared" si="1"/>
        <v>16691844.16</v>
      </c>
      <c r="E11" s="21">
        <f t="shared" si="2"/>
        <v>11189620.84</v>
      </c>
      <c r="F11" s="21">
        <f t="shared" si="5"/>
        <v>878325077.05999994</v>
      </c>
      <c r="G11" s="21">
        <f t="shared" si="3"/>
        <v>861633232.89999998</v>
      </c>
      <c r="H11" s="54">
        <f t="shared" si="6"/>
        <v>86325077.060000032</v>
      </c>
    </row>
    <row r="12" spans="1:19" x14ac:dyDescent="0.25">
      <c r="A12" s="24">
        <v>42129</v>
      </c>
      <c r="B12" s="23">
        <f t="shared" si="4"/>
        <v>30</v>
      </c>
      <c r="C12" s="21">
        <f t="shared" si="0"/>
        <v>27881465</v>
      </c>
      <c r="D12" s="22">
        <f t="shared" si="1"/>
        <v>17258589.530000001</v>
      </c>
      <c r="E12" s="21">
        <f t="shared" si="2"/>
        <v>10622875.470000001</v>
      </c>
      <c r="F12" s="21">
        <f t="shared" si="5"/>
        <v>861633232.89999998</v>
      </c>
      <c r="G12" s="21">
        <f t="shared" si="3"/>
        <v>844374643.37</v>
      </c>
      <c r="H12" s="54">
        <f t="shared" si="6"/>
        <v>69633232.900000036</v>
      </c>
    </row>
    <row r="13" spans="1:19" x14ac:dyDescent="0.25">
      <c r="A13" s="24">
        <v>42160</v>
      </c>
      <c r="B13" s="23">
        <f t="shared" si="4"/>
        <v>31</v>
      </c>
      <c r="C13" s="21">
        <f t="shared" si="0"/>
        <v>27881465</v>
      </c>
      <c r="D13" s="22">
        <f t="shared" si="1"/>
        <v>17124363.380000003</v>
      </c>
      <c r="E13" s="21">
        <f t="shared" si="2"/>
        <v>10757101.619999999</v>
      </c>
      <c r="F13" s="21">
        <f t="shared" si="5"/>
        <v>844374643.37</v>
      </c>
      <c r="G13" s="21">
        <f t="shared" si="3"/>
        <v>827250279.99000001</v>
      </c>
      <c r="H13" s="54">
        <f t="shared" si="6"/>
        <v>52374643.370000035</v>
      </c>
    </row>
    <row r="14" spans="1:19" x14ac:dyDescent="0.25">
      <c r="A14" s="24">
        <v>42190</v>
      </c>
      <c r="B14" s="23">
        <f t="shared" si="4"/>
        <v>30</v>
      </c>
      <c r="C14" s="21">
        <f t="shared" si="0"/>
        <v>27881465</v>
      </c>
      <c r="D14" s="22">
        <f t="shared" si="1"/>
        <v>17682488.949999999</v>
      </c>
      <c r="E14" s="21">
        <f t="shared" si="2"/>
        <v>10198976.050000001</v>
      </c>
      <c r="F14" s="21">
        <f t="shared" si="5"/>
        <v>827250279.99000001</v>
      </c>
      <c r="G14" s="21">
        <f t="shared" si="3"/>
        <v>809567791.03999996</v>
      </c>
      <c r="H14" s="54">
        <f t="shared" si="6"/>
        <v>35250279.990000032</v>
      </c>
    </row>
    <row r="15" spans="1:19" x14ac:dyDescent="0.25">
      <c r="A15" s="24">
        <v>42221</v>
      </c>
      <c r="B15" s="23">
        <f t="shared" si="4"/>
        <v>31</v>
      </c>
      <c r="C15" s="21">
        <f t="shared" si="0"/>
        <v>27881465</v>
      </c>
      <c r="D15" s="22">
        <f t="shared" si="1"/>
        <v>17567791.039999999</v>
      </c>
      <c r="E15" s="21">
        <f>10313673.96</f>
        <v>10313673.960000001</v>
      </c>
      <c r="F15" s="21">
        <f t="shared" si="5"/>
        <v>809567791.03999996</v>
      </c>
      <c r="G15" s="21">
        <f t="shared" si="3"/>
        <v>792000000</v>
      </c>
      <c r="H15" s="54">
        <f t="shared" si="6"/>
        <v>17567791.040000033</v>
      </c>
    </row>
    <row r="16" spans="1:19" x14ac:dyDescent="0.25">
      <c r="A16" s="53">
        <v>42252</v>
      </c>
      <c r="B16" s="52">
        <f t="shared" si="4"/>
        <v>31</v>
      </c>
      <c r="C16" s="28">
        <f>N2</f>
        <v>33018156</v>
      </c>
      <c r="D16" s="51">
        <f t="shared" si="1"/>
        <v>22928292.990000002</v>
      </c>
      <c r="E16" s="16">
        <f t="shared" ref="E16:E26" si="7">ROUND(F16*$B$2*B16/365,2)</f>
        <v>10089863.01</v>
      </c>
      <c r="F16" s="28">
        <f t="shared" si="5"/>
        <v>792000000</v>
      </c>
      <c r="G16" s="50">
        <f t="shared" si="3"/>
        <v>769071707.00999999</v>
      </c>
      <c r="H16" s="10">
        <f>M2</f>
        <v>297000000</v>
      </c>
    </row>
    <row r="17" spans="1:8" x14ac:dyDescent="0.25">
      <c r="A17" s="53">
        <v>42282</v>
      </c>
      <c r="B17" s="52">
        <f t="shared" si="4"/>
        <v>30</v>
      </c>
      <c r="C17" s="28">
        <f t="shared" ref="C17:C27" si="8">$N$2</f>
        <v>33018156</v>
      </c>
      <c r="D17" s="51">
        <f t="shared" si="1"/>
        <v>23536450.02</v>
      </c>
      <c r="E17" s="16">
        <f t="shared" si="7"/>
        <v>9481705.9800000004</v>
      </c>
      <c r="F17" s="28">
        <f t="shared" si="5"/>
        <v>769071707.00999999</v>
      </c>
      <c r="G17" s="50">
        <f t="shared" si="3"/>
        <v>745535256.99000001</v>
      </c>
      <c r="H17" s="10">
        <f t="shared" ref="H17:H27" si="9">H16-D16</f>
        <v>274071707.00999999</v>
      </c>
    </row>
    <row r="18" spans="1:8" x14ac:dyDescent="0.25">
      <c r="A18" s="53">
        <v>42313</v>
      </c>
      <c r="B18" s="52">
        <f t="shared" si="4"/>
        <v>31</v>
      </c>
      <c r="C18" s="28">
        <f t="shared" si="8"/>
        <v>33018156</v>
      </c>
      <c r="D18" s="51">
        <f t="shared" si="1"/>
        <v>23520241.079999998</v>
      </c>
      <c r="E18" s="16">
        <f t="shared" si="7"/>
        <v>9497914.9199999999</v>
      </c>
      <c r="F18" s="28">
        <f t="shared" si="5"/>
        <v>745535256.99000001</v>
      </c>
      <c r="G18" s="50">
        <f t="shared" si="3"/>
        <v>722015015.90999997</v>
      </c>
      <c r="H18" s="10">
        <f t="shared" si="9"/>
        <v>250535256.98999998</v>
      </c>
    </row>
    <row r="19" spans="1:8" x14ac:dyDescent="0.25">
      <c r="A19" s="53">
        <v>42343</v>
      </c>
      <c r="B19" s="52">
        <f t="shared" si="4"/>
        <v>30</v>
      </c>
      <c r="C19" s="28">
        <f t="shared" si="8"/>
        <v>33018156</v>
      </c>
      <c r="D19" s="51">
        <f t="shared" si="1"/>
        <v>24116601.009999998</v>
      </c>
      <c r="E19" s="16">
        <f t="shared" si="7"/>
        <v>8901554.9900000002</v>
      </c>
      <c r="F19" s="28">
        <f t="shared" si="5"/>
        <v>722015015.90999997</v>
      </c>
      <c r="G19" s="50">
        <f t="shared" si="3"/>
        <v>697898414.89999998</v>
      </c>
      <c r="H19" s="10">
        <f t="shared" si="9"/>
        <v>227015015.90999997</v>
      </c>
    </row>
    <row r="20" spans="1:8" x14ac:dyDescent="0.25">
      <c r="A20" s="53">
        <v>42374</v>
      </c>
      <c r="B20" s="52">
        <f t="shared" si="4"/>
        <v>31</v>
      </c>
      <c r="C20" s="28">
        <f t="shared" si="8"/>
        <v>33018156</v>
      </c>
      <c r="D20" s="51">
        <f t="shared" si="1"/>
        <v>24127121.399999999</v>
      </c>
      <c r="E20" s="16">
        <f t="shared" si="7"/>
        <v>8891034.5999999996</v>
      </c>
      <c r="F20" s="28">
        <f t="shared" si="5"/>
        <v>697898414.89999998</v>
      </c>
      <c r="G20" s="50">
        <f t="shared" si="3"/>
        <v>673771293.5</v>
      </c>
      <c r="H20" s="10">
        <f t="shared" si="9"/>
        <v>202898414.89999998</v>
      </c>
    </row>
    <row r="21" spans="1:8" x14ac:dyDescent="0.25">
      <c r="A21" s="53">
        <v>42405</v>
      </c>
      <c r="B21" s="52">
        <f t="shared" si="4"/>
        <v>31</v>
      </c>
      <c r="C21" s="28">
        <f t="shared" si="8"/>
        <v>33018156</v>
      </c>
      <c r="D21" s="51">
        <f t="shared" si="1"/>
        <v>24434494.32</v>
      </c>
      <c r="E21" s="16">
        <f t="shared" si="7"/>
        <v>8583661.6799999997</v>
      </c>
      <c r="F21" s="28">
        <f t="shared" si="5"/>
        <v>673771293.5</v>
      </c>
      <c r="G21" s="50">
        <f t="shared" si="3"/>
        <v>649336799.17999995</v>
      </c>
      <c r="H21" s="10">
        <f t="shared" si="9"/>
        <v>178771293.49999997</v>
      </c>
    </row>
    <row r="22" spans="1:8" x14ac:dyDescent="0.25">
      <c r="A22" s="53">
        <v>42434</v>
      </c>
      <c r="B22" s="52">
        <f t="shared" si="4"/>
        <v>29</v>
      </c>
      <c r="C22" s="28">
        <f t="shared" si="8"/>
        <v>33018156</v>
      </c>
      <c r="D22" s="51">
        <f t="shared" si="1"/>
        <v>25279484.559999999</v>
      </c>
      <c r="E22" s="16">
        <f t="shared" si="7"/>
        <v>7738671.4400000004</v>
      </c>
      <c r="F22" s="28">
        <f t="shared" si="5"/>
        <v>649336799.17999995</v>
      </c>
      <c r="G22" s="50">
        <f t="shared" si="3"/>
        <v>624057314.62</v>
      </c>
      <c r="H22" s="10">
        <f t="shared" si="9"/>
        <v>154336799.17999998</v>
      </c>
    </row>
    <row r="23" spans="1:8" x14ac:dyDescent="0.25">
      <c r="A23" s="53">
        <v>42465</v>
      </c>
      <c r="B23" s="52">
        <f t="shared" si="4"/>
        <v>31</v>
      </c>
      <c r="C23" s="28">
        <f t="shared" si="8"/>
        <v>33018156</v>
      </c>
      <c r="D23" s="51">
        <f t="shared" si="1"/>
        <v>25067836.789999999</v>
      </c>
      <c r="E23" s="16">
        <f t="shared" si="7"/>
        <v>7950319.21</v>
      </c>
      <c r="F23" s="28">
        <f t="shared" si="5"/>
        <v>624057314.62</v>
      </c>
      <c r="G23" s="50">
        <f t="shared" si="3"/>
        <v>598989477.83000004</v>
      </c>
      <c r="H23" s="10">
        <f t="shared" si="9"/>
        <v>129057314.61999997</v>
      </c>
    </row>
    <row r="24" spans="1:8" x14ac:dyDescent="0.25">
      <c r="A24" s="53">
        <v>42495</v>
      </c>
      <c r="B24" s="52">
        <f t="shared" si="4"/>
        <v>30</v>
      </c>
      <c r="C24" s="28">
        <f t="shared" si="8"/>
        <v>33018156</v>
      </c>
      <c r="D24" s="51">
        <f t="shared" si="1"/>
        <v>25633354.219999999</v>
      </c>
      <c r="E24" s="16">
        <f t="shared" si="7"/>
        <v>7384801.7800000003</v>
      </c>
      <c r="F24" s="28">
        <f t="shared" si="5"/>
        <v>598989477.83000004</v>
      </c>
      <c r="G24" s="50">
        <f t="shared" si="3"/>
        <v>573356123.61000001</v>
      </c>
      <c r="H24" s="10">
        <f t="shared" si="9"/>
        <v>103989477.82999998</v>
      </c>
    </row>
    <row r="25" spans="1:8" x14ac:dyDescent="0.25">
      <c r="A25" s="53">
        <v>42526</v>
      </c>
      <c r="B25" s="52">
        <f t="shared" si="4"/>
        <v>31</v>
      </c>
      <c r="C25" s="28">
        <f t="shared" si="8"/>
        <v>33018156</v>
      </c>
      <c r="D25" s="51">
        <f t="shared" si="1"/>
        <v>25713756.07</v>
      </c>
      <c r="E25" s="16">
        <f t="shared" si="7"/>
        <v>7304399.9299999997</v>
      </c>
      <c r="F25" s="28">
        <f t="shared" si="5"/>
        <v>573356123.61000001</v>
      </c>
      <c r="G25" s="50">
        <f t="shared" si="3"/>
        <v>547642367.53999996</v>
      </c>
      <c r="H25" s="10">
        <f t="shared" si="9"/>
        <v>78356123.609999985</v>
      </c>
    </row>
    <row r="26" spans="1:8" x14ac:dyDescent="0.25">
      <c r="A26" s="53">
        <v>42556</v>
      </c>
      <c r="B26" s="52">
        <f t="shared" si="4"/>
        <v>30</v>
      </c>
      <c r="C26" s="28">
        <f t="shared" si="8"/>
        <v>33018156</v>
      </c>
      <c r="D26" s="51">
        <f t="shared" si="1"/>
        <v>26266400.780000001</v>
      </c>
      <c r="E26" s="16">
        <f t="shared" si="7"/>
        <v>6751755.2199999997</v>
      </c>
      <c r="F26" s="28">
        <f t="shared" si="5"/>
        <v>547642367.53999996</v>
      </c>
      <c r="G26" s="50">
        <f t="shared" si="3"/>
        <v>521375966.75999999</v>
      </c>
      <c r="H26" s="10">
        <f t="shared" si="9"/>
        <v>52642367.539999984</v>
      </c>
    </row>
    <row r="27" spans="1:8" x14ac:dyDescent="0.25">
      <c r="A27" s="53">
        <v>42587</v>
      </c>
      <c r="B27" s="52">
        <f t="shared" si="4"/>
        <v>31</v>
      </c>
      <c r="C27" s="28">
        <f t="shared" si="8"/>
        <v>33018156</v>
      </c>
      <c r="D27" s="51">
        <f t="shared" si="1"/>
        <v>26375966.759999998</v>
      </c>
      <c r="E27" s="16">
        <f>6642189.24</f>
        <v>6642189.2400000002</v>
      </c>
      <c r="F27" s="28">
        <f t="shared" si="5"/>
        <v>521375966.75999999</v>
      </c>
      <c r="G27" s="50">
        <f t="shared" si="3"/>
        <v>495000000</v>
      </c>
      <c r="H27" s="10">
        <f t="shared" si="9"/>
        <v>26375966.759999983</v>
      </c>
    </row>
    <row r="28" spans="1:8" x14ac:dyDescent="0.25">
      <c r="A28" s="49">
        <v>42618</v>
      </c>
      <c r="B28" s="48">
        <f t="shared" si="4"/>
        <v>31</v>
      </c>
      <c r="C28" s="46">
        <f>S2</f>
        <v>44680406</v>
      </c>
      <c r="D28" s="47">
        <f t="shared" si="1"/>
        <v>38374241.619999997</v>
      </c>
      <c r="E28" s="12">
        <f t="shared" ref="E28:E38" si="10">ROUND(F28*$B$2*B28/365,2)</f>
        <v>6306164.3799999999</v>
      </c>
      <c r="F28" s="46">
        <f t="shared" si="5"/>
        <v>495000000</v>
      </c>
      <c r="G28" s="45">
        <f t="shared" si="3"/>
        <v>456625758.38</v>
      </c>
      <c r="H28" s="44">
        <f>R2</f>
        <v>495000000</v>
      </c>
    </row>
    <row r="29" spans="1:8" x14ac:dyDescent="0.25">
      <c r="A29" s="49">
        <v>42648</v>
      </c>
      <c r="B29" s="48">
        <f t="shared" si="4"/>
        <v>30</v>
      </c>
      <c r="C29" s="46">
        <f t="shared" ref="C29:C39" si="11">$S$2</f>
        <v>44680406</v>
      </c>
      <c r="D29" s="47">
        <f t="shared" si="1"/>
        <v>39050773.359999999</v>
      </c>
      <c r="E29" s="12">
        <f t="shared" si="10"/>
        <v>5629632.6399999997</v>
      </c>
      <c r="F29" s="46">
        <f t="shared" si="5"/>
        <v>456625758.38</v>
      </c>
      <c r="G29" s="45">
        <f t="shared" si="3"/>
        <v>417574985.01999998</v>
      </c>
      <c r="H29" s="44">
        <f t="shared" ref="H29:H39" si="12">H28-D28</f>
        <v>456625758.38</v>
      </c>
    </row>
    <row r="30" spans="1:8" x14ac:dyDescent="0.25">
      <c r="A30" s="49">
        <v>42679</v>
      </c>
      <c r="B30" s="48">
        <f t="shared" si="4"/>
        <v>31</v>
      </c>
      <c r="C30" s="46">
        <f t="shared" si="11"/>
        <v>44680406</v>
      </c>
      <c r="D30" s="47">
        <f t="shared" si="1"/>
        <v>39360615.090000004</v>
      </c>
      <c r="E30" s="12">
        <f t="shared" si="10"/>
        <v>5319790.91</v>
      </c>
      <c r="F30" s="46">
        <f t="shared" si="5"/>
        <v>417574985.01999998</v>
      </c>
      <c r="G30" s="45">
        <f t="shared" si="3"/>
        <v>378214369.92999995</v>
      </c>
      <c r="H30" s="44">
        <f t="shared" si="12"/>
        <v>417574985.01999998</v>
      </c>
    </row>
    <row r="31" spans="1:8" x14ac:dyDescent="0.25">
      <c r="A31" s="49">
        <v>42709</v>
      </c>
      <c r="B31" s="48">
        <f t="shared" si="4"/>
        <v>30</v>
      </c>
      <c r="C31" s="46">
        <f t="shared" si="11"/>
        <v>44680406</v>
      </c>
      <c r="D31" s="47">
        <f t="shared" si="1"/>
        <v>40017489.109999999</v>
      </c>
      <c r="E31" s="12">
        <f t="shared" si="10"/>
        <v>4662916.8899999997</v>
      </c>
      <c r="F31" s="46">
        <f t="shared" si="5"/>
        <v>378214369.92999995</v>
      </c>
      <c r="G31" s="45">
        <f t="shared" si="3"/>
        <v>338196880.81999993</v>
      </c>
      <c r="H31" s="44">
        <f t="shared" si="12"/>
        <v>378214369.92999995</v>
      </c>
    </row>
    <row r="32" spans="1:8" x14ac:dyDescent="0.25">
      <c r="A32" s="49">
        <v>42740</v>
      </c>
      <c r="B32" s="48">
        <f t="shared" si="4"/>
        <v>31</v>
      </c>
      <c r="C32" s="46">
        <f t="shared" si="11"/>
        <v>44680406</v>
      </c>
      <c r="D32" s="47">
        <f t="shared" si="1"/>
        <v>40371870.399999999</v>
      </c>
      <c r="E32" s="12">
        <f t="shared" si="10"/>
        <v>4308535.5999999996</v>
      </c>
      <c r="F32" s="46">
        <f t="shared" si="5"/>
        <v>338196880.81999993</v>
      </c>
      <c r="G32" s="45">
        <f t="shared" si="3"/>
        <v>297825010.41999996</v>
      </c>
      <c r="H32" s="44">
        <f t="shared" si="12"/>
        <v>338196880.81999993</v>
      </c>
    </row>
    <row r="33" spans="1:8" x14ac:dyDescent="0.25">
      <c r="A33" s="49">
        <v>42771</v>
      </c>
      <c r="B33" s="48">
        <f t="shared" si="4"/>
        <v>31</v>
      </c>
      <c r="C33" s="46">
        <f t="shared" si="11"/>
        <v>44680406</v>
      </c>
      <c r="D33" s="47">
        <f t="shared" si="1"/>
        <v>40886196.960000001</v>
      </c>
      <c r="E33" s="12">
        <f t="shared" si="10"/>
        <v>3794209.04</v>
      </c>
      <c r="F33" s="46">
        <f t="shared" si="5"/>
        <v>297825010.41999996</v>
      </c>
      <c r="G33" s="45">
        <f t="shared" si="3"/>
        <v>256938813.45999995</v>
      </c>
      <c r="H33" s="44">
        <f t="shared" si="12"/>
        <v>297825010.41999996</v>
      </c>
    </row>
    <row r="34" spans="1:8" x14ac:dyDescent="0.25">
      <c r="A34" s="49">
        <v>42799</v>
      </c>
      <c r="B34" s="48">
        <f t="shared" si="4"/>
        <v>28</v>
      </c>
      <c r="C34" s="46">
        <f t="shared" si="11"/>
        <v>44680406</v>
      </c>
      <c r="D34" s="47">
        <f t="shared" si="1"/>
        <v>41723849.789999999</v>
      </c>
      <c r="E34" s="12">
        <f t="shared" si="10"/>
        <v>2956556.21</v>
      </c>
      <c r="F34" s="46">
        <f t="shared" si="5"/>
        <v>256938813.45999995</v>
      </c>
      <c r="G34" s="45">
        <f t="shared" si="3"/>
        <v>215214963.66999996</v>
      </c>
      <c r="H34" s="44">
        <f t="shared" si="12"/>
        <v>256938813.45999995</v>
      </c>
    </row>
    <row r="35" spans="1:8" x14ac:dyDescent="0.25">
      <c r="A35" s="49">
        <v>42830</v>
      </c>
      <c r="B35" s="48">
        <f t="shared" si="4"/>
        <v>31</v>
      </c>
      <c r="C35" s="46">
        <f t="shared" si="11"/>
        <v>44680406</v>
      </c>
      <c r="D35" s="47">
        <f t="shared" si="1"/>
        <v>41938626.329999998</v>
      </c>
      <c r="E35" s="12">
        <f t="shared" si="10"/>
        <v>2741779.67</v>
      </c>
      <c r="F35" s="46">
        <f t="shared" si="5"/>
        <v>215214963.66999996</v>
      </c>
      <c r="G35" s="45">
        <f t="shared" si="3"/>
        <v>173276337.33999997</v>
      </c>
      <c r="H35" s="44">
        <f t="shared" si="12"/>
        <v>215214963.66999996</v>
      </c>
    </row>
    <row r="36" spans="1:8" x14ac:dyDescent="0.25">
      <c r="A36" s="49">
        <v>42860</v>
      </c>
      <c r="B36" s="48">
        <f t="shared" si="4"/>
        <v>30</v>
      </c>
      <c r="C36" s="46">
        <f t="shared" si="11"/>
        <v>44680406</v>
      </c>
      <c r="D36" s="47">
        <f t="shared" si="1"/>
        <v>42544122.390000001</v>
      </c>
      <c r="E36" s="12">
        <f t="shared" si="10"/>
        <v>2136283.61</v>
      </c>
      <c r="F36" s="46">
        <f t="shared" si="5"/>
        <v>173276337.33999997</v>
      </c>
      <c r="G36" s="45">
        <f t="shared" si="3"/>
        <v>130732214.94999997</v>
      </c>
      <c r="H36" s="44">
        <f t="shared" si="12"/>
        <v>173276337.33999997</v>
      </c>
    </row>
    <row r="37" spans="1:8" x14ac:dyDescent="0.25">
      <c r="A37" s="49">
        <v>42891</v>
      </c>
      <c r="B37" s="48">
        <f t="shared" si="4"/>
        <v>31</v>
      </c>
      <c r="C37" s="46">
        <f t="shared" si="11"/>
        <v>44680406</v>
      </c>
      <c r="D37" s="47">
        <f t="shared" si="1"/>
        <v>43014913.399999999</v>
      </c>
      <c r="E37" s="12">
        <f t="shared" si="10"/>
        <v>1665492.6</v>
      </c>
      <c r="F37" s="46">
        <f t="shared" si="5"/>
        <v>130732214.94999997</v>
      </c>
      <c r="G37" s="45">
        <f t="shared" si="3"/>
        <v>87717301.549999982</v>
      </c>
      <c r="H37" s="44">
        <f t="shared" si="12"/>
        <v>130732214.94999997</v>
      </c>
    </row>
    <row r="38" spans="1:8" x14ac:dyDescent="0.25">
      <c r="A38" s="49">
        <v>42921</v>
      </c>
      <c r="B38" s="48">
        <f t="shared" si="4"/>
        <v>30</v>
      </c>
      <c r="C38" s="46">
        <f t="shared" si="11"/>
        <v>44680406</v>
      </c>
      <c r="D38" s="47">
        <f t="shared" si="1"/>
        <v>43598959.82</v>
      </c>
      <c r="E38" s="12">
        <f t="shared" si="10"/>
        <v>1081446.18</v>
      </c>
      <c r="F38" s="46">
        <f t="shared" si="5"/>
        <v>87717301.549999982</v>
      </c>
      <c r="G38" s="45">
        <f t="shared" si="3"/>
        <v>44118341.729999982</v>
      </c>
      <c r="H38" s="44">
        <f t="shared" si="12"/>
        <v>87717301.549999982</v>
      </c>
    </row>
    <row r="39" spans="1:8" x14ac:dyDescent="0.25">
      <c r="A39" s="49">
        <v>42952</v>
      </c>
      <c r="B39" s="48">
        <f t="shared" si="4"/>
        <v>31</v>
      </c>
      <c r="C39" s="46">
        <f t="shared" si="11"/>
        <v>44680406</v>
      </c>
      <c r="D39" s="47">
        <f t="shared" si="1"/>
        <v>44118341.729999997</v>
      </c>
      <c r="E39" s="12">
        <f>562064.27</f>
        <v>562064.27</v>
      </c>
      <c r="F39" s="46">
        <f t="shared" si="5"/>
        <v>44118341.729999982</v>
      </c>
      <c r="G39" s="45">
        <f t="shared" si="3"/>
        <v>0</v>
      </c>
      <c r="H39" s="44">
        <f t="shared" si="12"/>
        <v>44118341.729999982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4FD3-CD49-41C7-97A1-4F5AAE35C816}">
  <dimension ref="A1:T5"/>
  <sheetViews>
    <sheetView workbookViewId="0">
      <selection activeCell="H18" sqref="H18"/>
    </sheetView>
  </sheetViews>
  <sheetFormatPr defaultRowHeight="15" x14ac:dyDescent="0.25"/>
  <cols>
    <col min="18" max="18" width="20.42578125" bestFit="1" customWidth="1"/>
    <col min="19" max="19" width="27.85546875" bestFit="1" customWidth="1"/>
    <col min="20" max="20" width="45.5703125" bestFit="1" customWidth="1"/>
  </cols>
  <sheetData>
    <row r="1" spans="1:20" x14ac:dyDescent="0.25">
      <c r="A1" s="4" t="s">
        <v>28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12</v>
      </c>
      <c r="G1" s="1" t="s">
        <v>15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49</v>
      </c>
      <c r="O1" s="9" t="s">
        <v>48</v>
      </c>
      <c r="P1" s="1" t="s">
        <v>47</v>
      </c>
      <c r="Q1" s="9" t="s">
        <v>46</v>
      </c>
      <c r="R1" s="1" t="s">
        <v>67</v>
      </c>
      <c r="S1" s="1" t="s">
        <v>66</v>
      </c>
      <c r="T1" s="1" t="s">
        <v>30</v>
      </c>
    </row>
    <row r="2" spans="1:20" x14ac:dyDescent="0.25">
      <c r="A2" s="5" t="s">
        <v>0</v>
      </c>
      <c r="B2" s="2" t="s">
        <v>9</v>
      </c>
      <c r="C2" s="2" t="s">
        <v>33</v>
      </c>
      <c r="D2" s="3" t="s">
        <v>42</v>
      </c>
      <c r="E2" s="3" t="s">
        <v>22</v>
      </c>
      <c r="F2" s="3" t="s">
        <v>34</v>
      </c>
      <c r="G2" s="3" t="s">
        <v>41</v>
      </c>
      <c r="H2" s="3" t="s">
        <v>13</v>
      </c>
      <c r="I2" s="3" t="s">
        <v>0</v>
      </c>
      <c r="J2" s="3" t="s">
        <v>9</v>
      </c>
      <c r="K2" s="3" t="s">
        <v>29</v>
      </c>
      <c r="L2" s="3" t="s">
        <v>25</v>
      </c>
      <c r="M2" s="3" t="s">
        <v>40</v>
      </c>
      <c r="N2" s="3" t="s">
        <v>38</v>
      </c>
      <c r="O2" s="3" t="s">
        <v>37</v>
      </c>
      <c r="P2" s="3" t="s">
        <v>38</v>
      </c>
      <c r="Q2" s="3" t="s">
        <v>37</v>
      </c>
      <c r="R2" s="3" t="s">
        <v>37</v>
      </c>
      <c r="S2" s="3" t="s">
        <v>64</v>
      </c>
      <c r="T2" s="3" t="s">
        <v>65</v>
      </c>
    </row>
    <row r="3" spans="1:20" x14ac:dyDescent="0.25">
      <c r="A3" s="5" t="s">
        <v>0</v>
      </c>
      <c r="B3" s="2" t="s">
        <v>9</v>
      </c>
      <c r="C3" s="2" t="s">
        <v>33</v>
      </c>
      <c r="D3" s="3" t="s">
        <v>42</v>
      </c>
      <c r="E3" s="3" t="s">
        <v>22</v>
      </c>
      <c r="F3" s="3" t="s">
        <v>34</v>
      </c>
      <c r="G3" s="3" t="s">
        <v>41</v>
      </c>
      <c r="H3" s="3" t="s">
        <v>13</v>
      </c>
      <c r="I3" s="3" t="s">
        <v>0</v>
      </c>
      <c r="J3" s="3" t="s">
        <v>9</v>
      </c>
      <c r="K3" s="3" t="s">
        <v>24</v>
      </c>
      <c r="L3" s="3" t="s">
        <v>25</v>
      </c>
      <c r="M3" s="3" t="s">
        <v>40</v>
      </c>
      <c r="N3" s="3" t="s">
        <v>38</v>
      </c>
      <c r="O3" s="3" t="s">
        <v>37</v>
      </c>
      <c r="P3" s="3" t="s">
        <v>38</v>
      </c>
      <c r="Q3" s="3" t="s">
        <v>37</v>
      </c>
      <c r="R3" s="3" t="s">
        <v>37</v>
      </c>
      <c r="S3" s="3" t="s">
        <v>64</v>
      </c>
      <c r="T3" s="3" t="s">
        <v>61</v>
      </c>
    </row>
    <row r="4" spans="1:20" x14ac:dyDescent="0.25">
      <c r="A4" s="5" t="s">
        <v>0</v>
      </c>
      <c r="B4" s="2" t="s">
        <v>9</v>
      </c>
      <c r="C4" s="2" t="s">
        <v>33</v>
      </c>
      <c r="D4" s="3" t="s">
        <v>42</v>
      </c>
      <c r="E4" s="3" t="s">
        <v>22</v>
      </c>
      <c r="F4" s="3" t="s">
        <v>34</v>
      </c>
      <c r="G4" s="3" t="s">
        <v>41</v>
      </c>
      <c r="H4" s="3" t="s">
        <v>13</v>
      </c>
      <c r="I4" s="3" t="s">
        <v>0</v>
      </c>
      <c r="J4" s="3" t="s">
        <v>9</v>
      </c>
      <c r="K4" s="3" t="s">
        <v>24</v>
      </c>
      <c r="L4" s="3" t="s">
        <v>25</v>
      </c>
      <c r="M4" s="3" t="s">
        <v>40</v>
      </c>
      <c r="N4" s="3" t="s">
        <v>38</v>
      </c>
      <c r="O4" s="3" t="s">
        <v>37</v>
      </c>
      <c r="P4" s="3" t="s">
        <v>38</v>
      </c>
      <c r="Q4" s="3" t="s">
        <v>37</v>
      </c>
      <c r="R4" s="3" t="s">
        <v>37</v>
      </c>
      <c r="S4" s="3" t="s">
        <v>63</v>
      </c>
      <c r="T4" s="3" t="s">
        <v>61</v>
      </c>
    </row>
    <row r="5" spans="1:20" x14ac:dyDescent="0.25">
      <c r="A5" s="5" t="s">
        <v>0</v>
      </c>
      <c r="B5" s="2" t="s">
        <v>9</v>
      </c>
      <c r="C5" s="2" t="s">
        <v>33</v>
      </c>
      <c r="D5" s="3" t="s">
        <v>42</v>
      </c>
      <c r="E5" s="3" t="s">
        <v>22</v>
      </c>
      <c r="F5" s="3" t="s">
        <v>34</v>
      </c>
      <c r="G5" s="3" t="s">
        <v>41</v>
      </c>
      <c r="H5" s="3" t="s">
        <v>13</v>
      </c>
      <c r="I5" s="3" t="s">
        <v>0</v>
      </c>
      <c r="J5" s="3" t="s">
        <v>9</v>
      </c>
      <c r="K5" s="3" t="s">
        <v>24</v>
      </c>
      <c r="L5" s="3" t="s">
        <v>25</v>
      </c>
      <c r="M5" s="3" t="s">
        <v>40</v>
      </c>
      <c r="N5" s="3" t="s">
        <v>38</v>
      </c>
      <c r="O5" s="3" t="s">
        <v>37</v>
      </c>
      <c r="P5" s="3" t="s">
        <v>38</v>
      </c>
      <c r="Q5" s="3" t="s">
        <v>37</v>
      </c>
      <c r="R5" s="3" t="s">
        <v>37</v>
      </c>
      <c r="S5" s="3" t="s">
        <v>62</v>
      </c>
      <c r="T5" s="3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C8FB-0FB3-4329-B877-7927E5461815}">
  <dimension ref="A1:S40"/>
  <sheetViews>
    <sheetView workbookViewId="0">
      <selection activeCell="H18" sqref="H18"/>
    </sheetView>
  </sheetViews>
  <sheetFormatPr defaultRowHeight="15" x14ac:dyDescent="0.25"/>
  <cols>
    <col min="1" max="1" width="15.140625" bestFit="1" customWidth="1"/>
    <col min="2" max="2" width="14.5703125" bestFit="1" customWidth="1"/>
    <col min="3" max="4" width="15.5703125" bestFit="1" customWidth="1"/>
    <col min="5" max="5" width="14.28515625" bestFit="1" customWidth="1"/>
    <col min="6" max="7" width="15.28515625" bestFit="1" customWidth="1"/>
    <col min="8" max="8" width="19.28515625" bestFit="1" customWidth="1"/>
    <col min="9" max="9" width="15.85546875" bestFit="1" customWidth="1"/>
    <col min="10" max="10" width="19.28515625" bestFit="1" customWidth="1"/>
    <col min="11" max="11" width="15.140625" bestFit="1" customWidth="1"/>
    <col min="12" max="12" width="13.7109375" bestFit="1" customWidth="1"/>
    <col min="13" max="13" width="23" bestFit="1" customWidth="1"/>
    <col min="14" max="14" width="15.5703125" bestFit="1" customWidth="1"/>
    <col min="18" max="18" width="15.85546875" bestFit="1" customWidth="1"/>
    <col min="19" max="19" width="16.5703125" bestFit="1" customWidth="1"/>
    <col min="24" max="24" width="16.5703125" bestFit="1" customWidth="1"/>
  </cols>
  <sheetData>
    <row r="1" spans="1:19" x14ac:dyDescent="0.25">
      <c r="A1" s="39" t="s">
        <v>31</v>
      </c>
      <c r="B1" s="43" t="s">
        <v>60</v>
      </c>
      <c r="C1" s="42" t="s">
        <v>59</v>
      </c>
      <c r="D1" s="8">
        <v>990000000</v>
      </c>
      <c r="E1" s="41" t="s">
        <v>58</v>
      </c>
      <c r="F1" s="41" t="s">
        <v>57</v>
      </c>
      <c r="G1" s="41" t="s">
        <v>56</v>
      </c>
      <c r="H1" s="41" t="s">
        <v>55</v>
      </c>
      <c r="I1" s="41" t="s">
        <v>54</v>
      </c>
      <c r="J1" s="41" t="s">
        <v>58</v>
      </c>
      <c r="K1" s="41" t="s">
        <v>57</v>
      </c>
      <c r="L1" s="41" t="s">
        <v>56</v>
      </c>
      <c r="M1" s="41" t="s">
        <v>55</v>
      </c>
      <c r="N1" s="41" t="s">
        <v>54</v>
      </c>
      <c r="O1" s="41" t="s">
        <v>58</v>
      </c>
      <c r="P1" s="41" t="s">
        <v>57</v>
      </c>
      <c r="Q1" s="41" t="s">
        <v>56</v>
      </c>
      <c r="R1" s="41" t="s">
        <v>55</v>
      </c>
      <c r="S1" s="41" t="s">
        <v>54</v>
      </c>
    </row>
    <row r="2" spans="1:19" x14ac:dyDescent="0.25">
      <c r="A2" s="39" t="s">
        <v>32</v>
      </c>
      <c r="B2" s="40">
        <v>0.15</v>
      </c>
      <c r="C2" s="39"/>
      <c r="D2" s="38"/>
      <c r="E2" s="36">
        <v>1</v>
      </c>
      <c r="F2" s="36">
        <v>12</v>
      </c>
      <c r="G2" s="35">
        <v>0</v>
      </c>
      <c r="H2" s="34">
        <f>G2*D1</f>
        <v>0</v>
      </c>
      <c r="I2" s="37">
        <v>0</v>
      </c>
      <c r="J2" s="36">
        <v>13</v>
      </c>
      <c r="K2" s="36">
        <v>24</v>
      </c>
      <c r="L2" s="35">
        <v>0.5</v>
      </c>
      <c r="M2" s="34">
        <f>L2*D1</f>
        <v>495000000</v>
      </c>
      <c r="N2" s="37">
        <f>ROUNDUP(50865364.611621,0)</f>
        <v>50865365</v>
      </c>
      <c r="O2" s="36">
        <v>25</v>
      </c>
      <c r="P2" s="36">
        <v>36</v>
      </c>
      <c r="Q2" s="35">
        <v>0.5</v>
      </c>
      <c r="R2" s="34">
        <f>Q2*D1</f>
        <v>495000000</v>
      </c>
      <c r="S2" s="33">
        <f>ROUNDUP(44677864.6116592,0)</f>
        <v>44677865</v>
      </c>
    </row>
    <row r="3" spans="1:19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6" t="s">
        <v>19</v>
      </c>
      <c r="H3" s="32" t="s">
        <v>52</v>
      </c>
    </row>
    <row r="4" spans="1:19" x14ac:dyDescent="0.25">
      <c r="A4" s="31">
        <v>41856</v>
      </c>
      <c r="B4" s="30">
        <f>A4-B1</f>
        <v>3</v>
      </c>
      <c r="C4" s="27" t="s">
        <v>26</v>
      </c>
      <c r="D4" s="29">
        <v>0</v>
      </c>
      <c r="E4" s="28">
        <f t="shared" ref="E4:E16" si="0">ROUNDUP($B$2*F4*B4/360,0)</f>
        <v>1237500</v>
      </c>
      <c r="F4" s="27">
        <f>D1</f>
        <v>990000000</v>
      </c>
      <c r="G4" s="27">
        <f t="shared" ref="G4:G40" si="1">F4-D4</f>
        <v>990000000</v>
      </c>
    </row>
    <row r="5" spans="1:19" x14ac:dyDescent="0.25">
      <c r="A5" s="24">
        <v>41887</v>
      </c>
      <c r="B5" s="23">
        <v>30</v>
      </c>
      <c r="C5" s="21">
        <f t="shared" ref="C5:C16" si="2">E5</f>
        <v>12375000</v>
      </c>
      <c r="D5" s="22">
        <v>0</v>
      </c>
      <c r="E5" s="28">
        <f t="shared" si="0"/>
        <v>12375000</v>
      </c>
      <c r="F5" s="21">
        <f t="shared" ref="F5:F40" si="3">G4</f>
        <v>990000000</v>
      </c>
      <c r="G5" s="21">
        <f t="shared" si="1"/>
        <v>990000000</v>
      </c>
      <c r="H5" s="54">
        <f>I2</f>
        <v>0</v>
      </c>
    </row>
    <row r="6" spans="1:19" x14ac:dyDescent="0.25">
      <c r="A6" s="24">
        <v>41917</v>
      </c>
      <c r="B6" s="23">
        <v>30</v>
      </c>
      <c r="C6" s="21">
        <f t="shared" si="2"/>
        <v>12375000</v>
      </c>
      <c r="D6" s="22">
        <v>0</v>
      </c>
      <c r="E6" s="28">
        <f t="shared" si="0"/>
        <v>12375000</v>
      </c>
      <c r="F6" s="21">
        <f t="shared" si="3"/>
        <v>990000000</v>
      </c>
      <c r="G6" s="21">
        <f t="shared" si="1"/>
        <v>990000000</v>
      </c>
      <c r="H6" s="54">
        <f t="shared" ref="H6:H16" si="4">H5-D5</f>
        <v>0</v>
      </c>
    </row>
    <row r="7" spans="1:19" x14ac:dyDescent="0.25">
      <c r="A7" s="24">
        <v>41948</v>
      </c>
      <c r="B7" s="23">
        <v>30</v>
      </c>
      <c r="C7" s="21">
        <f t="shared" si="2"/>
        <v>12375000</v>
      </c>
      <c r="D7" s="22">
        <v>0</v>
      </c>
      <c r="E7" s="28">
        <f t="shared" si="0"/>
        <v>12375000</v>
      </c>
      <c r="F7" s="21">
        <f t="shared" si="3"/>
        <v>990000000</v>
      </c>
      <c r="G7" s="21">
        <f t="shared" si="1"/>
        <v>990000000</v>
      </c>
      <c r="H7" s="54">
        <f t="shared" si="4"/>
        <v>0</v>
      </c>
    </row>
    <row r="8" spans="1:19" x14ac:dyDescent="0.25">
      <c r="A8" s="24">
        <v>41978</v>
      </c>
      <c r="B8" s="23">
        <v>30</v>
      </c>
      <c r="C8" s="21">
        <f t="shared" si="2"/>
        <v>12375000</v>
      </c>
      <c r="D8" s="22">
        <v>0</v>
      </c>
      <c r="E8" s="28">
        <f t="shared" si="0"/>
        <v>12375000</v>
      </c>
      <c r="F8" s="21">
        <f t="shared" si="3"/>
        <v>990000000</v>
      </c>
      <c r="G8" s="21">
        <f t="shared" si="1"/>
        <v>990000000</v>
      </c>
      <c r="H8" s="54">
        <f t="shared" si="4"/>
        <v>0</v>
      </c>
    </row>
    <row r="9" spans="1:19" x14ac:dyDescent="0.25">
      <c r="A9" s="24">
        <v>42009</v>
      </c>
      <c r="B9" s="23">
        <v>30</v>
      </c>
      <c r="C9" s="21">
        <f t="shared" si="2"/>
        <v>12375000</v>
      </c>
      <c r="D9" s="22">
        <v>0</v>
      </c>
      <c r="E9" s="28">
        <f t="shared" si="0"/>
        <v>12375000</v>
      </c>
      <c r="F9" s="21">
        <f t="shared" si="3"/>
        <v>990000000</v>
      </c>
      <c r="G9" s="21">
        <f t="shared" si="1"/>
        <v>990000000</v>
      </c>
      <c r="H9" s="54">
        <f t="shared" si="4"/>
        <v>0</v>
      </c>
    </row>
    <row r="10" spans="1:19" x14ac:dyDescent="0.25">
      <c r="A10" s="24">
        <v>42040</v>
      </c>
      <c r="B10" s="23">
        <v>30</v>
      </c>
      <c r="C10" s="21">
        <f t="shared" si="2"/>
        <v>12375000</v>
      </c>
      <c r="D10" s="22">
        <v>0</v>
      </c>
      <c r="E10" s="28">
        <f t="shared" si="0"/>
        <v>12375000</v>
      </c>
      <c r="F10" s="21">
        <f t="shared" si="3"/>
        <v>990000000</v>
      </c>
      <c r="G10" s="21">
        <f t="shared" si="1"/>
        <v>990000000</v>
      </c>
      <c r="H10" s="54">
        <f t="shared" si="4"/>
        <v>0</v>
      </c>
    </row>
    <row r="11" spans="1:19" x14ac:dyDescent="0.25">
      <c r="A11" s="24">
        <v>42068</v>
      </c>
      <c r="B11" s="23">
        <v>30</v>
      </c>
      <c r="C11" s="21">
        <f t="shared" si="2"/>
        <v>12375000</v>
      </c>
      <c r="D11" s="22">
        <v>0</v>
      </c>
      <c r="E11" s="28">
        <f t="shared" si="0"/>
        <v>12375000</v>
      </c>
      <c r="F11" s="21">
        <f t="shared" si="3"/>
        <v>990000000</v>
      </c>
      <c r="G11" s="21">
        <f t="shared" si="1"/>
        <v>990000000</v>
      </c>
      <c r="H11" s="54">
        <f t="shared" si="4"/>
        <v>0</v>
      </c>
    </row>
    <row r="12" spans="1:19" x14ac:dyDescent="0.25">
      <c r="A12" s="24">
        <v>42099</v>
      </c>
      <c r="B12" s="23">
        <v>30</v>
      </c>
      <c r="C12" s="21">
        <f t="shared" si="2"/>
        <v>12375000</v>
      </c>
      <c r="D12" s="22">
        <v>0</v>
      </c>
      <c r="E12" s="28">
        <f t="shared" si="0"/>
        <v>12375000</v>
      </c>
      <c r="F12" s="21">
        <f t="shared" si="3"/>
        <v>990000000</v>
      </c>
      <c r="G12" s="21">
        <f t="shared" si="1"/>
        <v>990000000</v>
      </c>
      <c r="H12" s="54">
        <f t="shared" si="4"/>
        <v>0</v>
      </c>
    </row>
    <row r="13" spans="1:19" x14ac:dyDescent="0.25">
      <c r="A13" s="24">
        <v>42129</v>
      </c>
      <c r="B13" s="23">
        <v>30</v>
      </c>
      <c r="C13" s="21">
        <f t="shared" si="2"/>
        <v>12375000</v>
      </c>
      <c r="D13" s="22">
        <v>0</v>
      </c>
      <c r="E13" s="28">
        <f t="shared" si="0"/>
        <v>12375000</v>
      </c>
      <c r="F13" s="21">
        <f t="shared" si="3"/>
        <v>990000000</v>
      </c>
      <c r="G13" s="21">
        <f t="shared" si="1"/>
        <v>990000000</v>
      </c>
      <c r="H13" s="54">
        <f t="shared" si="4"/>
        <v>0</v>
      </c>
    </row>
    <row r="14" spans="1:19" x14ac:dyDescent="0.25">
      <c r="A14" s="24">
        <v>42160</v>
      </c>
      <c r="B14" s="23">
        <v>30</v>
      </c>
      <c r="C14" s="21">
        <f t="shared" si="2"/>
        <v>12375000</v>
      </c>
      <c r="D14" s="22">
        <v>0</v>
      </c>
      <c r="E14" s="28">
        <f t="shared" si="0"/>
        <v>12375000</v>
      </c>
      <c r="F14" s="21">
        <f t="shared" si="3"/>
        <v>990000000</v>
      </c>
      <c r="G14" s="21">
        <f t="shared" si="1"/>
        <v>990000000</v>
      </c>
      <c r="H14" s="54">
        <f t="shared" si="4"/>
        <v>0</v>
      </c>
    </row>
    <row r="15" spans="1:19" x14ac:dyDescent="0.25">
      <c r="A15" s="24">
        <v>42190</v>
      </c>
      <c r="B15" s="23">
        <v>30</v>
      </c>
      <c r="C15" s="21">
        <f t="shared" si="2"/>
        <v>12375000</v>
      </c>
      <c r="D15" s="22">
        <v>0</v>
      </c>
      <c r="E15" s="28">
        <f t="shared" si="0"/>
        <v>12375000</v>
      </c>
      <c r="F15" s="21">
        <f t="shared" si="3"/>
        <v>990000000</v>
      </c>
      <c r="G15" s="21">
        <f t="shared" si="1"/>
        <v>990000000</v>
      </c>
      <c r="H15" s="54">
        <f t="shared" si="4"/>
        <v>0</v>
      </c>
    </row>
    <row r="16" spans="1:19" x14ac:dyDescent="0.25">
      <c r="A16" s="24">
        <v>42221</v>
      </c>
      <c r="B16" s="23">
        <v>30</v>
      </c>
      <c r="C16" s="21">
        <f t="shared" si="2"/>
        <v>12375000</v>
      </c>
      <c r="D16" s="22">
        <v>0</v>
      </c>
      <c r="E16" s="28">
        <f t="shared" si="0"/>
        <v>12375000</v>
      </c>
      <c r="F16" s="21">
        <f t="shared" si="3"/>
        <v>990000000</v>
      </c>
      <c r="G16" s="21">
        <f t="shared" si="1"/>
        <v>990000000</v>
      </c>
      <c r="H16" s="54">
        <f t="shared" si="4"/>
        <v>0</v>
      </c>
    </row>
    <row r="17" spans="1:8" x14ac:dyDescent="0.25">
      <c r="A17" s="19">
        <v>42252</v>
      </c>
      <c r="B17" s="18">
        <v>30</v>
      </c>
      <c r="C17" s="16">
        <f t="shared" ref="C17:C28" si="5">$N$2</f>
        <v>50865365</v>
      </c>
      <c r="D17" s="17">
        <f t="shared" ref="D17:D40" si="6">C17-E17</f>
        <v>38490365</v>
      </c>
      <c r="E17" s="16">
        <f t="shared" ref="E17:E27" si="7">ROUND(F17*$B$2*B17/360,2)</f>
        <v>12375000</v>
      </c>
      <c r="F17" s="16">
        <f t="shared" si="3"/>
        <v>990000000</v>
      </c>
      <c r="G17" s="16">
        <f t="shared" si="1"/>
        <v>951509635</v>
      </c>
      <c r="H17" s="54">
        <f>M2</f>
        <v>495000000</v>
      </c>
    </row>
    <row r="18" spans="1:8" x14ac:dyDescent="0.25">
      <c r="A18" s="19">
        <v>42282</v>
      </c>
      <c r="B18" s="18">
        <v>30</v>
      </c>
      <c r="C18" s="16">
        <f t="shared" si="5"/>
        <v>50865365</v>
      </c>
      <c r="D18" s="17">
        <f t="shared" si="6"/>
        <v>38971494.560000002</v>
      </c>
      <c r="E18" s="16">
        <f t="shared" si="7"/>
        <v>11893870.439999999</v>
      </c>
      <c r="F18" s="16">
        <f t="shared" si="3"/>
        <v>951509635</v>
      </c>
      <c r="G18" s="16">
        <f t="shared" si="1"/>
        <v>912538140.44000006</v>
      </c>
      <c r="H18" s="54">
        <f t="shared" ref="H18:H28" si="8">H17-D17</f>
        <v>456509635</v>
      </c>
    </row>
    <row r="19" spans="1:8" x14ac:dyDescent="0.25">
      <c r="A19" s="19">
        <v>42313</v>
      </c>
      <c r="B19" s="18">
        <v>30</v>
      </c>
      <c r="C19" s="16">
        <f t="shared" si="5"/>
        <v>50865365</v>
      </c>
      <c r="D19" s="17">
        <f t="shared" si="6"/>
        <v>39458638.240000002</v>
      </c>
      <c r="E19" s="16">
        <f t="shared" si="7"/>
        <v>11406726.76</v>
      </c>
      <c r="F19" s="16">
        <f t="shared" si="3"/>
        <v>912538140.44000006</v>
      </c>
      <c r="G19" s="16">
        <f t="shared" si="1"/>
        <v>873079502.20000005</v>
      </c>
      <c r="H19" s="54">
        <f t="shared" si="8"/>
        <v>417538140.44</v>
      </c>
    </row>
    <row r="20" spans="1:8" x14ac:dyDescent="0.25">
      <c r="A20" s="19">
        <v>42343</v>
      </c>
      <c r="B20" s="18">
        <v>30</v>
      </c>
      <c r="C20" s="16">
        <f t="shared" si="5"/>
        <v>50865365</v>
      </c>
      <c r="D20" s="17">
        <f t="shared" si="6"/>
        <v>39951871.219999999</v>
      </c>
      <c r="E20" s="16">
        <f t="shared" si="7"/>
        <v>10913493.779999999</v>
      </c>
      <c r="F20" s="16">
        <f t="shared" si="3"/>
        <v>873079502.20000005</v>
      </c>
      <c r="G20" s="16">
        <f t="shared" si="1"/>
        <v>833127630.98000002</v>
      </c>
      <c r="H20" s="54">
        <f t="shared" si="8"/>
        <v>378079502.19999999</v>
      </c>
    </row>
    <row r="21" spans="1:8" x14ac:dyDescent="0.25">
      <c r="A21" s="19">
        <v>42374</v>
      </c>
      <c r="B21" s="18">
        <v>30</v>
      </c>
      <c r="C21" s="16">
        <f t="shared" si="5"/>
        <v>50865365</v>
      </c>
      <c r="D21" s="17">
        <f t="shared" si="6"/>
        <v>40451269.609999999</v>
      </c>
      <c r="E21" s="16">
        <f t="shared" si="7"/>
        <v>10414095.390000001</v>
      </c>
      <c r="F21" s="16">
        <f t="shared" si="3"/>
        <v>833127630.98000002</v>
      </c>
      <c r="G21" s="16">
        <f t="shared" si="1"/>
        <v>792676361.37</v>
      </c>
      <c r="H21" s="54">
        <f t="shared" si="8"/>
        <v>338127630.98000002</v>
      </c>
    </row>
    <row r="22" spans="1:8" x14ac:dyDescent="0.25">
      <c r="A22" s="19">
        <v>42405</v>
      </c>
      <c r="B22" s="18">
        <v>30</v>
      </c>
      <c r="C22" s="16">
        <f t="shared" si="5"/>
        <v>50865365</v>
      </c>
      <c r="D22" s="17">
        <f t="shared" si="6"/>
        <v>40956910.480000004</v>
      </c>
      <c r="E22" s="16">
        <f t="shared" si="7"/>
        <v>9908454.5199999996</v>
      </c>
      <c r="F22" s="16">
        <f t="shared" si="3"/>
        <v>792676361.37</v>
      </c>
      <c r="G22" s="16">
        <f t="shared" si="1"/>
        <v>751719450.88999999</v>
      </c>
      <c r="H22" s="54">
        <f t="shared" si="8"/>
        <v>297676361.37</v>
      </c>
    </row>
    <row r="23" spans="1:8" x14ac:dyDescent="0.25">
      <c r="A23" s="19">
        <v>42434</v>
      </c>
      <c r="B23" s="18">
        <v>30</v>
      </c>
      <c r="C23" s="16">
        <f t="shared" si="5"/>
        <v>50865365</v>
      </c>
      <c r="D23" s="17">
        <f t="shared" si="6"/>
        <v>41468871.859999999</v>
      </c>
      <c r="E23" s="16">
        <f t="shared" si="7"/>
        <v>9396493.1400000006</v>
      </c>
      <c r="F23" s="16">
        <f t="shared" si="3"/>
        <v>751719450.88999999</v>
      </c>
      <c r="G23" s="16">
        <f t="shared" si="1"/>
        <v>710250579.02999997</v>
      </c>
      <c r="H23" s="54">
        <f t="shared" si="8"/>
        <v>256719450.88999999</v>
      </c>
    </row>
    <row r="24" spans="1:8" x14ac:dyDescent="0.25">
      <c r="A24" s="19">
        <v>42465</v>
      </c>
      <c r="B24" s="18">
        <v>30</v>
      </c>
      <c r="C24" s="16">
        <f t="shared" si="5"/>
        <v>50865365</v>
      </c>
      <c r="D24" s="17">
        <f t="shared" si="6"/>
        <v>41987232.759999998</v>
      </c>
      <c r="E24" s="16">
        <f t="shared" si="7"/>
        <v>8878132.2400000002</v>
      </c>
      <c r="F24" s="16">
        <f t="shared" si="3"/>
        <v>710250579.02999997</v>
      </c>
      <c r="G24" s="16">
        <f t="shared" si="1"/>
        <v>668263346.26999998</v>
      </c>
      <c r="H24" s="54">
        <f t="shared" si="8"/>
        <v>215250579.02999997</v>
      </c>
    </row>
    <row r="25" spans="1:8" x14ac:dyDescent="0.25">
      <c r="A25" s="19">
        <v>42495</v>
      </c>
      <c r="B25" s="18">
        <v>30</v>
      </c>
      <c r="C25" s="16">
        <f t="shared" si="5"/>
        <v>50865365</v>
      </c>
      <c r="D25" s="17">
        <f t="shared" si="6"/>
        <v>42512073.170000002</v>
      </c>
      <c r="E25" s="16">
        <f t="shared" si="7"/>
        <v>8353291.8300000001</v>
      </c>
      <c r="F25" s="16">
        <f t="shared" si="3"/>
        <v>668263346.26999998</v>
      </c>
      <c r="G25" s="16">
        <f t="shared" si="1"/>
        <v>625751273.10000002</v>
      </c>
      <c r="H25" s="54">
        <f t="shared" si="8"/>
        <v>173263346.26999998</v>
      </c>
    </row>
    <row r="26" spans="1:8" x14ac:dyDescent="0.25">
      <c r="A26" s="19">
        <v>42526</v>
      </c>
      <c r="B26" s="18">
        <v>30</v>
      </c>
      <c r="C26" s="16">
        <f t="shared" si="5"/>
        <v>50865365</v>
      </c>
      <c r="D26" s="17">
        <f t="shared" si="6"/>
        <v>43043474.090000004</v>
      </c>
      <c r="E26" s="16">
        <f t="shared" si="7"/>
        <v>7821890.9100000001</v>
      </c>
      <c r="F26" s="16">
        <f t="shared" si="3"/>
        <v>625751273.10000002</v>
      </c>
      <c r="G26" s="16">
        <f t="shared" si="1"/>
        <v>582707799.00999999</v>
      </c>
      <c r="H26" s="54">
        <f t="shared" si="8"/>
        <v>130751273.09999998</v>
      </c>
    </row>
    <row r="27" spans="1:8" x14ac:dyDescent="0.25">
      <c r="A27" s="19">
        <v>42556</v>
      </c>
      <c r="B27" s="18">
        <v>30</v>
      </c>
      <c r="C27" s="16">
        <f t="shared" si="5"/>
        <v>50865365</v>
      </c>
      <c r="D27" s="17">
        <f t="shared" si="6"/>
        <v>43581517.509999998</v>
      </c>
      <c r="E27" s="16">
        <f t="shared" si="7"/>
        <v>7283847.4900000002</v>
      </c>
      <c r="F27" s="16">
        <f t="shared" si="3"/>
        <v>582707799.00999999</v>
      </c>
      <c r="G27" s="16">
        <f t="shared" si="1"/>
        <v>539126281.5</v>
      </c>
      <c r="H27" s="54">
        <f t="shared" si="8"/>
        <v>87707799.009999976</v>
      </c>
    </row>
    <row r="28" spans="1:8" x14ac:dyDescent="0.25">
      <c r="A28" s="19">
        <v>42587</v>
      </c>
      <c r="B28" s="18">
        <v>30</v>
      </c>
      <c r="C28" s="16">
        <f t="shared" si="5"/>
        <v>50865365</v>
      </c>
      <c r="D28" s="17">
        <f t="shared" si="6"/>
        <v>44126281.5</v>
      </c>
      <c r="E28" s="16">
        <f>6739083.5</f>
        <v>6739083.5</v>
      </c>
      <c r="F28" s="16">
        <f t="shared" si="3"/>
        <v>539126281.5</v>
      </c>
      <c r="G28" s="16">
        <f t="shared" si="1"/>
        <v>495000000</v>
      </c>
      <c r="H28" s="54">
        <f t="shared" si="8"/>
        <v>44126281.499999978</v>
      </c>
    </row>
    <row r="29" spans="1:8" x14ac:dyDescent="0.25">
      <c r="A29" s="7">
        <v>42618</v>
      </c>
      <c r="B29" s="14">
        <v>30</v>
      </c>
      <c r="C29" s="55">
        <f t="shared" ref="C29:C40" si="9">$S$2</f>
        <v>44677865</v>
      </c>
      <c r="D29" s="13">
        <f t="shared" si="6"/>
        <v>38490365</v>
      </c>
      <c r="E29" s="12">
        <f t="shared" ref="E29:E39" si="10">ROUND(F29*$B$2*B29/360,2)</f>
        <v>6187500</v>
      </c>
      <c r="F29" s="12">
        <f t="shared" si="3"/>
        <v>495000000</v>
      </c>
      <c r="G29" s="12">
        <f t="shared" si="1"/>
        <v>456509635</v>
      </c>
      <c r="H29" s="54">
        <f>R2</f>
        <v>495000000</v>
      </c>
    </row>
    <row r="30" spans="1:8" x14ac:dyDescent="0.25">
      <c r="A30" s="7">
        <v>42648</v>
      </c>
      <c r="B30" s="14">
        <v>30</v>
      </c>
      <c r="C30" s="55">
        <f t="shared" si="9"/>
        <v>44677865</v>
      </c>
      <c r="D30" s="13">
        <f t="shared" si="6"/>
        <v>38971494.560000002</v>
      </c>
      <c r="E30" s="12">
        <f t="shared" si="10"/>
        <v>5706370.4400000004</v>
      </c>
      <c r="F30" s="12">
        <f t="shared" si="3"/>
        <v>456509635</v>
      </c>
      <c r="G30" s="12">
        <f t="shared" si="1"/>
        <v>417538140.44</v>
      </c>
      <c r="H30" s="54">
        <f t="shared" ref="H30:H40" si="11">H29-D29</f>
        <v>456509635</v>
      </c>
    </row>
    <row r="31" spans="1:8" x14ac:dyDescent="0.25">
      <c r="A31" s="7">
        <v>42679</v>
      </c>
      <c r="B31" s="14">
        <v>30</v>
      </c>
      <c r="C31" s="55">
        <f t="shared" si="9"/>
        <v>44677865</v>
      </c>
      <c r="D31" s="13">
        <f t="shared" si="6"/>
        <v>39458638.240000002</v>
      </c>
      <c r="E31" s="12">
        <f t="shared" si="10"/>
        <v>5219226.76</v>
      </c>
      <c r="F31" s="12">
        <f t="shared" si="3"/>
        <v>417538140.44</v>
      </c>
      <c r="G31" s="12">
        <f t="shared" si="1"/>
        <v>378079502.19999999</v>
      </c>
      <c r="H31" s="54">
        <f t="shared" si="11"/>
        <v>417538140.44</v>
      </c>
    </row>
    <row r="32" spans="1:8" x14ac:dyDescent="0.25">
      <c r="A32" s="7">
        <v>42709</v>
      </c>
      <c r="B32" s="14">
        <v>30</v>
      </c>
      <c r="C32" s="55">
        <f t="shared" si="9"/>
        <v>44677865</v>
      </c>
      <c r="D32" s="13">
        <f t="shared" si="6"/>
        <v>39951871.219999999</v>
      </c>
      <c r="E32" s="12">
        <f t="shared" si="10"/>
        <v>4725993.78</v>
      </c>
      <c r="F32" s="12">
        <f t="shared" si="3"/>
        <v>378079502.19999999</v>
      </c>
      <c r="G32" s="12">
        <f t="shared" si="1"/>
        <v>338127630.98000002</v>
      </c>
      <c r="H32" s="54">
        <f t="shared" si="11"/>
        <v>378079502.19999999</v>
      </c>
    </row>
    <row r="33" spans="1:8" x14ac:dyDescent="0.25">
      <c r="A33" s="7">
        <v>42740</v>
      </c>
      <c r="B33" s="14">
        <v>30</v>
      </c>
      <c r="C33" s="55">
        <f t="shared" si="9"/>
        <v>44677865</v>
      </c>
      <c r="D33" s="13">
        <f t="shared" si="6"/>
        <v>40451269.609999999</v>
      </c>
      <c r="E33" s="12">
        <f t="shared" si="10"/>
        <v>4226595.3899999997</v>
      </c>
      <c r="F33" s="12">
        <f t="shared" si="3"/>
        <v>338127630.98000002</v>
      </c>
      <c r="G33" s="12">
        <f t="shared" si="1"/>
        <v>297676361.37</v>
      </c>
      <c r="H33" s="54">
        <f t="shared" si="11"/>
        <v>338127630.98000002</v>
      </c>
    </row>
    <row r="34" spans="1:8" x14ac:dyDescent="0.25">
      <c r="A34" s="7">
        <v>42771</v>
      </c>
      <c r="B34" s="14">
        <v>30</v>
      </c>
      <c r="C34" s="55">
        <f t="shared" si="9"/>
        <v>44677865</v>
      </c>
      <c r="D34" s="13">
        <f t="shared" si="6"/>
        <v>40956910.479999997</v>
      </c>
      <c r="E34" s="12">
        <f t="shared" si="10"/>
        <v>3720954.52</v>
      </c>
      <c r="F34" s="12">
        <f t="shared" si="3"/>
        <v>297676361.37</v>
      </c>
      <c r="G34" s="12">
        <f t="shared" si="1"/>
        <v>256719450.89000002</v>
      </c>
      <c r="H34" s="54">
        <f t="shared" si="11"/>
        <v>297676361.37</v>
      </c>
    </row>
    <row r="35" spans="1:8" x14ac:dyDescent="0.25">
      <c r="A35" s="7">
        <v>42799</v>
      </c>
      <c r="B35" s="14">
        <v>30</v>
      </c>
      <c r="C35" s="55">
        <f t="shared" si="9"/>
        <v>44677865</v>
      </c>
      <c r="D35" s="13">
        <f t="shared" si="6"/>
        <v>41468871.859999999</v>
      </c>
      <c r="E35" s="12">
        <f t="shared" si="10"/>
        <v>3208993.14</v>
      </c>
      <c r="F35" s="12">
        <f t="shared" si="3"/>
        <v>256719450.89000002</v>
      </c>
      <c r="G35" s="12">
        <f t="shared" si="1"/>
        <v>215250579.03000003</v>
      </c>
      <c r="H35" s="54">
        <f t="shared" si="11"/>
        <v>256719450.89000002</v>
      </c>
    </row>
    <row r="36" spans="1:8" x14ac:dyDescent="0.25">
      <c r="A36" s="7">
        <v>42830</v>
      </c>
      <c r="B36" s="14">
        <v>30</v>
      </c>
      <c r="C36" s="55">
        <f t="shared" si="9"/>
        <v>44677865</v>
      </c>
      <c r="D36" s="13">
        <f t="shared" si="6"/>
        <v>41987232.759999998</v>
      </c>
      <c r="E36" s="12">
        <f t="shared" si="10"/>
        <v>2690632.24</v>
      </c>
      <c r="F36" s="12">
        <f t="shared" si="3"/>
        <v>215250579.03000003</v>
      </c>
      <c r="G36" s="12">
        <f t="shared" si="1"/>
        <v>173263346.27000004</v>
      </c>
      <c r="H36" s="54">
        <f t="shared" si="11"/>
        <v>215250579.03000003</v>
      </c>
    </row>
    <row r="37" spans="1:8" x14ac:dyDescent="0.25">
      <c r="A37" s="7">
        <v>42860</v>
      </c>
      <c r="B37" s="14">
        <v>30</v>
      </c>
      <c r="C37" s="55">
        <f t="shared" si="9"/>
        <v>44677865</v>
      </c>
      <c r="D37" s="13">
        <f t="shared" si="6"/>
        <v>42512073.170000002</v>
      </c>
      <c r="E37" s="12">
        <f t="shared" si="10"/>
        <v>2165791.83</v>
      </c>
      <c r="F37" s="12">
        <f t="shared" si="3"/>
        <v>173263346.27000004</v>
      </c>
      <c r="G37" s="12">
        <f t="shared" si="1"/>
        <v>130751273.10000004</v>
      </c>
      <c r="H37" s="54">
        <f t="shared" si="11"/>
        <v>173263346.27000004</v>
      </c>
    </row>
    <row r="38" spans="1:8" x14ac:dyDescent="0.25">
      <c r="A38" s="7">
        <v>42891</v>
      </c>
      <c r="B38" s="14">
        <v>30</v>
      </c>
      <c r="C38" s="55">
        <f t="shared" si="9"/>
        <v>44677865</v>
      </c>
      <c r="D38" s="13">
        <f t="shared" si="6"/>
        <v>43043474.090000004</v>
      </c>
      <c r="E38" s="12">
        <f t="shared" si="10"/>
        <v>1634390.91</v>
      </c>
      <c r="F38" s="12">
        <f t="shared" si="3"/>
        <v>130751273.10000004</v>
      </c>
      <c r="G38" s="12">
        <f t="shared" si="1"/>
        <v>87707799.010000035</v>
      </c>
      <c r="H38" s="54">
        <f t="shared" si="11"/>
        <v>130751273.10000004</v>
      </c>
    </row>
    <row r="39" spans="1:8" x14ac:dyDescent="0.25">
      <c r="A39" s="7">
        <v>42921</v>
      </c>
      <c r="B39" s="14">
        <v>30</v>
      </c>
      <c r="C39" s="55">
        <f t="shared" si="9"/>
        <v>44677865</v>
      </c>
      <c r="D39" s="13">
        <f t="shared" si="6"/>
        <v>43581517.509999998</v>
      </c>
      <c r="E39" s="12">
        <f t="shared" si="10"/>
        <v>1096347.49</v>
      </c>
      <c r="F39" s="12">
        <f t="shared" si="3"/>
        <v>87707799.010000035</v>
      </c>
      <c r="G39" s="12">
        <f t="shared" si="1"/>
        <v>44126281.500000037</v>
      </c>
      <c r="H39" s="54">
        <f t="shared" si="11"/>
        <v>87707799.010000035</v>
      </c>
    </row>
    <row r="40" spans="1:8" x14ac:dyDescent="0.25">
      <c r="A40" s="7">
        <v>42952</v>
      </c>
      <c r="B40" s="14">
        <v>30</v>
      </c>
      <c r="C40" s="55">
        <f t="shared" si="9"/>
        <v>44677865</v>
      </c>
      <c r="D40" s="13">
        <f t="shared" si="6"/>
        <v>44126281.5</v>
      </c>
      <c r="E40" s="12">
        <f>551583.5</f>
        <v>551583.5</v>
      </c>
      <c r="F40" s="12">
        <f t="shared" si="3"/>
        <v>44126281.500000037</v>
      </c>
      <c r="G40" s="12">
        <f t="shared" si="1"/>
        <v>0</v>
      </c>
      <c r="H40" s="54">
        <f t="shared" si="11"/>
        <v>44126281.500000037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E455-431B-454C-8007-205958D4D10C}">
  <dimension ref="A1:S40"/>
  <sheetViews>
    <sheetView workbookViewId="0">
      <selection activeCell="H18" sqref="H18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5.5703125" bestFit="1" customWidth="1"/>
    <col min="5" max="5" width="14.28515625" bestFit="1" customWidth="1"/>
    <col min="6" max="7" width="15.28515625" bestFit="1" customWidth="1"/>
    <col min="8" max="8" width="19.28515625" bestFit="1" customWidth="1"/>
    <col min="9" max="9" width="16.5703125" bestFit="1" customWidth="1"/>
    <col min="13" max="13" width="15.85546875" bestFit="1" customWidth="1"/>
    <col min="14" max="14" width="16.5703125" bestFit="1" customWidth="1"/>
    <col min="18" max="18" width="15.85546875" bestFit="1" customWidth="1"/>
    <col min="19" max="19" width="16.5703125" bestFit="1" customWidth="1"/>
  </cols>
  <sheetData>
    <row r="1" spans="1:19" x14ac:dyDescent="0.25">
      <c r="A1" s="39" t="s">
        <v>31</v>
      </c>
      <c r="B1" s="43" t="s">
        <v>60</v>
      </c>
      <c r="C1" s="42" t="s">
        <v>59</v>
      </c>
      <c r="D1" s="8">
        <v>990000000</v>
      </c>
      <c r="E1" s="41" t="s">
        <v>58</v>
      </c>
      <c r="F1" s="41" t="s">
        <v>57</v>
      </c>
      <c r="G1" s="41" t="s">
        <v>56</v>
      </c>
      <c r="H1" s="41" t="s">
        <v>55</v>
      </c>
      <c r="I1" s="41" t="s">
        <v>54</v>
      </c>
      <c r="J1" s="41" t="s">
        <v>58</v>
      </c>
      <c r="K1" s="41" t="s">
        <v>57</v>
      </c>
      <c r="L1" s="41" t="s">
        <v>56</v>
      </c>
      <c r="M1" s="41" t="s">
        <v>55</v>
      </c>
      <c r="N1" s="41" t="s">
        <v>54</v>
      </c>
      <c r="O1" s="41" t="s">
        <v>58</v>
      </c>
      <c r="P1" s="41" t="s">
        <v>57</v>
      </c>
      <c r="Q1" s="41" t="s">
        <v>56</v>
      </c>
      <c r="R1" s="41" t="s">
        <v>55</v>
      </c>
      <c r="S1" s="41" t="s">
        <v>54</v>
      </c>
    </row>
    <row r="2" spans="1:19" x14ac:dyDescent="0.25">
      <c r="A2" s="39" t="s">
        <v>32</v>
      </c>
      <c r="B2" s="40">
        <v>0.15</v>
      </c>
      <c r="C2" s="39" t="s">
        <v>53</v>
      </c>
      <c r="D2" s="38">
        <f>ROUNDUP(39104.2387726916,0)</f>
        <v>39105</v>
      </c>
      <c r="E2" s="36">
        <v>1</v>
      </c>
      <c r="F2" s="36">
        <v>12</v>
      </c>
      <c r="G2" s="35">
        <v>0</v>
      </c>
      <c r="H2" s="34">
        <v>0</v>
      </c>
      <c r="I2" s="37">
        <v>0</v>
      </c>
      <c r="J2" s="36">
        <v>13</v>
      </c>
      <c r="K2" s="36">
        <v>24</v>
      </c>
      <c r="L2" s="35">
        <v>0.5</v>
      </c>
      <c r="M2" s="34">
        <f>L2*D1</f>
        <v>495000000</v>
      </c>
      <c r="N2" s="37">
        <f>ROUNDUP(50893813.4208468,0)</f>
        <v>50893814</v>
      </c>
      <c r="O2" s="36">
        <v>25</v>
      </c>
      <c r="P2" s="36">
        <v>36</v>
      </c>
      <c r="Q2" s="35">
        <v>0.5</v>
      </c>
      <c r="R2" s="34">
        <f>Q2*D1</f>
        <v>495000000</v>
      </c>
      <c r="S2" s="37">
        <f>ROUNDUP(44680405.3253262,0)</f>
        <v>44680406</v>
      </c>
    </row>
    <row r="3" spans="1:19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6" t="s">
        <v>19</v>
      </c>
      <c r="H3" s="32" t="s">
        <v>52</v>
      </c>
    </row>
    <row r="4" spans="1:19" x14ac:dyDescent="0.25">
      <c r="A4" s="31">
        <v>41856</v>
      </c>
      <c r="B4" s="30">
        <f>A4-B1</f>
        <v>3</v>
      </c>
      <c r="C4" s="27" t="s">
        <v>26</v>
      </c>
      <c r="D4" s="29">
        <v>0</v>
      </c>
      <c r="E4" s="28">
        <f t="shared" ref="E4:E16" si="0">ROUNDUP(B4*$B$2*F4/365,0)</f>
        <v>1220548</v>
      </c>
      <c r="F4" s="27">
        <f>D1</f>
        <v>990000000</v>
      </c>
      <c r="G4" s="27">
        <f t="shared" ref="G4:G40" si="1">F4-D4</f>
        <v>990000000</v>
      </c>
    </row>
    <row r="5" spans="1:19" x14ac:dyDescent="0.25">
      <c r="A5" s="24">
        <v>41887</v>
      </c>
      <c r="B5" s="23">
        <f t="shared" ref="B5:B40" si="2">A5-A4</f>
        <v>31</v>
      </c>
      <c r="C5" s="21">
        <f t="shared" ref="C5:C16" si="3">E5</f>
        <v>12612329</v>
      </c>
      <c r="D5" s="22">
        <v>0</v>
      </c>
      <c r="E5" s="28">
        <f t="shared" si="0"/>
        <v>12612329</v>
      </c>
      <c r="F5" s="21">
        <f t="shared" ref="F5:F40" si="4">G4</f>
        <v>990000000</v>
      </c>
      <c r="G5" s="21">
        <f t="shared" si="1"/>
        <v>990000000</v>
      </c>
      <c r="H5" s="54">
        <f>I2</f>
        <v>0</v>
      </c>
    </row>
    <row r="6" spans="1:19" x14ac:dyDescent="0.25">
      <c r="A6" s="24">
        <v>41917</v>
      </c>
      <c r="B6" s="23">
        <f t="shared" si="2"/>
        <v>30</v>
      </c>
      <c r="C6" s="21">
        <f t="shared" si="3"/>
        <v>12205480</v>
      </c>
      <c r="D6" s="22">
        <v>0</v>
      </c>
      <c r="E6" s="28">
        <f t="shared" si="0"/>
        <v>12205480</v>
      </c>
      <c r="F6" s="21">
        <f t="shared" si="4"/>
        <v>990000000</v>
      </c>
      <c r="G6" s="21">
        <f t="shared" si="1"/>
        <v>990000000</v>
      </c>
      <c r="H6" s="54">
        <f t="shared" ref="H6:H16" si="5">H5-D5</f>
        <v>0</v>
      </c>
    </row>
    <row r="7" spans="1:19" x14ac:dyDescent="0.25">
      <c r="A7" s="24">
        <v>41948</v>
      </c>
      <c r="B7" s="23">
        <f t="shared" si="2"/>
        <v>31</v>
      </c>
      <c r="C7" s="21">
        <f t="shared" si="3"/>
        <v>12612329</v>
      </c>
      <c r="D7" s="22">
        <v>0</v>
      </c>
      <c r="E7" s="28">
        <f t="shared" si="0"/>
        <v>12612329</v>
      </c>
      <c r="F7" s="21">
        <f t="shared" si="4"/>
        <v>990000000</v>
      </c>
      <c r="G7" s="21">
        <f t="shared" si="1"/>
        <v>990000000</v>
      </c>
      <c r="H7" s="54">
        <f t="shared" si="5"/>
        <v>0</v>
      </c>
    </row>
    <row r="8" spans="1:19" x14ac:dyDescent="0.25">
      <c r="A8" s="24">
        <v>41978</v>
      </c>
      <c r="B8" s="23">
        <f t="shared" si="2"/>
        <v>30</v>
      </c>
      <c r="C8" s="21">
        <f t="shared" si="3"/>
        <v>12205480</v>
      </c>
      <c r="D8" s="22">
        <v>0</v>
      </c>
      <c r="E8" s="28">
        <f t="shared" si="0"/>
        <v>12205480</v>
      </c>
      <c r="F8" s="21">
        <f t="shared" si="4"/>
        <v>990000000</v>
      </c>
      <c r="G8" s="21">
        <f t="shared" si="1"/>
        <v>990000000</v>
      </c>
      <c r="H8" s="54">
        <f t="shared" si="5"/>
        <v>0</v>
      </c>
    </row>
    <row r="9" spans="1:19" x14ac:dyDescent="0.25">
      <c r="A9" s="24">
        <v>42009</v>
      </c>
      <c r="B9" s="23">
        <f t="shared" si="2"/>
        <v>31</v>
      </c>
      <c r="C9" s="21">
        <f t="shared" si="3"/>
        <v>12612329</v>
      </c>
      <c r="D9" s="22">
        <v>0</v>
      </c>
      <c r="E9" s="28">
        <f t="shared" si="0"/>
        <v>12612329</v>
      </c>
      <c r="F9" s="21">
        <f t="shared" si="4"/>
        <v>990000000</v>
      </c>
      <c r="G9" s="21">
        <f t="shared" si="1"/>
        <v>990000000</v>
      </c>
      <c r="H9" s="54">
        <f t="shared" si="5"/>
        <v>0</v>
      </c>
    </row>
    <row r="10" spans="1:19" x14ac:dyDescent="0.25">
      <c r="A10" s="24">
        <v>42040</v>
      </c>
      <c r="B10" s="23">
        <f t="shared" si="2"/>
        <v>31</v>
      </c>
      <c r="C10" s="21">
        <f t="shared" si="3"/>
        <v>12612329</v>
      </c>
      <c r="D10" s="22">
        <v>0</v>
      </c>
      <c r="E10" s="28">
        <f t="shared" si="0"/>
        <v>12612329</v>
      </c>
      <c r="F10" s="21">
        <f t="shared" si="4"/>
        <v>990000000</v>
      </c>
      <c r="G10" s="21">
        <f t="shared" si="1"/>
        <v>990000000</v>
      </c>
      <c r="H10" s="54">
        <f t="shared" si="5"/>
        <v>0</v>
      </c>
    </row>
    <row r="11" spans="1:19" x14ac:dyDescent="0.25">
      <c r="A11" s="24">
        <v>42068</v>
      </c>
      <c r="B11" s="23">
        <f t="shared" si="2"/>
        <v>28</v>
      </c>
      <c r="C11" s="21">
        <f t="shared" si="3"/>
        <v>11391781</v>
      </c>
      <c r="D11" s="22">
        <v>0</v>
      </c>
      <c r="E11" s="28">
        <f t="shared" si="0"/>
        <v>11391781</v>
      </c>
      <c r="F11" s="21">
        <f t="shared" si="4"/>
        <v>990000000</v>
      </c>
      <c r="G11" s="21">
        <f t="shared" si="1"/>
        <v>990000000</v>
      </c>
      <c r="H11" s="54">
        <f t="shared" si="5"/>
        <v>0</v>
      </c>
    </row>
    <row r="12" spans="1:19" x14ac:dyDescent="0.25">
      <c r="A12" s="24">
        <v>42099</v>
      </c>
      <c r="B12" s="23">
        <f t="shared" si="2"/>
        <v>31</v>
      </c>
      <c r="C12" s="21">
        <f t="shared" si="3"/>
        <v>12612329</v>
      </c>
      <c r="D12" s="22">
        <v>0</v>
      </c>
      <c r="E12" s="28">
        <f t="shared" si="0"/>
        <v>12612329</v>
      </c>
      <c r="F12" s="21">
        <f t="shared" si="4"/>
        <v>990000000</v>
      </c>
      <c r="G12" s="21">
        <f t="shared" si="1"/>
        <v>990000000</v>
      </c>
      <c r="H12" s="54">
        <f t="shared" si="5"/>
        <v>0</v>
      </c>
    </row>
    <row r="13" spans="1:19" x14ac:dyDescent="0.25">
      <c r="A13" s="24">
        <v>42129</v>
      </c>
      <c r="B13" s="23">
        <f t="shared" si="2"/>
        <v>30</v>
      </c>
      <c r="C13" s="21">
        <f t="shared" si="3"/>
        <v>12205480</v>
      </c>
      <c r="D13" s="22">
        <v>0</v>
      </c>
      <c r="E13" s="28">
        <f t="shared" si="0"/>
        <v>12205480</v>
      </c>
      <c r="F13" s="21">
        <f t="shared" si="4"/>
        <v>990000000</v>
      </c>
      <c r="G13" s="21">
        <f t="shared" si="1"/>
        <v>990000000</v>
      </c>
      <c r="H13" s="54">
        <f t="shared" si="5"/>
        <v>0</v>
      </c>
    </row>
    <row r="14" spans="1:19" x14ac:dyDescent="0.25">
      <c r="A14" s="24">
        <v>42160</v>
      </c>
      <c r="B14" s="23">
        <f t="shared" si="2"/>
        <v>31</v>
      </c>
      <c r="C14" s="21">
        <f t="shared" si="3"/>
        <v>12612329</v>
      </c>
      <c r="D14" s="22">
        <v>0</v>
      </c>
      <c r="E14" s="28">
        <f t="shared" si="0"/>
        <v>12612329</v>
      </c>
      <c r="F14" s="21">
        <f t="shared" si="4"/>
        <v>990000000</v>
      </c>
      <c r="G14" s="21">
        <f t="shared" si="1"/>
        <v>990000000</v>
      </c>
      <c r="H14" s="54">
        <f t="shared" si="5"/>
        <v>0</v>
      </c>
    </row>
    <row r="15" spans="1:19" x14ac:dyDescent="0.25">
      <c r="A15" s="24">
        <v>42190</v>
      </c>
      <c r="B15" s="23">
        <f t="shared" si="2"/>
        <v>30</v>
      </c>
      <c r="C15" s="21">
        <f t="shared" si="3"/>
        <v>12205480</v>
      </c>
      <c r="D15" s="22">
        <v>0</v>
      </c>
      <c r="E15" s="28">
        <f t="shared" si="0"/>
        <v>12205480</v>
      </c>
      <c r="F15" s="21">
        <f t="shared" si="4"/>
        <v>990000000</v>
      </c>
      <c r="G15" s="21">
        <f t="shared" si="1"/>
        <v>990000000</v>
      </c>
      <c r="H15" s="54">
        <f t="shared" si="5"/>
        <v>0</v>
      </c>
    </row>
    <row r="16" spans="1:19" x14ac:dyDescent="0.25">
      <c r="A16" s="24">
        <v>42221</v>
      </c>
      <c r="B16" s="23">
        <f t="shared" si="2"/>
        <v>31</v>
      </c>
      <c r="C16" s="21">
        <f t="shared" si="3"/>
        <v>12612329</v>
      </c>
      <c r="D16" s="22">
        <v>0</v>
      </c>
      <c r="E16" s="28">
        <f t="shared" si="0"/>
        <v>12612329</v>
      </c>
      <c r="F16" s="21">
        <f t="shared" si="4"/>
        <v>990000000</v>
      </c>
      <c r="G16" s="21">
        <f t="shared" si="1"/>
        <v>990000000</v>
      </c>
      <c r="H16" s="54">
        <f t="shared" si="5"/>
        <v>0</v>
      </c>
    </row>
    <row r="17" spans="1:8" x14ac:dyDescent="0.25">
      <c r="A17" s="19">
        <v>42252</v>
      </c>
      <c r="B17" s="23">
        <f t="shared" si="2"/>
        <v>31</v>
      </c>
      <c r="C17" s="16">
        <f t="shared" ref="C17:C28" si="6">$N$2</f>
        <v>50893814</v>
      </c>
      <c r="D17" s="17">
        <f t="shared" ref="D17:D40" si="7">C17-E17</f>
        <v>38281485.230000004</v>
      </c>
      <c r="E17" s="16">
        <f t="shared" ref="E17:E27" si="8">ROUND(F17*$B$2*B17/365,2)</f>
        <v>12612328.77</v>
      </c>
      <c r="F17" s="16">
        <f t="shared" si="4"/>
        <v>990000000</v>
      </c>
      <c r="G17" s="16">
        <f t="shared" si="1"/>
        <v>951718514.76999998</v>
      </c>
      <c r="H17" s="54">
        <f>M2</f>
        <v>495000000</v>
      </c>
    </row>
    <row r="18" spans="1:8" x14ac:dyDescent="0.25">
      <c r="A18" s="19">
        <v>42282</v>
      </c>
      <c r="B18" s="23">
        <f t="shared" si="2"/>
        <v>30</v>
      </c>
      <c r="C18" s="16">
        <f t="shared" si="6"/>
        <v>50893814</v>
      </c>
      <c r="D18" s="17">
        <f t="shared" si="7"/>
        <v>39160298.060000002</v>
      </c>
      <c r="E18" s="16">
        <f t="shared" si="8"/>
        <v>11733515.939999999</v>
      </c>
      <c r="F18" s="16">
        <f t="shared" si="4"/>
        <v>951718514.76999998</v>
      </c>
      <c r="G18" s="16">
        <f t="shared" si="1"/>
        <v>912558216.71000004</v>
      </c>
      <c r="H18" s="54">
        <f t="shared" ref="H18:H28" si="9">H17-D17</f>
        <v>456718514.76999998</v>
      </c>
    </row>
    <row r="19" spans="1:8" x14ac:dyDescent="0.25">
      <c r="A19" s="19">
        <v>42313</v>
      </c>
      <c r="B19" s="23">
        <f t="shared" si="2"/>
        <v>31</v>
      </c>
      <c r="C19" s="16">
        <f t="shared" si="6"/>
        <v>50893814</v>
      </c>
      <c r="D19" s="17">
        <f t="shared" si="7"/>
        <v>39268072.340000004</v>
      </c>
      <c r="E19" s="16">
        <f t="shared" si="8"/>
        <v>11625741.66</v>
      </c>
      <c r="F19" s="16">
        <f t="shared" si="4"/>
        <v>912558216.71000004</v>
      </c>
      <c r="G19" s="16">
        <f t="shared" si="1"/>
        <v>873290144.37</v>
      </c>
      <c r="H19" s="54">
        <f t="shared" si="9"/>
        <v>417558216.70999998</v>
      </c>
    </row>
    <row r="20" spans="1:8" x14ac:dyDescent="0.25">
      <c r="A20" s="19">
        <v>42343</v>
      </c>
      <c r="B20" s="23">
        <f t="shared" si="2"/>
        <v>30</v>
      </c>
      <c r="C20" s="16">
        <f t="shared" si="6"/>
        <v>50893814</v>
      </c>
      <c r="D20" s="17">
        <f t="shared" si="7"/>
        <v>40127223.18</v>
      </c>
      <c r="E20" s="16">
        <f t="shared" si="8"/>
        <v>10766590.82</v>
      </c>
      <c r="F20" s="16">
        <f t="shared" si="4"/>
        <v>873290144.37</v>
      </c>
      <c r="G20" s="16">
        <f t="shared" si="1"/>
        <v>833162921.19000006</v>
      </c>
      <c r="H20" s="54">
        <f t="shared" si="9"/>
        <v>378290144.37</v>
      </c>
    </row>
    <row r="21" spans="1:8" x14ac:dyDescent="0.25">
      <c r="A21" s="19">
        <v>42374</v>
      </c>
      <c r="B21" s="23">
        <f t="shared" si="2"/>
        <v>31</v>
      </c>
      <c r="C21" s="16">
        <f t="shared" si="6"/>
        <v>50893814</v>
      </c>
      <c r="D21" s="17">
        <f t="shared" si="7"/>
        <v>40279546.649999999</v>
      </c>
      <c r="E21" s="16">
        <f t="shared" si="8"/>
        <v>10614267.35</v>
      </c>
      <c r="F21" s="16">
        <f t="shared" si="4"/>
        <v>833162921.19000006</v>
      </c>
      <c r="G21" s="16">
        <f t="shared" si="1"/>
        <v>792883374.54000008</v>
      </c>
      <c r="H21" s="54">
        <f t="shared" si="9"/>
        <v>338162921.19</v>
      </c>
    </row>
    <row r="22" spans="1:8" x14ac:dyDescent="0.25">
      <c r="A22" s="19">
        <v>42405</v>
      </c>
      <c r="B22" s="23">
        <f t="shared" si="2"/>
        <v>31</v>
      </c>
      <c r="C22" s="16">
        <f t="shared" si="6"/>
        <v>50893814</v>
      </c>
      <c r="D22" s="17">
        <f t="shared" si="7"/>
        <v>40792697.039999999</v>
      </c>
      <c r="E22" s="16">
        <f t="shared" si="8"/>
        <v>10101116.960000001</v>
      </c>
      <c r="F22" s="16">
        <f t="shared" si="4"/>
        <v>792883374.54000008</v>
      </c>
      <c r="G22" s="16">
        <f t="shared" si="1"/>
        <v>752090677.50000012</v>
      </c>
      <c r="H22" s="54">
        <f t="shared" si="9"/>
        <v>297883374.54000002</v>
      </c>
    </row>
    <row r="23" spans="1:8" x14ac:dyDescent="0.25">
      <c r="A23" s="19">
        <v>42434</v>
      </c>
      <c r="B23" s="23">
        <f t="shared" si="2"/>
        <v>29</v>
      </c>
      <c r="C23" s="16">
        <f t="shared" si="6"/>
        <v>50893814</v>
      </c>
      <c r="D23" s="17">
        <f t="shared" si="7"/>
        <v>41930541.539999999</v>
      </c>
      <c r="E23" s="16">
        <f t="shared" si="8"/>
        <v>8963272.4600000009</v>
      </c>
      <c r="F23" s="16">
        <f t="shared" si="4"/>
        <v>752090677.50000012</v>
      </c>
      <c r="G23" s="16">
        <f t="shared" si="1"/>
        <v>710160135.96000016</v>
      </c>
      <c r="H23" s="54">
        <f t="shared" si="9"/>
        <v>257090677.50000003</v>
      </c>
    </row>
    <row r="24" spans="1:8" x14ac:dyDescent="0.25">
      <c r="A24" s="19">
        <v>42465</v>
      </c>
      <c r="B24" s="23">
        <f t="shared" si="2"/>
        <v>31</v>
      </c>
      <c r="C24" s="16">
        <f t="shared" si="6"/>
        <v>50893814</v>
      </c>
      <c r="D24" s="17">
        <f t="shared" si="7"/>
        <v>41846568.43</v>
      </c>
      <c r="E24" s="16">
        <f t="shared" si="8"/>
        <v>9047245.5700000003</v>
      </c>
      <c r="F24" s="16">
        <f t="shared" si="4"/>
        <v>710160135.96000016</v>
      </c>
      <c r="G24" s="16">
        <f t="shared" si="1"/>
        <v>668313567.53000021</v>
      </c>
      <c r="H24" s="54">
        <f t="shared" si="9"/>
        <v>215160135.96000004</v>
      </c>
    </row>
    <row r="25" spans="1:8" x14ac:dyDescent="0.25">
      <c r="A25" s="19">
        <v>42495</v>
      </c>
      <c r="B25" s="23">
        <f t="shared" si="2"/>
        <v>30</v>
      </c>
      <c r="C25" s="16">
        <f t="shared" si="6"/>
        <v>50893814</v>
      </c>
      <c r="D25" s="17">
        <f t="shared" si="7"/>
        <v>42654331.659999996</v>
      </c>
      <c r="E25" s="16">
        <f t="shared" si="8"/>
        <v>8239482.3399999999</v>
      </c>
      <c r="F25" s="16">
        <f t="shared" si="4"/>
        <v>668313567.53000021</v>
      </c>
      <c r="G25" s="16">
        <f t="shared" si="1"/>
        <v>625659235.87000024</v>
      </c>
      <c r="H25" s="54">
        <f t="shared" si="9"/>
        <v>173313567.53000003</v>
      </c>
    </row>
    <row r="26" spans="1:8" x14ac:dyDescent="0.25">
      <c r="A26" s="19">
        <v>42526</v>
      </c>
      <c r="B26" s="23">
        <f t="shared" si="2"/>
        <v>31</v>
      </c>
      <c r="C26" s="16">
        <f t="shared" si="6"/>
        <v>50893814</v>
      </c>
      <c r="D26" s="17">
        <f t="shared" si="7"/>
        <v>42923086.75</v>
      </c>
      <c r="E26" s="16">
        <f t="shared" si="8"/>
        <v>7970727.25</v>
      </c>
      <c r="F26" s="16">
        <f t="shared" si="4"/>
        <v>625659235.87000024</v>
      </c>
      <c r="G26" s="16">
        <f t="shared" si="1"/>
        <v>582736149.12000024</v>
      </c>
      <c r="H26" s="54">
        <f t="shared" si="9"/>
        <v>130659235.87000003</v>
      </c>
    </row>
    <row r="27" spans="1:8" x14ac:dyDescent="0.25">
      <c r="A27" s="19">
        <v>42556</v>
      </c>
      <c r="B27" s="23">
        <f t="shared" si="2"/>
        <v>30</v>
      </c>
      <c r="C27" s="16">
        <f t="shared" si="6"/>
        <v>50893814</v>
      </c>
      <c r="D27" s="17">
        <f t="shared" si="7"/>
        <v>43709395.719999999</v>
      </c>
      <c r="E27" s="16">
        <f t="shared" si="8"/>
        <v>7184418.2800000003</v>
      </c>
      <c r="F27" s="16">
        <f t="shared" si="4"/>
        <v>582736149.12000024</v>
      </c>
      <c r="G27" s="16">
        <f t="shared" si="1"/>
        <v>539026753.40000021</v>
      </c>
      <c r="H27" s="54">
        <f t="shared" si="9"/>
        <v>87736149.120000035</v>
      </c>
    </row>
    <row r="28" spans="1:8" x14ac:dyDescent="0.25">
      <c r="A28" s="19">
        <v>42587</v>
      </c>
      <c r="B28" s="23">
        <f t="shared" si="2"/>
        <v>31</v>
      </c>
      <c r="C28" s="16">
        <f t="shared" si="6"/>
        <v>50893814</v>
      </c>
      <c r="D28" s="17">
        <f t="shared" si="7"/>
        <v>44026753.399999999</v>
      </c>
      <c r="E28" s="16">
        <f>6867060.6</f>
        <v>6867060.5999999996</v>
      </c>
      <c r="F28" s="16">
        <f t="shared" si="4"/>
        <v>539026753.40000021</v>
      </c>
      <c r="G28" s="16">
        <f t="shared" si="1"/>
        <v>495000000.00000024</v>
      </c>
      <c r="H28" s="54">
        <f t="shared" si="9"/>
        <v>44026753.400000036</v>
      </c>
    </row>
    <row r="29" spans="1:8" x14ac:dyDescent="0.25">
      <c r="A29" s="7">
        <v>42618</v>
      </c>
      <c r="B29" s="23">
        <f t="shared" si="2"/>
        <v>31</v>
      </c>
      <c r="C29" s="56">
        <f t="shared" ref="C29:C40" si="10">$S$2</f>
        <v>44680406</v>
      </c>
      <c r="D29" s="13">
        <f t="shared" si="7"/>
        <v>38374241.619999997</v>
      </c>
      <c r="E29" s="12">
        <f t="shared" ref="E29:E39" si="11">ROUND(F29*$B$2*B29/365,2)</f>
        <v>6306164.3799999999</v>
      </c>
      <c r="F29" s="12">
        <f t="shared" si="4"/>
        <v>495000000.00000024</v>
      </c>
      <c r="G29" s="12">
        <f t="shared" si="1"/>
        <v>456625758.38000023</v>
      </c>
      <c r="H29" s="54">
        <f>R2</f>
        <v>495000000</v>
      </c>
    </row>
    <row r="30" spans="1:8" x14ac:dyDescent="0.25">
      <c r="A30" s="7">
        <v>42648</v>
      </c>
      <c r="B30" s="23">
        <f t="shared" si="2"/>
        <v>30</v>
      </c>
      <c r="C30" s="56">
        <f t="shared" si="10"/>
        <v>44680406</v>
      </c>
      <c r="D30" s="13">
        <f t="shared" si="7"/>
        <v>39050773.359999999</v>
      </c>
      <c r="E30" s="12">
        <f t="shared" si="11"/>
        <v>5629632.6399999997</v>
      </c>
      <c r="F30" s="12">
        <f t="shared" si="4"/>
        <v>456625758.38000023</v>
      </c>
      <c r="G30" s="12">
        <f t="shared" si="1"/>
        <v>417574985.02000022</v>
      </c>
      <c r="H30" s="54">
        <f t="shared" ref="H30:H40" si="12">H29-D29</f>
        <v>456625758.38</v>
      </c>
    </row>
    <row r="31" spans="1:8" x14ac:dyDescent="0.25">
      <c r="A31" s="7">
        <v>42679</v>
      </c>
      <c r="B31" s="23">
        <f t="shared" si="2"/>
        <v>31</v>
      </c>
      <c r="C31" s="56">
        <f t="shared" si="10"/>
        <v>44680406</v>
      </c>
      <c r="D31" s="13">
        <f t="shared" si="7"/>
        <v>39360615.090000004</v>
      </c>
      <c r="E31" s="12">
        <f t="shared" si="11"/>
        <v>5319790.91</v>
      </c>
      <c r="F31" s="12">
        <f t="shared" si="4"/>
        <v>417574985.02000022</v>
      </c>
      <c r="G31" s="12">
        <f t="shared" si="1"/>
        <v>378214369.93000019</v>
      </c>
      <c r="H31" s="54">
        <f t="shared" si="12"/>
        <v>417574985.01999998</v>
      </c>
    </row>
    <row r="32" spans="1:8" x14ac:dyDescent="0.25">
      <c r="A32" s="7">
        <v>42709</v>
      </c>
      <c r="B32" s="23">
        <f t="shared" si="2"/>
        <v>30</v>
      </c>
      <c r="C32" s="56">
        <f t="shared" si="10"/>
        <v>44680406</v>
      </c>
      <c r="D32" s="13">
        <f t="shared" si="7"/>
        <v>40017489.109999999</v>
      </c>
      <c r="E32" s="12">
        <f t="shared" si="11"/>
        <v>4662916.8899999997</v>
      </c>
      <c r="F32" s="12">
        <f t="shared" si="4"/>
        <v>378214369.93000019</v>
      </c>
      <c r="G32" s="12">
        <f t="shared" si="1"/>
        <v>338196880.82000017</v>
      </c>
      <c r="H32" s="54">
        <f t="shared" si="12"/>
        <v>378214369.92999995</v>
      </c>
    </row>
    <row r="33" spans="1:8" x14ac:dyDescent="0.25">
      <c r="A33" s="7">
        <v>42740</v>
      </c>
      <c r="B33" s="23">
        <f t="shared" si="2"/>
        <v>31</v>
      </c>
      <c r="C33" s="56">
        <f t="shared" si="10"/>
        <v>44680406</v>
      </c>
      <c r="D33" s="13">
        <f t="shared" si="7"/>
        <v>40371870.399999999</v>
      </c>
      <c r="E33" s="12">
        <f t="shared" si="11"/>
        <v>4308535.5999999996</v>
      </c>
      <c r="F33" s="12">
        <f t="shared" si="4"/>
        <v>338196880.82000017</v>
      </c>
      <c r="G33" s="12">
        <f t="shared" si="1"/>
        <v>297825010.4200002</v>
      </c>
      <c r="H33" s="54">
        <f t="shared" si="12"/>
        <v>338196880.81999993</v>
      </c>
    </row>
    <row r="34" spans="1:8" x14ac:dyDescent="0.25">
      <c r="A34" s="7">
        <v>42771</v>
      </c>
      <c r="B34" s="23">
        <f t="shared" si="2"/>
        <v>31</v>
      </c>
      <c r="C34" s="56">
        <f t="shared" si="10"/>
        <v>44680406</v>
      </c>
      <c r="D34" s="13">
        <f t="shared" si="7"/>
        <v>40886196.960000001</v>
      </c>
      <c r="E34" s="12">
        <f t="shared" si="11"/>
        <v>3794209.04</v>
      </c>
      <c r="F34" s="12">
        <f t="shared" si="4"/>
        <v>297825010.4200002</v>
      </c>
      <c r="G34" s="12">
        <f t="shared" si="1"/>
        <v>256938813.46000019</v>
      </c>
      <c r="H34" s="54">
        <f t="shared" si="12"/>
        <v>297825010.41999996</v>
      </c>
    </row>
    <row r="35" spans="1:8" x14ac:dyDescent="0.25">
      <c r="A35" s="7">
        <v>42799</v>
      </c>
      <c r="B35" s="23">
        <f t="shared" si="2"/>
        <v>28</v>
      </c>
      <c r="C35" s="56">
        <f t="shared" si="10"/>
        <v>44680406</v>
      </c>
      <c r="D35" s="13">
        <f t="shared" si="7"/>
        <v>41723849.789999999</v>
      </c>
      <c r="E35" s="12">
        <f t="shared" si="11"/>
        <v>2956556.21</v>
      </c>
      <c r="F35" s="12">
        <f t="shared" si="4"/>
        <v>256938813.46000019</v>
      </c>
      <c r="G35" s="12">
        <f t="shared" si="1"/>
        <v>215214963.6700002</v>
      </c>
      <c r="H35" s="54">
        <f t="shared" si="12"/>
        <v>256938813.45999995</v>
      </c>
    </row>
    <row r="36" spans="1:8" x14ac:dyDescent="0.25">
      <c r="A36" s="7">
        <v>42830</v>
      </c>
      <c r="B36" s="23">
        <f t="shared" si="2"/>
        <v>31</v>
      </c>
      <c r="C36" s="56">
        <f t="shared" si="10"/>
        <v>44680406</v>
      </c>
      <c r="D36" s="13">
        <f t="shared" si="7"/>
        <v>41938626.329999998</v>
      </c>
      <c r="E36" s="12">
        <f t="shared" si="11"/>
        <v>2741779.67</v>
      </c>
      <c r="F36" s="12">
        <f t="shared" si="4"/>
        <v>215214963.6700002</v>
      </c>
      <c r="G36" s="12">
        <f t="shared" si="1"/>
        <v>173276337.34000021</v>
      </c>
      <c r="H36" s="54">
        <f t="shared" si="12"/>
        <v>215214963.66999996</v>
      </c>
    </row>
    <row r="37" spans="1:8" x14ac:dyDescent="0.25">
      <c r="A37" s="7">
        <v>42860</v>
      </c>
      <c r="B37" s="23">
        <f t="shared" si="2"/>
        <v>30</v>
      </c>
      <c r="C37" s="56">
        <f t="shared" si="10"/>
        <v>44680406</v>
      </c>
      <c r="D37" s="13">
        <f t="shared" si="7"/>
        <v>42544122.390000001</v>
      </c>
      <c r="E37" s="12">
        <f t="shared" si="11"/>
        <v>2136283.61</v>
      </c>
      <c r="F37" s="12">
        <f t="shared" si="4"/>
        <v>173276337.34000021</v>
      </c>
      <c r="G37" s="12">
        <f t="shared" si="1"/>
        <v>130732214.95000021</v>
      </c>
      <c r="H37" s="54">
        <f t="shared" si="12"/>
        <v>173276337.33999997</v>
      </c>
    </row>
    <row r="38" spans="1:8" x14ac:dyDescent="0.25">
      <c r="A38" s="7">
        <v>42891</v>
      </c>
      <c r="B38" s="23">
        <f t="shared" si="2"/>
        <v>31</v>
      </c>
      <c r="C38" s="56">
        <f t="shared" si="10"/>
        <v>44680406</v>
      </c>
      <c r="D38" s="13">
        <f t="shared" si="7"/>
        <v>43014913.399999999</v>
      </c>
      <c r="E38" s="12">
        <f t="shared" si="11"/>
        <v>1665492.6</v>
      </c>
      <c r="F38" s="12">
        <f t="shared" si="4"/>
        <v>130732214.95000021</v>
      </c>
      <c r="G38" s="12">
        <f t="shared" si="1"/>
        <v>87717301.550000221</v>
      </c>
      <c r="H38" s="54">
        <f t="shared" si="12"/>
        <v>130732214.94999997</v>
      </c>
    </row>
    <row r="39" spans="1:8" x14ac:dyDescent="0.25">
      <c r="A39" s="7">
        <v>42921</v>
      </c>
      <c r="B39" s="23">
        <f t="shared" si="2"/>
        <v>30</v>
      </c>
      <c r="C39" s="56">
        <f t="shared" si="10"/>
        <v>44680406</v>
      </c>
      <c r="D39" s="13">
        <f t="shared" si="7"/>
        <v>43598959.82</v>
      </c>
      <c r="E39" s="12">
        <f t="shared" si="11"/>
        <v>1081446.18</v>
      </c>
      <c r="F39" s="12">
        <f t="shared" si="4"/>
        <v>87717301.550000221</v>
      </c>
      <c r="G39" s="12">
        <f t="shared" si="1"/>
        <v>44118341.73000022</v>
      </c>
      <c r="H39" s="54">
        <f t="shared" si="12"/>
        <v>87717301.549999982</v>
      </c>
    </row>
    <row r="40" spans="1:8" x14ac:dyDescent="0.25">
      <c r="A40" s="7">
        <v>42952</v>
      </c>
      <c r="B40" s="23">
        <f t="shared" si="2"/>
        <v>31</v>
      </c>
      <c r="C40" s="56">
        <f t="shared" si="10"/>
        <v>44680406</v>
      </c>
      <c r="D40" s="13">
        <f t="shared" si="7"/>
        <v>44118341.729999997</v>
      </c>
      <c r="E40" s="12">
        <f>562064.27</f>
        <v>562064.27</v>
      </c>
      <c r="F40" s="12">
        <f t="shared" si="4"/>
        <v>44118341.73000022</v>
      </c>
      <c r="G40" s="12">
        <f t="shared" si="1"/>
        <v>2.2351741790771484E-7</v>
      </c>
      <c r="H40" s="54">
        <f t="shared" si="12"/>
        <v>44118341.729999982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C415-7FB5-4230-8317-484EF5CE350F}">
  <dimension ref="A1:S40"/>
  <sheetViews>
    <sheetView workbookViewId="0">
      <selection activeCell="H18" sqref="H18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23" bestFit="1" customWidth="1"/>
    <col min="4" max="4" width="15.5703125" bestFit="1" customWidth="1"/>
    <col min="5" max="5" width="14.28515625" bestFit="1" customWidth="1"/>
    <col min="6" max="7" width="15.28515625" bestFit="1" customWidth="1"/>
    <col min="8" max="8" width="19.28515625" bestFit="1" customWidth="1"/>
    <col min="9" max="9" width="16.5703125" bestFit="1" customWidth="1"/>
    <col min="13" max="13" width="15.85546875" bestFit="1" customWidth="1"/>
    <col min="14" max="14" width="16.5703125" bestFit="1" customWidth="1"/>
    <col min="18" max="18" width="15.85546875" bestFit="1" customWidth="1"/>
    <col min="19" max="19" width="16.5703125" bestFit="1" customWidth="1"/>
  </cols>
  <sheetData>
    <row r="1" spans="1:19" x14ac:dyDescent="0.25">
      <c r="A1" s="39" t="s">
        <v>31</v>
      </c>
      <c r="B1" s="43" t="s">
        <v>60</v>
      </c>
      <c r="C1" s="42" t="s">
        <v>59</v>
      </c>
      <c r="D1" s="8">
        <v>990000000</v>
      </c>
      <c r="E1" s="41" t="s">
        <v>58</v>
      </c>
      <c r="F1" s="41" t="s">
        <v>57</v>
      </c>
      <c r="G1" s="41" t="s">
        <v>56</v>
      </c>
      <c r="H1" s="41" t="s">
        <v>55</v>
      </c>
      <c r="I1" s="41" t="s">
        <v>54</v>
      </c>
      <c r="J1" s="41" t="s">
        <v>58</v>
      </c>
      <c r="K1" s="41" t="s">
        <v>57</v>
      </c>
      <c r="L1" s="41" t="s">
        <v>56</v>
      </c>
      <c r="M1" s="41" t="s">
        <v>55</v>
      </c>
      <c r="N1" s="41" t="s">
        <v>54</v>
      </c>
      <c r="O1" s="41" t="s">
        <v>58</v>
      </c>
      <c r="P1" s="41" t="s">
        <v>57</v>
      </c>
      <c r="Q1" s="41" t="s">
        <v>56</v>
      </c>
      <c r="R1" s="41" t="s">
        <v>55</v>
      </c>
      <c r="S1" s="41" t="s">
        <v>54</v>
      </c>
    </row>
    <row r="2" spans="1:19" x14ac:dyDescent="0.25">
      <c r="A2" s="39" t="s">
        <v>32</v>
      </c>
      <c r="B2" s="40">
        <v>0.15</v>
      </c>
      <c r="C2" s="39" t="s">
        <v>53</v>
      </c>
      <c r="D2" s="38">
        <f>ROUNDUP(39104.2387726916,0)</f>
        <v>39105</v>
      </c>
      <c r="E2" s="36">
        <v>1</v>
      </c>
      <c r="F2" s="36">
        <v>12</v>
      </c>
      <c r="G2" s="35">
        <v>0</v>
      </c>
      <c r="H2" s="34">
        <v>0</v>
      </c>
      <c r="I2" s="37">
        <v>0</v>
      </c>
      <c r="J2" s="36">
        <v>13</v>
      </c>
      <c r="K2" s="36">
        <v>24</v>
      </c>
      <c r="L2" s="35">
        <v>0.5</v>
      </c>
      <c r="M2" s="34">
        <f>L2*D1</f>
        <v>495000000</v>
      </c>
      <c r="N2" s="37">
        <f>ROUNDUP(50893813.42133,0)</f>
        <v>50893814</v>
      </c>
      <c r="O2" s="36">
        <v>25</v>
      </c>
      <c r="P2" s="36">
        <v>36</v>
      </c>
      <c r="Q2" s="35">
        <v>0.5</v>
      </c>
      <c r="R2" s="34">
        <f>Q2*D1</f>
        <v>495000000</v>
      </c>
      <c r="S2" s="69">
        <f>ROUNDUP(44680405.3253173,0)</f>
        <v>44680406</v>
      </c>
    </row>
    <row r="3" spans="1:19" x14ac:dyDescent="0.25">
      <c r="A3" s="6" t="s">
        <v>16</v>
      </c>
      <c r="B3" s="6" t="s">
        <v>17</v>
      </c>
      <c r="C3" s="6" t="s">
        <v>14</v>
      </c>
      <c r="D3" s="6" t="s">
        <v>21</v>
      </c>
      <c r="E3" s="6" t="s">
        <v>20</v>
      </c>
      <c r="F3" s="6" t="s">
        <v>18</v>
      </c>
      <c r="G3" s="6" t="s">
        <v>19</v>
      </c>
    </row>
    <row r="4" spans="1:19" x14ac:dyDescent="0.25">
      <c r="A4" s="31">
        <v>41856</v>
      </c>
      <c r="B4" s="30">
        <f>A4-B1</f>
        <v>3</v>
      </c>
      <c r="C4" s="30" t="s">
        <v>26</v>
      </c>
      <c r="D4" s="68">
        <v>0</v>
      </c>
      <c r="E4" s="67">
        <f>ROUNDUP(B4*B2*F4/365,0)</f>
        <v>1220548</v>
      </c>
      <c r="F4" s="66">
        <f>D1</f>
        <v>990000000</v>
      </c>
      <c r="G4" s="66">
        <f t="shared" ref="G4:G40" si="0">F4-D4</f>
        <v>990000000</v>
      </c>
    </row>
    <row r="5" spans="1:19" x14ac:dyDescent="0.25">
      <c r="A5" s="24">
        <v>41887</v>
      </c>
      <c r="B5" s="23">
        <f t="shared" ref="B5:B40" si="1">A5-A4</f>
        <v>31</v>
      </c>
      <c r="C5" s="23"/>
      <c r="D5" s="65">
        <v>0</v>
      </c>
      <c r="E5" s="64">
        <v>0</v>
      </c>
      <c r="F5" s="64">
        <f t="shared" ref="F5:F40" si="2">G4</f>
        <v>990000000</v>
      </c>
      <c r="G5" s="64">
        <f t="shared" si="0"/>
        <v>990000000</v>
      </c>
    </row>
    <row r="6" spans="1:19" x14ac:dyDescent="0.25">
      <c r="A6" s="24">
        <v>41917</v>
      </c>
      <c r="B6" s="23">
        <f t="shared" si="1"/>
        <v>30</v>
      </c>
      <c r="C6" s="23"/>
      <c r="D6" s="65">
        <v>0</v>
      </c>
      <c r="E6" s="64">
        <v>0</v>
      </c>
      <c r="F6" s="64">
        <f t="shared" si="2"/>
        <v>990000000</v>
      </c>
      <c r="G6" s="64">
        <f t="shared" si="0"/>
        <v>990000000</v>
      </c>
    </row>
    <row r="7" spans="1:19" x14ac:dyDescent="0.25">
      <c r="A7" s="24">
        <v>41948</v>
      </c>
      <c r="B7" s="23">
        <f t="shared" si="1"/>
        <v>31</v>
      </c>
      <c r="C7" s="23"/>
      <c r="D7" s="65">
        <v>0</v>
      </c>
      <c r="E7" s="64">
        <v>0</v>
      </c>
      <c r="F7" s="64">
        <f t="shared" si="2"/>
        <v>990000000</v>
      </c>
      <c r="G7" s="64">
        <f t="shared" si="0"/>
        <v>990000000</v>
      </c>
    </row>
    <row r="8" spans="1:19" x14ac:dyDescent="0.25">
      <c r="A8" s="24">
        <v>41978</v>
      </c>
      <c r="B8" s="23">
        <f t="shared" si="1"/>
        <v>30</v>
      </c>
      <c r="C8" s="23"/>
      <c r="D8" s="65">
        <v>0</v>
      </c>
      <c r="E8" s="64">
        <v>0</v>
      </c>
      <c r="F8" s="64">
        <f t="shared" si="2"/>
        <v>990000000</v>
      </c>
      <c r="G8" s="64">
        <f t="shared" si="0"/>
        <v>990000000</v>
      </c>
    </row>
    <row r="9" spans="1:19" x14ac:dyDescent="0.25">
      <c r="A9" s="24">
        <v>42009</v>
      </c>
      <c r="B9" s="23">
        <f t="shared" si="1"/>
        <v>31</v>
      </c>
      <c r="C9" s="23"/>
      <c r="D9" s="65">
        <v>0</v>
      </c>
      <c r="E9" s="64">
        <v>0</v>
      </c>
      <c r="F9" s="64">
        <f t="shared" si="2"/>
        <v>990000000</v>
      </c>
      <c r="G9" s="64">
        <f t="shared" si="0"/>
        <v>990000000</v>
      </c>
    </row>
    <row r="10" spans="1:19" x14ac:dyDescent="0.25">
      <c r="A10" s="24">
        <v>42040</v>
      </c>
      <c r="B10" s="23">
        <f t="shared" si="1"/>
        <v>31</v>
      </c>
      <c r="C10" s="23"/>
      <c r="D10" s="65">
        <v>0</v>
      </c>
      <c r="E10" s="64">
        <v>0</v>
      </c>
      <c r="F10" s="64">
        <f t="shared" si="2"/>
        <v>990000000</v>
      </c>
      <c r="G10" s="64">
        <f t="shared" si="0"/>
        <v>990000000</v>
      </c>
    </row>
    <row r="11" spans="1:19" x14ac:dyDescent="0.25">
      <c r="A11" s="24">
        <v>42068</v>
      </c>
      <c r="B11" s="23">
        <f t="shared" si="1"/>
        <v>28</v>
      </c>
      <c r="C11" s="23"/>
      <c r="D11" s="65">
        <v>0</v>
      </c>
      <c r="E11" s="64">
        <v>0</v>
      </c>
      <c r="F11" s="64">
        <f t="shared" si="2"/>
        <v>990000000</v>
      </c>
      <c r="G11" s="64">
        <f t="shared" si="0"/>
        <v>990000000</v>
      </c>
    </row>
    <row r="12" spans="1:19" x14ac:dyDescent="0.25">
      <c r="A12" s="24">
        <v>42099</v>
      </c>
      <c r="B12" s="23">
        <f t="shared" si="1"/>
        <v>31</v>
      </c>
      <c r="C12" s="23"/>
      <c r="D12" s="65">
        <v>0</v>
      </c>
      <c r="E12" s="64">
        <v>0</v>
      </c>
      <c r="F12" s="64">
        <f t="shared" si="2"/>
        <v>990000000</v>
      </c>
      <c r="G12" s="64">
        <f t="shared" si="0"/>
        <v>990000000</v>
      </c>
    </row>
    <row r="13" spans="1:19" x14ac:dyDescent="0.25">
      <c r="A13" s="24">
        <v>42129</v>
      </c>
      <c r="B13" s="23">
        <f t="shared" si="1"/>
        <v>30</v>
      </c>
      <c r="C13" s="23"/>
      <c r="D13" s="65">
        <v>0</v>
      </c>
      <c r="E13" s="64">
        <v>0</v>
      </c>
      <c r="F13" s="64">
        <f t="shared" si="2"/>
        <v>990000000</v>
      </c>
      <c r="G13" s="64">
        <f t="shared" si="0"/>
        <v>990000000</v>
      </c>
    </row>
    <row r="14" spans="1:19" x14ac:dyDescent="0.25">
      <c r="A14" s="24">
        <v>42160</v>
      </c>
      <c r="B14" s="23">
        <f t="shared" si="1"/>
        <v>31</v>
      </c>
      <c r="C14" s="23"/>
      <c r="D14" s="65">
        <v>0</v>
      </c>
      <c r="E14" s="64">
        <v>0</v>
      </c>
      <c r="F14" s="64">
        <f t="shared" si="2"/>
        <v>990000000</v>
      </c>
      <c r="G14" s="64">
        <f t="shared" si="0"/>
        <v>990000000</v>
      </c>
    </row>
    <row r="15" spans="1:19" x14ac:dyDescent="0.25">
      <c r="A15" s="24">
        <v>42190</v>
      </c>
      <c r="B15" s="23">
        <f t="shared" si="1"/>
        <v>30</v>
      </c>
      <c r="C15" s="23"/>
      <c r="D15" s="65">
        <v>0</v>
      </c>
      <c r="E15" s="64">
        <v>0</v>
      </c>
      <c r="F15" s="64">
        <f t="shared" si="2"/>
        <v>990000000</v>
      </c>
      <c r="G15" s="64">
        <f t="shared" si="0"/>
        <v>990000000</v>
      </c>
    </row>
    <row r="16" spans="1:19" x14ac:dyDescent="0.25">
      <c r="A16" s="24">
        <v>42221</v>
      </c>
      <c r="B16" s="23">
        <f t="shared" si="1"/>
        <v>31</v>
      </c>
      <c r="C16" s="23"/>
      <c r="D16" s="65">
        <v>0</v>
      </c>
      <c r="E16" s="64">
        <v>0</v>
      </c>
      <c r="F16" s="64">
        <f t="shared" si="2"/>
        <v>990000000</v>
      </c>
      <c r="G16" s="64">
        <f t="shared" si="0"/>
        <v>990000000</v>
      </c>
    </row>
    <row r="17" spans="1:7" x14ac:dyDescent="0.25">
      <c r="A17" s="19">
        <v>42252</v>
      </c>
      <c r="B17" s="23">
        <f t="shared" si="1"/>
        <v>31</v>
      </c>
      <c r="C17" s="62">
        <f t="shared" ref="C17:C28" si="3">$N$2</f>
        <v>50893814</v>
      </c>
      <c r="D17" s="61">
        <f t="shared" ref="D17:D40" si="4">C17-E17</f>
        <v>38281485.230000004</v>
      </c>
      <c r="E17" s="60">
        <f t="shared" ref="E17:E27" si="5">ROUND(F17*$B$2*B17/365,2)</f>
        <v>12612328.77</v>
      </c>
      <c r="F17" s="63">
        <f t="shared" si="2"/>
        <v>990000000</v>
      </c>
      <c r="G17" s="60">
        <f t="shared" si="0"/>
        <v>951718514.76999998</v>
      </c>
    </row>
    <row r="18" spans="1:7" x14ac:dyDescent="0.25">
      <c r="A18" s="19">
        <v>42282</v>
      </c>
      <c r="B18" s="23">
        <f t="shared" si="1"/>
        <v>30</v>
      </c>
      <c r="C18" s="62">
        <f t="shared" si="3"/>
        <v>50893814</v>
      </c>
      <c r="D18" s="61">
        <f t="shared" si="4"/>
        <v>39160298.060000002</v>
      </c>
      <c r="E18" s="60">
        <f t="shared" si="5"/>
        <v>11733515.939999999</v>
      </c>
      <c r="F18" s="60">
        <f t="shared" si="2"/>
        <v>951718514.76999998</v>
      </c>
      <c r="G18" s="60">
        <f t="shared" si="0"/>
        <v>912558216.71000004</v>
      </c>
    </row>
    <row r="19" spans="1:7" x14ac:dyDescent="0.25">
      <c r="A19" s="19">
        <v>42313</v>
      </c>
      <c r="B19" s="23">
        <f t="shared" si="1"/>
        <v>31</v>
      </c>
      <c r="C19" s="62">
        <f t="shared" si="3"/>
        <v>50893814</v>
      </c>
      <c r="D19" s="61">
        <f t="shared" si="4"/>
        <v>39268072.340000004</v>
      </c>
      <c r="E19" s="60">
        <f t="shared" si="5"/>
        <v>11625741.66</v>
      </c>
      <c r="F19" s="60">
        <f t="shared" si="2"/>
        <v>912558216.71000004</v>
      </c>
      <c r="G19" s="60">
        <f t="shared" si="0"/>
        <v>873290144.37</v>
      </c>
    </row>
    <row r="20" spans="1:7" x14ac:dyDescent="0.25">
      <c r="A20" s="19">
        <v>42343</v>
      </c>
      <c r="B20" s="23">
        <f t="shared" si="1"/>
        <v>30</v>
      </c>
      <c r="C20" s="62">
        <f t="shared" si="3"/>
        <v>50893814</v>
      </c>
      <c r="D20" s="61">
        <f t="shared" si="4"/>
        <v>40127223.18</v>
      </c>
      <c r="E20" s="60">
        <f t="shared" si="5"/>
        <v>10766590.82</v>
      </c>
      <c r="F20" s="60">
        <f t="shared" si="2"/>
        <v>873290144.37</v>
      </c>
      <c r="G20" s="60">
        <f t="shared" si="0"/>
        <v>833162921.19000006</v>
      </c>
    </row>
    <row r="21" spans="1:7" x14ac:dyDescent="0.25">
      <c r="A21" s="19">
        <v>42374</v>
      </c>
      <c r="B21" s="23">
        <f t="shared" si="1"/>
        <v>31</v>
      </c>
      <c r="C21" s="62">
        <f t="shared" si="3"/>
        <v>50893814</v>
      </c>
      <c r="D21" s="61">
        <f t="shared" si="4"/>
        <v>40279546.649999999</v>
      </c>
      <c r="E21" s="60">
        <f t="shared" si="5"/>
        <v>10614267.35</v>
      </c>
      <c r="F21" s="60">
        <f t="shared" si="2"/>
        <v>833162921.19000006</v>
      </c>
      <c r="G21" s="60">
        <f t="shared" si="0"/>
        <v>792883374.54000008</v>
      </c>
    </row>
    <row r="22" spans="1:7" x14ac:dyDescent="0.25">
      <c r="A22" s="19">
        <v>42405</v>
      </c>
      <c r="B22" s="23">
        <f t="shared" si="1"/>
        <v>31</v>
      </c>
      <c r="C22" s="62">
        <f t="shared" si="3"/>
        <v>50893814</v>
      </c>
      <c r="D22" s="61">
        <f t="shared" si="4"/>
        <v>40792697.039999999</v>
      </c>
      <c r="E22" s="60">
        <f t="shared" si="5"/>
        <v>10101116.960000001</v>
      </c>
      <c r="F22" s="60">
        <f t="shared" si="2"/>
        <v>792883374.54000008</v>
      </c>
      <c r="G22" s="60">
        <f t="shared" si="0"/>
        <v>752090677.50000012</v>
      </c>
    </row>
    <row r="23" spans="1:7" x14ac:dyDescent="0.25">
      <c r="A23" s="19">
        <v>42434</v>
      </c>
      <c r="B23" s="23">
        <f t="shared" si="1"/>
        <v>29</v>
      </c>
      <c r="C23" s="62">
        <f t="shared" si="3"/>
        <v>50893814</v>
      </c>
      <c r="D23" s="61">
        <f t="shared" si="4"/>
        <v>41930541.539999999</v>
      </c>
      <c r="E23" s="60">
        <f t="shared" si="5"/>
        <v>8963272.4600000009</v>
      </c>
      <c r="F23" s="60">
        <f t="shared" si="2"/>
        <v>752090677.50000012</v>
      </c>
      <c r="G23" s="60">
        <f t="shared" si="0"/>
        <v>710160135.96000016</v>
      </c>
    </row>
    <row r="24" spans="1:7" x14ac:dyDescent="0.25">
      <c r="A24" s="19">
        <v>42465</v>
      </c>
      <c r="B24" s="23">
        <f t="shared" si="1"/>
        <v>31</v>
      </c>
      <c r="C24" s="62">
        <f t="shared" si="3"/>
        <v>50893814</v>
      </c>
      <c r="D24" s="61">
        <f t="shared" si="4"/>
        <v>41846568.43</v>
      </c>
      <c r="E24" s="60">
        <f t="shared" si="5"/>
        <v>9047245.5700000003</v>
      </c>
      <c r="F24" s="60">
        <f t="shared" si="2"/>
        <v>710160135.96000016</v>
      </c>
      <c r="G24" s="60">
        <f t="shared" si="0"/>
        <v>668313567.53000021</v>
      </c>
    </row>
    <row r="25" spans="1:7" x14ac:dyDescent="0.25">
      <c r="A25" s="19">
        <v>42495</v>
      </c>
      <c r="B25" s="23">
        <f t="shared" si="1"/>
        <v>30</v>
      </c>
      <c r="C25" s="62">
        <f t="shared" si="3"/>
        <v>50893814</v>
      </c>
      <c r="D25" s="61">
        <f t="shared" si="4"/>
        <v>42654331.659999996</v>
      </c>
      <c r="E25" s="60">
        <f t="shared" si="5"/>
        <v>8239482.3399999999</v>
      </c>
      <c r="F25" s="60">
        <f t="shared" si="2"/>
        <v>668313567.53000021</v>
      </c>
      <c r="G25" s="60">
        <f t="shared" si="0"/>
        <v>625659235.87000024</v>
      </c>
    </row>
    <row r="26" spans="1:7" x14ac:dyDescent="0.25">
      <c r="A26" s="19">
        <v>42526</v>
      </c>
      <c r="B26" s="23">
        <f t="shared" si="1"/>
        <v>31</v>
      </c>
      <c r="C26" s="62">
        <f t="shared" si="3"/>
        <v>50893814</v>
      </c>
      <c r="D26" s="61">
        <f t="shared" si="4"/>
        <v>42923086.75</v>
      </c>
      <c r="E26" s="60">
        <f t="shared" si="5"/>
        <v>7970727.25</v>
      </c>
      <c r="F26" s="60">
        <f t="shared" si="2"/>
        <v>625659235.87000024</v>
      </c>
      <c r="G26" s="60">
        <f t="shared" si="0"/>
        <v>582736149.12000024</v>
      </c>
    </row>
    <row r="27" spans="1:7" x14ac:dyDescent="0.25">
      <c r="A27" s="19">
        <v>42556</v>
      </c>
      <c r="B27" s="23">
        <f t="shared" si="1"/>
        <v>30</v>
      </c>
      <c r="C27" s="62">
        <f t="shared" si="3"/>
        <v>50893814</v>
      </c>
      <c r="D27" s="61">
        <f t="shared" si="4"/>
        <v>43709395.719999999</v>
      </c>
      <c r="E27" s="60">
        <f t="shared" si="5"/>
        <v>7184418.2800000003</v>
      </c>
      <c r="F27" s="60">
        <f t="shared" si="2"/>
        <v>582736149.12000024</v>
      </c>
      <c r="G27" s="60">
        <f t="shared" si="0"/>
        <v>539026753.40000021</v>
      </c>
    </row>
    <row r="28" spans="1:7" x14ac:dyDescent="0.25">
      <c r="A28" s="19">
        <v>42587</v>
      </c>
      <c r="B28" s="23">
        <f t="shared" si="1"/>
        <v>31</v>
      </c>
      <c r="C28" s="62">
        <f t="shared" si="3"/>
        <v>50893814</v>
      </c>
      <c r="D28" s="61">
        <f t="shared" si="4"/>
        <v>44026753.399999999</v>
      </c>
      <c r="E28" s="60">
        <f>6867060.6</f>
        <v>6867060.5999999996</v>
      </c>
      <c r="F28" s="60">
        <f t="shared" si="2"/>
        <v>539026753.40000021</v>
      </c>
      <c r="G28" s="60">
        <f t="shared" si="0"/>
        <v>495000000.00000024</v>
      </c>
    </row>
    <row r="29" spans="1:7" x14ac:dyDescent="0.25">
      <c r="A29" s="7">
        <v>42618</v>
      </c>
      <c r="B29" s="23">
        <f t="shared" si="1"/>
        <v>31</v>
      </c>
      <c r="C29" s="59">
        <f t="shared" ref="C29:C40" si="6">$S$2</f>
        <v>44680406</v>
      </c>
      <c r="D29" s="58">
        <f t="shared" si="4"/>
        <v>38374241.616438352</v>
      </c>
      <c r="E29" s="57">
        <f t="shared" ref="E29:E39" si="7">F29*$B$2*B29/365</f>
        <v>6306164.3835616466</v>
      </c>
      <c r="F29" s="57">
        <f t="shared" si="2"/>
        <v>495000000.00000024</v>
      </c>
      <c r="G29" s="57">
        <f t="shared" si="0"/>
        <v>456625758.38356191</v>
      </c>
    </row>
    <row r="30" spans="1:7" x14ac:dyDescent="0.25">
      <c r="A30" s="7">
        <v>42648</v>
      </c>
      <c r="B30" s="23">
        <f t="shared" si="1"/>
        <v>30</v>
      </c>
      <c r="C30" s="59">
        <f t="shared" si="6"/>
        <v>44680406</v>
      </c>
      <c r="D30" s="58">
        <f t="shared" si="4"/>
        <v>39050773.362394445</v>
      </c>
      <c r="E30" s="57">
        <f t="shared" si="7"/>
        <v>5629632.6376055572</v>
      </c>
      <c r="F30" s="57">
        <f t="shared" si="2"/>
        <v>456625758.38356191</v>
      </c>
      <c r="G30" s="57">
        <f t="shared" si="0"/>
        <v>417574985.02116746</v>
      </c>
    </row>
    <row r="31" spans="1:7" x14ac:dyDescent="0.25">
      <c r="A31" s="7">
        <v>42679</v>
      </c>
      <c r="B31" s="23">
        <f t="shared" si="1"/>
        <v>31</v>
      </c>
      <c r="C31" s="59">
        <f t="shared" si="6"/>
        <v>44680406</v>
      </c>
      <c r="D31" s="58">
        <f t="shared" si="4"/>
        <v>39360615.094935812</v>
      </c>
      <c r="E31" s="57">
        <f t="shared" si="7"/>
        <v>5319790.9050641879</v>
      </c>
      <c r="F31" s="57">
        <f t="shared" si="2"/>
        <v>417574985.02116746</v>
      </c>
      <c r="G31" s="57">
        <f t="shared" si="0"/>
        <v>378214369.92623162</v>
      </c>
    </row>
    <row r="32" spans="1:7" x14ac:dyDescent="0.25">
      <c r="A32" s="7">
        <v>42709</v>
      </c>
      <c r="B32" s="23">
        <f t="shared" si="1"/>
        <v>30</v>
      </c>
      <c r="C32" s="59">
        <f t="shared" si="6"/>
        <v>44680406</v>
      </c>
      <c r="D32" s="58">
        <f t="shared" si="4"/>
        <v>40017489.110498518</v>
      </c>
      <c r="E32" s="57">
        <f t="shared" si="7"/>
        <v>4662916.889501485</v>
      </c>
      <c r="F32" s="57">
        <f t="shared" si="2"/>
        <v>378214369.92623162</v>
      </c>
      <c r="G32" s="57">
        <f t="shared" si="0"/>
        <v>338196880.81573308</v>
      </c>
    </row>
    <row r="33" spans="1:7" x14ac:dyDescent="0.25">
      <c r="A33" s="7">
        <v>42740</v>
      </c>
      <c r="B33" s="23">
        <f t="shared" si="1"/>
        <v>31</v>
      </c>
      <c r="C33" s="59">
        <f t="shared" si="6"/>
        <v>44680406</v>
      </c>
      <c r="D33" s="58">
        <f t="shared" si="4"/>
        <v>40371870.395087235</v>
      </c>
      <c r="E33" s="57">
        <f t="shared" si="7"/>
        <v>4308535.6049127635</v>
      </c>
      <c r="F33" s="57">
        <f t="shared" si="2"/>
        <v>338196880.81573308</v>
      </c>
      <c r="G33" s="57">
        <f t="shared" si="0"/>
        <v>297825010.42064583</v>
      </c>
    </row>
    <row r="34" spans="1:7" x14ac:dyDescent="0.25">
      <c r="A34" s="7">
        <v>42771</v>
      </c>
      <c r="B34" s="23">
        <f t="shared" si="1"/>
        <v>31</v>
      </c>
      <c r="C34" s="59">
        <f t="shared" si="6"/>
        <v>44680406</v>
      </c>
      <c r="D34" s="58">
        <f t="shared" si="4"/>
        <v>40886196.963134237</v>
      </c>
      <c r="E34" s="57">
        <f t="shared" si="7"/>
        <v>3794209.036865762</v>
      </c>
      <c r="F34" s="57">
        <f t="shared" si="2"/>
        <v>297825010.42064583</v>
      </c>
      <c r="G34" s="57">
        <f t="shared" si="0"/>
        <v>256938813.4575116</v>
      </c>
    </row>
    <row r="35" spans="1:7" x14ac:dyDescent="0.25">
      <c r="A35" s="7">
        <v>42799</v>
      </c>
      <c r="B35" s="23">
        <f t="shared" si="1"/>
        <v>28</v>
      </c>
      <c r="C35" s="59">
        <f t="shared" si="6"/>
        <v>44680406</v>
      </c>
      <c r="D35" s="58">
        <f t="shared" si="4"/>
        <v>41723849.79035192</v>
      </c>
      <c r="E35" s="57">
        <f t="shared" si="7"/>
        <v>2956556.2096480788</v>
      </c>
      <c r="F35" s="57">
        <f t="shared" si="2"/>
        <v>256938813.4575116</v>
      </c>
      <c r="G35" s="57">
        <f t="shared" si="0"/>
        <v>215214963.66715968</v>
      </c>
    </row>
    <row r="36" spans="1:7" x14ac:dyDescent="0.25">
      <c r="A36" s="7">
        <v>42830</v>
      </c>
      <c r="B36" s="23">
        <f t="shared" si="1"/>
        <v>31</v>
      </c>
      <c r="C36" s="59">
        <f t="shared" si="6"/>
        <v>44680406</v>
      </c>
      <c r="D36" s="58">
        <f t="shared" si="4"/>
        <v>41938626.325884134</v>
      </c>
      <c r="E36" s="57">
        <f t="shared" si="7"/>
        <v>2741779.6741158697</v>
      </c>
      <c r="F36" s="57">
        <f t="shared" si="2"/>
        <v>215214963.66715968</v>
      </c>
      <c r="G36" s="57">
        <f t="shared" si="0"/>
        <v>173276337.34127554</v>
      </c>
    </row>
    <row r="37" spans="1:7" x14ac:dyDescent="0.25">
      <c r="A37" s="7">
        <v>42860</v>
      </c>
      <c r="B37" s="23">
        <f t="shared" si="1"/>
        <v>30</v>
      </c>
      <c r="C37" s="59">
        <f t="shared" si="6"/>
        <v>44680406</v>
      </c>
      <c r="D37" s="58">
        <f t="shared" si="4"/>
        <v>42544122.38894318</v>
      </c>
      <c r="E37" s="57">
        <f t="shared" si="7"/>
        <v>2136283.6110568214</v>
      </c>
      <c r="F37" s="57">
        <f t="shared" si="2"/>
        <v>173276337.34127554</v>
      </c>
      <c r="G37" s="57">
        <f t="shared" si="0"/>
        <v>130732214.95233236</v>
      </c>
    </row>
    <row r="38" spans="1:7" x14ac:dyDescent="0.25">
      <c r="A38" s="7">
        <v>42891</v>
      </c>
      <c r="B38" s="23">
        <f t="shared" si="1"/>
        <v>31</v>
      </c>
      <c r="C38" s="59">
        <f t="shared" si="6"/>
        <v>44680406</v>
      </c>
      <c r="D38" s="58">
        <f t="shared" si="4"/>
        <v>43014913.398552477</v>
      </c>
      <c r="E38" s="57">
        <f t="shared" si="7"/>
        <v>1665492.6014475217</v>
      </c>
      <c r="F38" s="57">
        <f t="shared" si="2"/>
        <v>130732214.95233236</v>
      </c>
      <c r="G38" s="57">
        <f t="shared" si="0"/>
        <v>87717301.553779885</v>
      </c>
    </row>
    <row r="39" spans="1:7" x14ac:dyDescent="0.25">
      <c r="A39" s="7">
        <v>42921</v>
      </c>
      <c r="B39" s="23">
        <f t="shared" si="1"/>
        <v>30</v>
      </c>
      <c r="C39" s="59">
        <f t="shared" si="6"/>
        <v>44680406</v>
      </c>
      <c r="D39" s="58">
        <f t="shared" si="4"/>
        <v>43598959.816460252</v>
      </c>
      <c r="E39" s="57">
        <f t="shared" si="7"/>
        <v>1081446.1835397519</v>
      </c>
      <c r="F39" s="57">
        <f t="shared" si="2"/>
        <v>87717301.553779885</v>
      </c>
      <c r="G39" s="57">
        <f t="shared" si="0"/>
        <v>44118341.737319633</v>
      </c>
    </row>
    <row r="40" spans="1:7" x14ac:dyDescent="0.25">
      <c r="A40" s="7">
        <v>42952</v>
      </c>
      <c r="B40" s="23">
        <f t="shared" si="1"/>
        <v>31</v>
      </c>
      <c r="C40" s="59">
        <f t="shared" si="6"/>
        <v>44680406</v>
      </c>
      <c r="D40" s="58">
        <f t="shared" si="4"/>
        <v>44118341.734153666</v>
      </c>
      <c r="E40" s="57">
        <v>562064.26584633184</v>
      </c>
      <c r="F40" s="57">
        <f t="shared" si="2"/>
        <v>44118341.737319633</v>
      </c>
      <c r="G40" s="57">
        <f t="shared" si="0"/>
        <v>3.1659677624702454E-3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Structured</vt:lpstr>
      <vt:lpstr>Structured_1</vt:lpstr>
      <vt:lpstr>Structured_2</vt:lpstr>
      <vt:lpstr>Structured_3</vt:lpstr>
      <vt:lpstr>Structured_4</vt:lpstr>
      <vt:lpstr>Structured_morotorium</vt:lpstr>
      <vt:lpstr>Structured_morotorium_1</vt:lpstr>
      <vt:lpstr>Structured_morotorium_2</vt:lpstr>
      <vt:lpstr>Structured_morotorium_3</vt:lpstr>
      <vt:lpstr>Structured_morotorium_4</vt:lpstr>
      <vt:lpstr>Structured_Boundaryvalue</vt:lpstr>
      <vt:lpstr>Structured_Boundaryvalue_1</vt:lpstr>
      <vt:lpstr>Structured_5Structure</vt:lpstr>
      <vt:lpstr>Structured_5Structure_1</vt:lpstr>
      <vt:lpstr>Structured_8Structure</vt:lpstr>
      <vt:lpstr>Structured_8Structure_1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SoapUI1</dc:creator>
  <cp:lastModifiedBy>SoapUI1</cp:lastModifiedBy>
  <cp:lastPrinted>2020-04-29T09:26:26Z</cp:lastPrinted>
  <dcterms:created xsi:type="dcterms:W3CDTF">2020-04-22T08:23:34Z</dcterms:created>
  <dcterms:modified xsi:type="dcterms:W3CDTF">2020-07-16T11:29:04Z</dcterms:modified>
</cp:coreProperties>
</file>