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ebservices\LMS\API_Automation\Data_Sheet\"/>
    </mc:Choice>
  </mc:AlternateContent>
  <xr:revisionPtr revIDLastSave="0" documentId="13_ncr:1_{508E3F4A-6DE5-4021-89E0-086C77A6AE67}" xr6:coauthVersionLast="45" xr6:coauthVersionMax="45" xr10:uidLastSave="{00000000-0000-0000-0000-000000000000}"/>
  <bookViews>
    <workbookView xWindow="-120" yWindow="-120" windowWidth="20730" windowHeight="11310" tabRatio="905" firstSheet="5" activeTab="15" xr2:uid="{314ED050-BA0D-4725-97E7-D82C1D02C557}"/>
  </bookViews>
  <sheets>
    <sheet name="Tranche_TC1" sheetId="25" r:id="rId1"/>
    <sheet name="Tranche_TC1_1" sheetId="41" r:id="rId2"/>
    <sheet name="Tranche_TC1_2" sheetId="42" r:id="rId3"/>
    <sheet name="Tranche_TC1_3" sheetId="43" r:id="rId4"/>
    <sheet name="Tranche_TC1_4" sheetId="44" r:id="rId5"/>
    <sheet name="Tranche_TC1_5" sheetId="45" r:id="rId6"/>
    <sheet name="Tranche_TC1_6" sheetId="40" r:id="rId7"/>
    <sheet name="Tranche_TC1_7" sheetId="39" r:id="rId8"/>
    <sheet name="Tranche_TC2" sheetId="46" r:id="rId9"/>
    <sheet name="Tranche_TC2_1" sheetId="32" r:id="rId10"/>
    <sheet name="Tranche_TC2_2" sheetId="33" r:id="rId11"/>
    <sheet name="Tranche_TC2_3" sheetId="34" r:id="rId12"/>
    <sheet name="Tranche_TC2_4" sheetId="35" r:id="rId13"/>
    <sheet name="Tranche_TC2_5" sheetId="36" r:id="rId14"/>
    <sheet name="Tranche_TC2_6" sheetId="37" r:id="rId15"/>
    <sheet name="Tranche_TC2_7" sheetId="38" r:id="rId16"/>
    <sheet name="Maximum_Tranche" sheetId="26" r:id="rId17"/>
    <sheet name="Maximum_Tranche_1" sheetId="27" r:id="rId18"/>
    <sheet name="Maximum_Tranche_2" sheetId="28" r:id="rId19"/>
    <sheet name="Minimum_Tranche" sheetId="29" r:id="rId20"/>
    <sheet name="Minimum_Tranche_1" sheetId="30" r:id="rId21"/>
    <sheet name="Minimum_Tranche_2" sheetId="3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45" l="1"/>
  <c r="D52" i="45" s="1"/>
  <c r="B52" i="45"/>
  <c r="B51" i="45"/>
  <c r="B50" i="45"/>
  <c r="C49" i="45"/>
  <c r="B49" i="45"/>
  <c r="C48" i="45"/>
  <c r="B48" i="45"/>
  <c r="B47" i="45"/>
  <c r="B46" i="45"/>
  <c r="C45" i="45"/>
  <c r="B45" i="45"/>
  <c r="C44" i="45"/>
  <c r="B44" i="45"/>
  <c r="B43" i="45"/>
  <c r="B42" i="45"/>
  <c r="B41" i="45"/>
  <c r="B40" i="45"/>
  <c r="B39" i="45"/>
  <c r="B38" i="45"/>
  <c r="B37" i="45"/>
  <c r="B36" i="45"/>
  <c r="B35" i="45"/>
  <c r="B34" i="45"/>
  <c r="C33" i="45"/>
  <c r="B33" i="45"/>
  <c r="B32" i="45"/>
  <c r="B31" i="45"/>
  <c r="C30" i="45"/>
  <c r="B30" i="45"/>
  <c r="B29" i="45"/>
  <c r="B28" i="45"/>
  <c r="B27" i="45"/>
  <c r="C26" i="45"/>
  <c r="B26" i="45"/>
  <c r="B25" i="45"/>
  <c r="B24" i="45"/>
  <c r="B23" i="45"/>
  <c r="B22" i="45"/>
  <c r="F21" i="45"/>
  <c r="F37" i="45" s="1"/>
  <c r="B21" i="45"/>
  <c r="B20" i="45"/>
  <c r="B19" i="45"/>
  <c r="B18" i="45"/>
  <c r="C17" i="45"/>
  <c r="B17" i="45"/>
  <c r="B16" i="45"/>
  <c r="B15" i="45"/>
  <c r="B14" i="45"/>
  <c r="B13" i="45"/>
  <c r="B12" i="45"/>
  <c r="B11" i="45"/>
  <c r="C10" i="45"/>
  <c r="B10" i="45"/>
  <c r="C9" i="45"/>
  <c r="B9" i="45"/>
  <c r="B8" i="45"/>
  <c r="B7" i="45"/>
  <c r="B6" i="45"/>
  <c r="B5" i="45"/>
  <c r="G4" i="45"/>
  <c r="F5" i="45" s="1"/>
  <c r="F4" i="45"/>
  <c r="B4" i="45"/>
  <c r="L2" i="45"/>
  <c r="C51" i="45" s="1"/>
  <c r="H2" i="45"/>
  <c r="F2" i="45"/>
  <c r="D2" i="45"/>
  <c r="J1" i="45"/>
  <c r="B52" i="44"/>
  <c r="B51" i="44"/>
  <c r="B50" i="44"/>
  <c r="B49" i="44"/>
  <c r="B48" i="44"/>
  <c r="B47" i="44"/>
  <c r="B46" i="44"/>
  <c r="B45" i="44"/>
  <c r="B44" i="44"/>
  <c r="B43" i="44"/>
  <c r="B42" i="44"/>
  <c r="B41" i="44"/>
  <c r="B40" i="44"/>
  <c r="B39" i="44"/>
  <c r="B38" i="44"/>
  <c r="B37" i="44"/>
  <c r="B36" i="44"/>
  <c r="B35" i="44"/>
  <c r="B34" i="44"/>
  <c r="B33" i="44"/>
  <c r="B32" i="44"/>
  <c r="B31" i="44"/>
  <c r="C30" i="44"/>
  <c r="B30" i="44"/>
  <c r="B29" i="44"/>
  <c r="B28" i="44"/>
  <c r="B27" i="44"/>
  <c r="B26" i="44"/>
  <c r="B25" i="44"/>
  <c r="B24" i="44"/>
  <c r="B23" i="44"/>
  <c r="B22" i="44"/>
  <c r="F21" i="44"/>
  <c r="B21" i="44"/>
  <c r="D20" i="44"/>
  <c r="C20" i="44"/>
  <c r="B20" i="44"/>
  <c r="C19" i="44"/>
  <c r="B19" i="44"/>
  <c r="B18" i="44"/>
  <c r="C17" i="44"/>
  <c r="B17" i="44"/>
  <c r="C16" i="44"/>
  <c r="B16" i="44"/>
  <c r="C15" i="44"/>
  <c r="B15" i="44"/>
  <c r="B14" i="44"/>
  <c r="C13" i="44"/>
  <c r="B13" i="44"/>
  <c r="C12" i="44"/>
  <c r="B12" i="44"/>
  <c r="C11" i="44"/>
  <c r="B11" i="44"/>
  <c r="B10" i="44"/>
  <c r="C9" i="44"/>
  <c r="B9" i="44"/>
  <c r="C8" i="44"/>
  <c r="B8" i="44"/>
  <c r="C7" i="44"/>
  <c r="B7" i="44"/>
  <c r="B6" i="44"/>
  <c r="C5" i="44"/>
  <c r="B5" i="44"/>
  <c r="F4" i="44"/>
  <c r="B4" i="44"/>
  <c r="L2" i="44"/>
  <c r="H2" i="44"/>
  <c r="F2" i="44"/>
  <c r="D2" i="44"/>
  <c r="C18" i="44" s="1"/>
  <c r="J1" i="44"/>
  <c r="B52" i="43"/>
  <c r="B51" i="43"/>
  <c r="B50" i="43"/>
  <c r="B49" i="43"/>
  <c r="B48" i="43"/>
  <c r="B47" i="43"/>
  <c r="B46" i="43"/>
  <c r="B45" i="43"/>
  <c r="B44" i="43"/>
  <c r="B43" i="43"/>
  <c r="B42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F21" i="43"/>
  <c r="B21" i="43"/>
  <c r="B20" i="43"/>
  <c r="C19" i="43"/>
  <c r="B19" i="43"/>
  <c r="B18" i="43"/>
  <c r="C17" i="43"/>
  <c r="B17" i="43"/>
  <c r="B16" i="43"/>
  <c r="C15" i="43"/>
  <c r="B15" i="43"/>
  <c r="B14" i="43"/>
  <c r="B13" i="43"/>
  <c r="C12" i="43"/>
  <c r="B12" i="43"/>
  <c r="C11" i="43"/>
  <c r="B11" i="43"/>
  <c r="B10" i="43"/>
  <c r="B9" i="43"/>
  <c r="C8" i="43"/>
  <c r="B8" i="43"/>
  <c r="B7" i="43"/>
  <c r="C6" i="43"/>
  <c r="B6" i="43"/>
  <c r="E5" i="43"/>
  <c r="B5" i="43"/>
  <c r="G4" i="43"/>
  <c r="F5" i="43" s="1"/>
  <c r="F4" i="43"/>
  <c r="B4" i="43"/>
  <c r="E4" i="43" s="1"/>
  <c r="L2" i="43"/>
  <c r="H2" i="43"/>
  <c r="E21" i="43" s="1"/>
  <c r="E37" i="43" s="1"/>
  <c r="F2" i="43"/>
  <c r="D2" i="43"/>
  <c r="J1" i="43"/>
  <c r="B52" i="42"/>
  <c r="B51" i="42"/>
  <c r="B50" i="42"/>
  <c r="B49" i="42"/>
  <c r="B48" i="42"/>
  <c r="B47" i="42"/>
  <c r="B46" i="42"/>
  <c r="B45" i="42"/>
  <c r="B44" i="42"/>
  <c r="B43" i="42"/>
  <c r="B42" i="42"/>
  <c r="B41" i="42"/>
  <c r="B40" i="42"/>
  <c r="F39" i="42"/>
  <c r="B39" i="42"/>
  <c r="B38" i="42"/>
  <c r="B37" i="42"/>
  <c r="C36" i="42"/>
  <c r="B36" i="42"/>
  <c r="B35" i="42"/>
  <c r="B34" i="42"/>
  <c r="B33" i="42"/>
  <c r="B32" i="42"/>
  <c r="B31" i="42"/>
  <c r="B30" i="42"/>
  <c r="B29" i="42"/>
  <c r="B28" i="42"/>
  <c r="B27" i="42"/>
  <c r="B26" i="42"/>
  <c r="G25" i="42"/>
  <c r="F26" i="42" s="1"/>
  <c r="B25" i="42"/>
  <c r="B24" i="42"/>
  <c r="E23" i="42"/>
  <c r="C23" i="42" s="1"/>
  <c r="B23" i="42"/>
  <c r="B22" i="42"/>
  <c r="G21" i="42"/>
  <c r="F22" i="42" s="1"/>
  <c r="G22" i="42" s="1"/>
  <c r="F23" i="42" s="1"/>
  <c r="G23" i="42" s="1"/>
  <c r="F24" i="42" s="1"/>
  <c r="G24" i="42" s="1"/>
  <c r="F25" i="42" s="1"/>
  <c r="E25" i="42" s="1"/>
  <c r="C25" i="42" s="1"/>
  <c r="F21" i="42"/>
  <c r="B21" i="42"/>
  <c r="C20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F6" i="42"/>
  <c r="G6" i="42" s="1"/>
  <c r="F7" i="42" s="1"/>
  <c r="B6" i="42"/>
  <c r="E6" i="42" s="1"/>
  <c r="C6" i="42" s="1"/>
  <c r="G5" i="42"/>
  <c r="B5" i="42"/>
  <c r="G4" i="42"/>
  <c r="F5" i="42" s="1"/>
  <c r="F4" i="42"/>
  <c r="E4" i="42"/>
  <c r="B4" i="42"/>
  <c r="L2" i="42"/>
  <c r="H2" i="42"/>
  <c r="J1" i="42"/>
  <c r="E21" i="42" s="1"/>
  <c r="B52" i="41"/>
  <c r="B51" i="41"/>
  <c r="B50" i="41"/>
  <c r="B49" i="41"/>
  <c r="B48" i="41"/>
  <c r="B47" i="41"/>
  <c r="B46" i="41"/>
  <c r="B45" i="41"/>
  <c r="B44" i="41"/>
  <c r="B43" i="41"/>
  <c r="B42" i="41"/>
  <c r="B41" i="41"/>
  <c r="B40" i="41"/>
  <c r="F39" i="41"/>
  <c r="B39" i="41"/>
  <c r="E39" i="41" s="1"/>
  <c r="B38" i="41"/>
  <c r="B37" i="41"/>
  <c r="C36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E23" i="41" s="1"/>
  <c r="C23" i="41" s="1"/>
  <c r="F22" i="41"/>
  <c r="G22" i="41" s="1"/>
  <c r="F23" i="41" s="1"/>
  <c r="G23" i="41" s="1"/>
  <c r="F24" i="41" s="1"/>
  <c r="B22" i="41"/>
  <c r="G21" i="41"/>
  <c r="F21" i="41"/>
  <c r="B21" i="41"/>
  <c r="C20" i="41"/>
  <c r="B20" i="41"/>
  <c r="B19" i="41"/>
  <c r="B18" i="41"/>
  <c r="B17" i="41"/>
  <c r="B16" i="41"/>
  <c r="B15" i="41"/>
  <c r="B14" i="41"/>
  <c r="B13" i="41"/>
  <c r="B12" i="41"/>
  <c r="B11" i="41"/>
  <c r="B10" i="41"/>
  <c r="B9" i="41"/>
  <c r="B8" i="41"/>
  <c r="B7" i="41"/>
  <c r="B6" i="41"/>
  <c r="F5" i="41"/>
  <c r="B5" i="41"/>
  <c r="G4" i="41"/>
  <c r="F4" i="41"/>
  <c r="E4" i="41"/>
  <c r="B4" i="41"/>
  <c r="L2" i="41"/>
  <c r="H2" i="41"/>
  <c r="E21" i="41" s="1"/>
  <c r="E37" i="41" s="1"/>
  <c r="C37" i="41" s="1"/>
  <c r="J1" i="41"/>
  <c r="B52" i="40"/>
  <c r="C51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C39" i="40"/>
  <c r="B39" i="40"/>
  <c r="B38" i="40"/>
  <c r="B37" i="40"/>
  <c r="B36" i="40"/>
  <c r="B35" i="40"/>
  <c r="C34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F21" i="40"/>
  <c r="E21" i="40"/>
  <c r="B21" i="40"/>
  <c r="B20" i="40"/>
  <c r="B19" i="40"/>
  <c r="B18" i="40"/>
  <c r="B17" i="40"/>
  <c r="B16" i="40"/>
  <c r="C15" i="40"/>
  <c r="B15" i="40"/>
  <c r="B14" i="40"/>
  <c r="B13" i="40"/>
  <c r="B12" i="40"/>
  <c r="B11" i="40"/>
  <c r="C10" i="40"/>
  <c r="B10" i="40"/>
  <c r="B9" i="40"/>
  <c r="B8" i="40"/>
  <c r="B7" i="40"/>
  <c r="B6" i="40"/>
  <c r="B5" i="40"/>
  <c r="E5" i="40" s="1"/>
  <c r="G4" i="40"/>
  <c r="F5" i="40" s="1"/>
  <c r="F4" i="40"/>
  <c r="E4" i="40"/>
  <c r="B4" i="40"/>
  <c r="L2" i="40"/>
  <c r="C48" i="40" s="1"/>
  <c r="H2" i="40"/>
  <c r="F2" i="40"/>
  <c r="D2" i="40"/>
  <c r="J1" i="40"/>
  <c r="B112" i="39"/>
  <c r="B111" i="39"/>
  <c r="C110" i="39"/>
  <c r="B110" i="39"/>
  <c r="B109" i="39"/>
  <c r="B108" i="39"/>
  <c r="C107" i="39"/>
  <c r="B107" i="39"/>
  <c r="B106" i="39"/>
  <c r="C105" i="39"/>
  <c r="B105" i="39"/>
  <c r="B104" i="39"/>
  <c r="B103" i="39"/>
  <c r="C102" i="39"/>
  <c r="B102" i="39"/>
  <c r="B101" i="39"/>
  <c r="B100" i="39"/>
  <c r="B99" i="39"/>
  <c r="B98" i="39"/>
  <c r="B97" i="39"/>
  <c r="B96" i="39"/>
  <c r="B95" i="39"/>
  <c r="B94" i="39"/>
  <c r="B93" i="39"/>
  <c r="B92" i="39"/>
  <c r="B91" i="39"/>
  <c r="B90" i="39"/>
  <c r="B89" i="39"/>
  <c r="B88" i="39"/>
  <c r="C87" i="39"/>
  <c r="B87" i="39"/>
  <c r="C86" i="39"/>
  <c r="B86" i="39"/>
  <c r="C85" i="39"/>
  <c r="B85" i="39"/>
  <c r="C84" i="39"/>
  <c r="B84" i="39"/>
  <c r="C83" i="39"/>
  <c r="B83" i="39"/>
  <c r="C82" i="39"/>
  <c r="B82" i="39"/>
  <c r="C81" i="39"/>
  <c r="B81" i="39"/>
  <c r="C80" i="39"/>
  <c r="B80" i="39"/>
  <c r="C79" i="39"/>
  <c r="B79" i="39"/>
  <c r="C78" i="39"/>
  <c r="B78" i="39"/>
  <c r="C77" i="39"/>
  <c r="B77" i="39"/>
  <c r="B76" i="39"/>
  <c r="B75" i="39"/>
  <c r="B74" i="39"/>
  <c r="B73" i="39"/>
  <c r="B72" i="39"/>
  <c r="C71" i="39"/>
  <c r="B71" i="39"/>
  <c r="B70" i="39"/>
  <c r="B69" i="39"/>
  <c r="B68" i="39"/>
  <c r="B67" i="39"/>
  <c r="B66" i="39"/>
  <c r="B65" i="39"/>
  <c r="B64" i="39"/>
  <c r="B63" i="39"/>
  <c r="B62" i="39"/>
  <c r="B61" i="39"/>
  <c r="B60" i="39"/>
  <c r="B59" i="39"/>
  <c r="C58" i="39"/>
  <c r="B58" i="39"/>
  <c r="B57" i="39"/>
  <c r="B56" i="39"/>
  <c r="B55" i="39"/>
  <c r="B54" i="39"/>
  <c r="B53" i="39"/>
  <c r="B52" i="39"/>
  <c r="C51" i="39"/>
  <c r="B51" i="39"/>
  <c r="C50" i="39"/>
  <c r="B50" i="39"/>
  <c r="B49" i="39"/>
  <c r="B48" i="39"/>
  <c r="C47" i="39"/>
  <c r="B47" i="39"/>
  <c r="C46" i="39"/>
  <c r="B46" i="39"/>
  <c r="B45" i="39"/>
  <c r="B44" i="39"/>
  <c r="C43" i="39"/>
  <c r="B43" i="39"/>
  <c r="C42" i="39"/>
  <c r="B42" i="39"/>
  <c r="B41" i="39"/>
  <c r="C40" i="39"/>
  <c r="D40" i="39" s="1"/>
  <c r="B40" i="39"/>
  <c r="C39" i="39"/>
  <c r="B39" i="39"/>
  <c r="C38" i="39"/>
  <c r="B38" i="39"/>
  <c r="C37" i="39"/>
  <c r="B37" i="39"/>
  <c r="C36" i="39"/>
  <c r="B36" i="39"/>
  <c r="C35" i="39"/>
  <c r="B35" i="39"/>
  <c r="C34" i="39"/>
  <c r="B34" i="39"/>
  <c r="C33" i="39"/>
  <c r="B33" i="39"/>
  <c r="C32" i="39"/>
  <c r="B32" i="39"/>
  <c r="C31" i="39"/>
  <c r="B31" i="39"/>
  <c r="C30" i="39"/>
  <c r="B30" i="39"/>
  <c r="C29" i="39"/>
  <c r="B29" i="39"/>
  <c r="C28" i="39"/>
  <c r="B28" i="39"/>
  <c r="C27" i="39"/>
  <c r="B27" i="39"/>
  <c r="C26" i="39"/>
  <c r="B26" i="39"/>
  <c r="C25" i="39"/>
  <c r="B25" i="39"/>
  <c r="C24" i="39"/>
  <c r="B24" i="39"/>
  <c r="C23" i="39"/>
  <c r="B23" i="39"/>
  <c r="C22" i="39"/>
  <c r="B22" i="39"/>
  <c r="C21" i="39"/>
  <c r="B21" i="39"/>
  <c r="C20" i="39"/>
  <c r="B20" i="39"/>
  <c r="C19" i="39"/>
  <c r="B19" i="39"/>
  <c r="C18" i="39"/>
  <c r="B18" i="39"/>
  <c r="C17" i="39"/>
  <c r="B17" i="39"/>
  <c r="C16" i="39"/>
  <c r="B16" i="39"/>
  <c r="C15" i="39"/>
  <c r="B15" i="39"/>
  <c r="C14" i="39"/>
  <c r="B14" i="39"/>
  <c r="C13" i="39"/>
  <c r="B13" i="39"/>
  <c r="C12" i="39"/>
  <c r="B12" i="39"/>
  <c r="C11" i="39"/>
  <c r="B11" i="39"/>
  <c r="C10" i="39"/>
  <c r="B10" i="39"/>
  <c r="C9" i="39"/>
  <c r="B9" i="39"/>
  <c r="C8" i="39"/>
  <c r="B8" i="39"/>
  <c r="C7" i="39"/>
  <c r="B7" i="39"/>
  <c r="C6" i="39"/>
  <c r="B6" i="39"/>
  <c r="E5" i="39"/>
  <c r="C5" i="39"/>
  <c r="D5" i="39" s="1"/>
  <c r="B5" i="39"/>
  <c r="G4" i="39"/>
  <c r="F5" i="39" s="1"/>
  <c r="F4" i="39"/>
  <c r="E4" i="39"/>
  <c r="B4" i="39"/>
  <c r="L2" i="39"/>
  <c r="H2" i="39"/>
  <c r="F2" i="39"/>
  <c r="D2" i="39"/>
  <c r="C48" i="39" s="1"/>
  <c r="J1" i="39"/>
  <c r="D51" i="38"/>
  <c r="C51" i="38"/>
  <c r="B51" i="38"/>
  <c r="C50" i="38"/>
  <c r="B50" i="38"/>
  <c r="C49" i="38"/>
  <c r="B49" i="38"/>
  <c r="C48" i="38"/>
  <c r="B48" i="38"/>
  <c r="C47" i="38"/>
  <c r="B47" i="38"/>
  <c r="C46" i="38"/>
  <c r="B46" i="38"/>
  <c r="C45" i="38"/>
  <c r="B45" i="38"/>
  <c r="C44" i="38"/>
  <c r="B44" i="38"/>
  <c r="C43" i="38"/>
  <c r="B43" i="38"/>
  <c r="C42" i="38"/>
  <c r="B42" i="38"/>
  <c r="C41" i="38"/>
  <c r="B41" i="38"/>
  <c r="C40" i="38"/>
  <c r="B40" i="38"/>
  <c r="C39" i="38"/>
  <c r="B39" i="38"/>
  <c r="C38" i="38"/>
  <c r="B38" i="38"/>
  <c r="B37" i="38"/>
  <c r="B36" i="38"/>
  <c r="D35" i="38"/>
  <c r="C35" i="38"/>
  <c r="B35" i="38"/>
  <c r="C34" i="38"/>
  <c r="B34" i="38"/>
  <c r="C33" i="38"/>
  <c r="B33" i="38"/>
  <c r="C32" i="38"/>
  <c r="B32" i="38"/>
  <c r="C31" i="38"/>
  <c r="B31" i="38"/>
  <c r="C30" i="38"/>
  <c r="B30" i="38"/>
  <c r="C29" i="38"/>
  <c r="B29" i="38"/>
  <c r="C28" i="38"/>
  <c r="B28" i="38"/>
  <c r="C27" i="38"/>
  <c r="B27" i="38"/>
  <c r="C26" i="38"/>
  <c r="B26" i="38"/>
  <c r="C25" i="38"/>
  <c r="B25" i="38"/>
  <c r="C24" i="38"/>
  <c r="B24" i="38"/>
  <c r="C23" i="38"/>
  <c r="B23" i="38"/>
  <c r="C22" i="38"/>
  <c r="B22" i="38"/>
  <c r="C21" i="38"/>
  <c r="B21" i="38"/>
  <c r="F20" i="38"/>
  <c r="C20" i="38"/>
  <c r="C36" i="38" s="1"/>
  <c r="B20" i="38"/>
  <c r="C19" i="38"/>
  <c r="D19" i="38" s="1"/>
  <c r="B19" i="38"/>
  <c r="B18" i="38"/>
  <c r="B17" i="38"/>
  <c r="C16" i="38"/>
  <c r="B16" i="38"/>
  <c r="C15" i="38"/>
  <c r="B15" i="38"/>
  <c r="B14" i="38"/>
  <c r="B13" i="38"/>
  <c r="C12" i="38"/>
  <c r="B12" i="38"/>
  <c r="C11" i="38"/>
  <c r="B11" i="38"/>
  <c r="B10" i="38"/>
  <c r="B9" i="38"/>
  <c r="C8" i="38"/>
  <c r="B8" i="38"/>
  <c r="C7" i="38"/>
  <c r="B7" i="38"/>
  <c r="B6" i="38"/>
  <c r="B5" i="38"/>
  <c r="F4" i="38"/>
  <c r="E4" i="38"/>
  <c r="D4" i="38" s="1"/>
  <c r="C4" i="38"/>
  <c r="B4" i="38"/>
  <c r="L2" i="38"/>
  <c r="H2" i="38"/>
  <c r="F2" i="38"/>
  <c r="D2" i="38"/>
  <c r="J1" i="38"/>
  <c r="B51" i="37"/>
  <c r="B50" i="37"/>
  <c r="B49" i="37"/>
  <c r="B48" i="37"/>
  <c r="B47" i="37"/>
  <c r="B46" i="37"/>
  <c r="B45" i="37"/>
  <c r="B44" i="37"/>
  <c r="B43" i="37"/>
  <c r="B42" i="37"/>
  <c r="B41" i="37"/>
  <c r="B40" i="37"/>
  <c r="B39" i="37"/>
  <c r="F38" i="37"/>
  <c r="B38" i="37"/>
  <c r="B37" i="37"/>
  <c r="B36" i="37"/>
  <c r="C35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E24" i="37" s="1"/>
  <c r="C24" i="37" s="1"/>
  <c r="B23" i="37"/>
  <c r="G22" i="37"/>
  <c r="F23" i="37" s="1"/>
  <c r="G23" i="37" s="1"/>
  <c r="F24" i="37" s="1"/>
  <c r="G24" i="37" s="1"/>
  <c r="F25" i="37" s="1"/>
  <c r="G25" i="37" s="1"/>
  <c r="F26" i="37" s="1"/>
  <c r="G26" i="37" s="1"/>
  <c r="F27" i="37" s="1"/>
  <c r="E27" i="37" s="1"/>
  <c r="C27" i="37" s="1"/>
  <c r="B22" i="37"/>
  <c r="E22" i="37" s="1"/>
  <c r="C22" i="37" s="1"/>
  <c r="E21" i="37"/>
  <c r="B21" i="37"/>
  <c r="G20" i="37"/>
  <c r="F21" i="37" s="1"/>
  <c r="G21" i="37" s="1"/>
  <c r="F22" i="37" s="1"/>
  <c r="F20" i="37"/>
  <c r="B20" i="37"/>
  <c r="C19" i="37"/>
  <c r="B19" i="37"/>
  <c r="B18" i="37"/>
  <c r="B17" i="37"/>
  <c r="B16" i="37"/>
  <c r="B15" i="37"/>
  <c r="B14" i="37"/>
  <c r="B13" i="37"/>
  <c r="B12" i="37"/>
  <c r="B11" i="37"/>
  <c r="B10" i="37"/>
  <c r="B9" i="37"/>
  <c r="B8" i="37"/>
  <c r="B7" i="37"/>
  <c r="B6" i="37"/>
  <c r="F5" i="37"/>
  <c r="G5" i="37" s="1"/>
  <c r="F6" i="37" s="1"/>
  <c r="G6" i="37" s="1"/>
  <c r="F7" i="37" s="1"/>
  <c r="G7" i="37" s="1"/>
  <c r="F8" i="37" s="1"/>
  <c r="E8" i="37" s="1"/>
  <c r="C8" i="37" s="1"/>
  <c r="B5" i="37"/>
  <c r="E5" i="37" s="1"/>
  <c r="C5" i="37" s="1"/>
  <c r="F4" i="37"/>
  <c r="G4" i="37" s="1"/>
  <c r="B4" i="37"/>
  <c r="E4" i="37" s="1"/>
  <c r="C4" i="37" s="1"/>
  <c r="L2" i="37"/>
  <c r="C49" i="37" s="1"/>
  <c r="H2" i="37"/>
  <c r="J1" i="37"/>
  <c r="E20" i="37" s="1"/>
  <c r="D52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F39" i="36"/>
  <c r="B39" i="36"/>
  <c r="B38" i="36"/>
  <c r="B37" i="36"/>
  <c r="C36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F24" i="36"/>
  <c r="G24" i="36" s="1"/>
  <c r="F25" i="36" s="1"/>
  <c r="G25" i="36" s="1"/>
  <c r="F26" i="36" s="1"/>
  <c r="B24" i="36"/>
  <c r="B23" i="36"/>
  <c r="E22" i="36"/>
  <c r="B22" i="36"/>
  <c r="F21" i="36"/>
  <c r="G21" i="36" s="1"/>
  <c r="F22" i="36" s="1"/>
  <c r="G22" i="36" s="1"/>
  <c r="F23" i="36" s="1"/>
  <c r="G23" i="36" s="1"/>
  <c r="B21" i="36"/>
  <c r="C20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F5" i="36"/>
  <c r="G5" i="36" s="1"/>
  <c r="F6" i="36" s="1"/>
  <c r="G6" i="36" s="1"/>
  <c r="F7" i="36" s="1"/>
  <c r="B5" i="36"/>
  <c r="E5" i="36" s="1"/>
  <c r="C5" i="36" s="1"/>
  <c r="F4" i="36"/>
  <c r="G4" i="36" s="1"/>
  <c r="E4" i="36"/>
  <c r="B4" i="36"/>
  <c r="L2" i="36"/>
  <c r="C52" i="36" s="1"/>
  <c r="H2" i="36"/>
  <c r="J1" i="36"/>
  <c r="E21" i="36" s="1"/>
  <c r="D52" i="35"/>
  <c r="B52" i="35"/>
  <c r="B51" i="35"/>
  <c r="C50" i="35"/>
  <c r="B50" i="35"/>
  <c r="C49" i="35"/>
  <c r="B49" i="35"/>
  <c r="B48" i="35"/>
  <c r="B47" i="35"/>
  <c r="B46" i="35"/>
  <c r="C45" i="35"/>
  <c r="B45" i="35"/>
  <c r="B44" i="35"/>
  <c r="B43" i="35"/>
  <c r="B42" i="35"/>
  <c r="C41" i="35"/>
  <c r="B41" i="35"/>
  <c r="B40" i="35"/>
  <c r="B39" i="35"/>
  <c r="B38" i="35"/>
  <c r="C37" i="35"/>
  <c r="B37" i="35"/>
  <c r="B36" i="35"/>
  <c r="C35" i="35"/>
  <c r="C51" i="35" s="1"/>
  <c r="B35" i="35"/>
  <c r="C34" i="35"/>
  <c r="B34" i="35"/>
  <c r="C33" i="35"/>
  <c r="B33" i="35"/>
  <c r="B32" i="35"/>
  <c r="C31" i="35"/>
  <c r="C47" i="35" s="1"/>
  <c r="B31" i="35"/>
  <c r="C30" i="35"/>
  <c r="B30" i="35"/>
  <c r="C29" i="35"/>
  <c r="B29" i="35"/>
  <c r="B28" i="35"/>
  <c r="C27" i="35"/>
  <c r="C43" i="35" s="1"/>
  <c r="B27" i="35"/>
  <c r="C26" i="35"/>
  <c r="B26" i="35"/>
  <c r="C25" i="35"/>
  <c r="B25" i="35"/>
  <c r="B24" i="35"/>
  <c r="C23" i="35"/>
  <c r="C39" i="35" s="1"/>
  <c r="B23" i="35"/>
  <c r="C22" i="35"/>
  <c r="B22" i="35"/>
  <c r="F21" i="35"/>
  <c r="C21" i="35"/>
  <c r="B21" i="35"/>
  <c r="C20" i="35"/>
  <c r="D20" i="35" s="1"/>
  <c r="B20" i="35"/>
  <c r="C19" i="35"/>
  <c r="B19" i="35"/>
  <c r="C18" i="35"/>
  <c r="B18" i="35"/>
  <c r="B17" i="35"/>
  <c r="C16" i="35"/>
  <c r="B16" i="35"/>
  <c r="C15" i="35"/>
  <c r="B15" i="35"/>
  <c r="C14" i="35"/>
  <c r="B14" i="35"/>
  <c r="B13" i="35"/>
  <c r="C12" i="35"/>
  <c r="B12" i="35"/>
  <c r="C11" i="35"/>
  <c r="B11" i="35"/>
  <c r="C10" i="35"/>
  <c r="B10" i="35"/>
  <c r="B9" i="35"/>
  <c r="C8" i="35"/>
  <c r="B8" i="35"/>
  <c r="C7" i="35"/>
  <c r="B7" i="35"/>
  <c r="C6" i="35"/>
  <c r="B6" i="35"/>
  <c r="E5" i="35"/>
  <c r="B5" i="35"/>
  <c r="F4" i="35"/>
  <c r="G4" i="35" s="1"/>
  <c r="F5" i="35" s="1"/>
  <c r="E4" i="35"/>
  <c r="B4" i="35"/>
  <c r="L2" i="35"/>
  <c r="C52" i="35" s="1"/>
  <c r="H2" i="35"/>
  <c r="F2" i="35"/>
  <c r="C36" i="35" s="1"/>
  <c r="D36" i="35" s="1"/>
  <c r="D2" i="35"/>
  <c r="C17" i="35" s="1"/>
  <c r="J1" i="35"/>
  <c r="E21" i="35" s="1"/>
  <c r="E37" i="35" s="1"/>
  <c r="B112" i="34"/>
  <c r="C111" i="34"/>
  <c r="B111" i="34"/>
  <c r="B110" i="34"/>
  <c r="B109" i="34"/>
  <c r="C108" i="34"/>
  <c r="B108" i="34"/>
  <c r="B107" i="34"/>
  <c r="B106" i="34"/>
  <c r="B105" i="34"/>
  <c r="B104" i="34"/>
  <c r="C103" i="34"/>
  <c r="B103" i="34"/>
  <c r="B102" i="34"/>
  <c r="B101" i="34"/>
  <c r="C100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C76" i="34"/>
  <c r="B76" i="34"/>
  <c r="B75" i="34"/>
  <c r="B74" i="34"/>
  <c r="B73" i="34"/>
  <c r="B72" i="34"/>
  <c r="B71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52" i="34"/>
  <c r="B51" i="34"/>
  <c r="B50" i="34"/>
  <c r="B49" i="34"/>
  <c r="B48" i="34"/>
  <c r="B47" i="34"/>
  <c r="B46" i="34"/>
  <c r="B45" i="34"/>
  <c r="B44" i="34"/>
  <c r="B43" i="34"/>
  <c r="B42" i="34"/>
  <c r="B41" i="34"/>
  <c r="C40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G4" i="34"/>
  <c r="F5" i="34" s="1"/>
  <c r="F4" i="34"/>
  <c r="E4" i="34" s="1"/>
  <c r="B4" i="34"/>
  <c r="L2" i="34"/>
  <c r="C107" i="34" s="1"/>
  <c r="H2" i="34"/>
  <c r="D2" i="34"/>
  <c r="J1" i="34"/>
  <c r="C52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C36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F21" i="33"/>
  <c r="F37" i="33" s="1"/>
  <c r="B21" i="33"/>
  <c r="C20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F4" i="33"/>
  <c r="G4" i="33" s="1"/>
  <c r="F5" i="33" s="1"/>
  <c r="B4" i="33"/>
  <c r="E4" i="33" s="1"/>
  <c r="H2" i="33"/>
  <c r="J1" i="33"/>
  <c r="C52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C36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F21" i="32"/>
  <c r="B21" i="32"/>
  <c r="C20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E5" i="32"/>
  <c r="B5" i="32"/>
  <c r="G4" i="32"/>
  <c r="F5" i="32" s="1"/>
  <c r="G5" i="32" s="1"/>
  <c r="F6" i="32" s="1"/>
  <c r="F4" i="32"/>
  <c r="E4" i="32"/>
  <c r="B4" i="32"/>
  <c r="H2" i="32"/>
  <c r="J1" i="32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C62" i="31"/>
  <c r="B62" i="31"/>
  <c r="B61" i="31"/>
  <c r="B60" i="31"/>
  <c r="B59" i="31"/>
  <c r="C58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F41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G4" i="31"/>
  <c r="F5" i="31" s="1"/>
  <c r="F4" i="31"/>
  <c r="E4" i="31"/>
  <c r="B4" i="31"/>
  <c r="H2" i="31"/>
  <c r="F2" i="31"/>
  <c r="C74" i="31" s="1"/>
  <c r="D2" i="31"/>
  <c r="C40" i="31" s="1"/>
  <c r="J1" i="31"/>
  <c r="B76" i="30"/>
  <c r="C75" i="30"/>
  <c r="B75" i="30"/>
  <c r="B74" i="30"/>
  <c r="C73" i="30"/>
  <c r="B73" i="30"/>
  <c r="C72" i="30"/>
  <c r="B72" i="30"/>
  <c r="C71" i="30"/>
  <c r="B71" i="30"/>
  <c r="B70" i="30"/>
  <c r="C69" i="30"/>
  <c r="B69" i="30"/>
  <c r="C68" i="30"/>
  <c r="B68" i="30"/>
  <c r="B67" i="30"/>
  <c r="B66" i="30"/>
  <c r="B65" i="30"/>
  <c r="B64" i="30"/>
  <c r="C63" i="30"/>
  <c r="B63" i="30"/>
  <c r="B62" i="30"/>
  <c r="C61" i="30"/>
  <c r="B61" i="30"/>
  <c r="C60" i="30"/>
  <c r="B60" i="30"/>
  <c r="B59" i="30"/>
  <c r="B58" i="30"/>
  <c r="B57" i="30"/>
  <c r="C56" i="30"/>
  <c r="B56" i="30"/>
  <c r="C55" i="30"/>
  <c r="B55" i="30"/>
  <c r="B54" i="30"/>
  <c r="C53" i="30"/>
  <c r="B53" i="30"/>
  <c r="B52" i="30"/>
  <c r="B51" i="30"/>
  <c r="B50" i="30"/>
  <c r="B49" i="30"/>
  <c r="C48" i="30"/>
  <c r="B48" i="30"/>
  <c r="B47" i="30"/>
  <c r="C46" i="30"/>
  <c r="B46" i="30"/>
  <c r="C45" i="30"/>
  <c r="B45" i="30"/>
  <c r="B44" i="30"/>
  <c r="C43" i="30"/>
  <c r="B43" i="30"/>
  <c r="B42" i="30"/>
  <c r="E41" i="30"/>
  <c r="B41" i="30"/>
  <c r="C40" i="30"/>
  <c r="D40" i="30" s="1"/>
  <c r="B40" i="30"/>
  <c r="B39" i="30"/>
  <c r="B38" i="30"/>
  <c r="B37" i="30"/>
  <c r="C36" i="30"/>
  <c r="B36" i="30"/>
  <c r="C35" i="30"/>
  <c r="B35" i="30"/>
  <c r="B34" i="30"/>
  <c r="B33" i="30"/>
  <c r="C32" i="30"/>
  <c r="B32" i="30"/>
  <c r="C31" i="30"/>
  <c r="B31" i="30"/>
  <c r="B30" i="30"/>
  <c r="B29" i="30"/>
  <c r="C28" i="30"/>
  <c r="B28" i="30"/>
  <c r="C27" i="30"/>
  <c r="B27" i="30"/>
  <c r="B26" i="30"/>
  <c r="B25" i="30"/>
  <c r="C24" i="30"/>
  <c r="B24" i="30"/>
  <c r="C23" i="30"/>
  <c r="B23" i="30"/>
  <c r="B22" i="30"/>
  <c r="B21" i="30"/>
  <c r="C20" i="30"/>
  <c r="B20" i="30"/>
  <c r="C19" i="30"/>
  <c r="B19" i="30"/>
  <c r="B18" i="30"/>
  <c r="B17" i="30"/>
  <c r="C16" i="30"/>
  <c r="B16" i="30"/>
  <c r="C15" i="30"/>
  <c r="B15" i="30"/>
  <c r="B14" i="30"/>
  <c r="B13" i="30"/>
  <c r="C12" i="30"/>
  <c r="B12" i="30"/>
  <c r="C11" i="30"/>
  <c r="B11" i="30"/>
  <c r="B10" i="30"/>
  <c r="B9" i="30"/>
  <c r="C8" i="30"/>
  <c r="B8" i="30"/>
  <c r="C7" i="30"/>
  <c r="B7" i="30"/>
  <c r="B6" i="30"/>
  <c r="B5" i="30"/>
  <c r="F4" i="30"/>
  <c r="G4" i="30" s="1"/>
  <c r="F5" i="30" s="1"/>
  <c r="F41" i="30" s="1"/>
  <c r="E4" i="30"/>
  <c r="B4" i="30"/>
  <c r="H2" i="30"/>
  <c r="F2" i="30"/>
  <c r="C64" i="30" s="1"/>
  <c r="D2" i="30"/>
  <c r="C51" i="30" s="1"/>
  <c r="J1" i="30"/>
  <c r="C364" i="28"/>
  <c r="B364" i="28"/>
  <c r="B363" i="28"/>
  <c r="B362" i="28"/>
  <c r="B361" i="28"/>
  <c r="B360" i="28"/>
  <c r="B359" i="28"/>
  <c r="B358" i="28"/>
  <c r="B357" i="28"/>
  <c r="B356" i="28"/>
  <c r="B355" i="28"/>
  <c r="B354" i="28"/>
  <c r="B353" i="28"/>
  <c r="B352" i="28"/>
  <c r="B351" i="28"/>
  <c r="B350" i="28"/>
  <c r="B349" i="28"/>
  <c r="B348" i="28"/>
  <c r="B347" i="28"/>
  <c r="B346" i="28"/>
  <c r="B345" i="28"/>
  <c r="B344" i="28"/>
  <c r="B343" i="28"/>
  <c r="B342" i="28"/>
  <c r="B341" i="28"/>
  <c r="B340" i="28"/>
  <c r="B339" i="28"/>
  <c r="B338" i="28"/>
  <c r="B337" i="28"/>
  <c r="B336" i="28"/>
  <c r="B335" i="28"/>
  <c r="B334" i="28"/>
  <c r="B333" i="28"/>
  <c r="B332" i="28"/>
  <c r="B331" i="28"/>
  <c r="B330" i="28"/>
  <c r="B329" i="28"/>
  <c r="C328" i="28"/>
  <c r="B328" i="28"/>
  <c r="B327" i="28"/>
  <c r="B326" i="28"/>
  <c r="B325" i="28"/>
  <c r="B324" i="28"/>
  <c r="B323" i="28"/>
  <c r="B322" i="28"/>
  <c r="B321" i="28"/>
  <c r="B320" i="28"/>
  <c r="B319" i="28"/>
  <c r="B318" i="28"/>
  <c r="B317" i="28"/>
  <c r="B316" i="28"/>
  <c r="B315" i="28"/>
  <c r="B314" i="28"/>
  <c r="B313" i="28"/>
  <c r="B312" i="28"/>
  <c r="B311" i="28"/>
  <c r="B310" i="28"/>
  <c r="B309" i="28"/>
  <c r="B308" i="28"/>
  <c r="B307" i="28"/>
  <c r="B306" i="28"/>
  <c r="B305" i="28"/>
  <c r="B304" i="28"/>
  <c r="B303" i="28"/>
  <c r="B302" i="28"/>
  <c r="B301" i="28"/>
  <c r="B300" i="28"/>
  <c r="B299" i="28"/>
  <c r="B298" i="28"/>
  <c r="B297" i="28"/>
  <c r="B296" i="28"/>
  <c r="B295" i="28"/>
  <c r="B294" i="28"/>
  <c r="B293" i="28"/>
  <c r="C292" i="28"/>
  <c r="B292" i="28"/>
  <c r="B291" i="28"/>
  <c r="B290" i="28"/>
  <c r="B289" i="28"/>
  <c r="B288" i="28"/>
  <c r="B287" i="28"/>
  <c r="B286" i="28"/>
  <c r="B285" i="28"/>
  <c r="B284" i="28"/>
  <c r="B283" i="28"/>
  <c r="B282" i="28"/>
  <c r="B281" i="28"/>
  <c r="B280" i="28"/>
  <c r="B279" i="28"/>
  <c r="B278" i="28"/>
  <c r="B277" i="28"/>
  <c r="B276" i="28"/>
  <c r="B275" i="28"/>
  <c r="B274" i="28"/>
  <c r="B273" i="28"/>
  <c r="B272" i="28"/>
  <c r="B271" i="28"/>
  <c r="B270" i="28"/>
  <c r="B269" i="28"/>
  <c r="B268" i="28"/>
  <c r="B267" i="28"/>
  <c r="B266" i="28"/>
  <c r="B265" i="28"/>
  <c r="B264" i="28"/>
  <c r="B263" i="28"/>
  <c r="B262" i="28"/>
  <c r="B261" i="28"/>
  <c r="B260" i="28"/>
  <c r="B259" i="28"/>
  <c r="B258" i="28"/>
  <c r="B257" i="28"/>
  <c r="C256" i="28"/>
  <c r="B256" i="28"/>
  <c r="B255" i="28"/>
  <c r="B254" i="28"/>
  <c r="B253" i="28"/>
  <c r="B252" i="28"/>
  <c r="B251" i="28"/>
  <c r="B250" i="28"/>
  <c r="B249" i="28"/>
  <c r="B248" i="28"/>
  <c r="B247" i="28"/>
  <c r="B246" i="28"/>
  <c r="B245" i="28"/>
  <c r="B244" i="28"/>
  <c r="B243" i="28"/>
  <c r="B242" i="28"/>
  <c r="B241" i="28"/>
  <c r="B240" i="28"/>
  <c r="B239" i="28"/>
  <c r="B238" i="28"/>
  <c r="B237" i="28"/>
  <c r="B236" i="28"/>
  <c r="B235" i="28"/>
  <c r="B234" i="28"/>
  <c r="B233" i="28"/>
  <c r="B232" i="28"/>
  <c r="B231" i="28"/>
  <c r="B230" i="28"/>
  <c r="B229" i="28"/>
  <c r="B228" i="28"/>
  <c r="B227" i="28"/>
  <c r="B226" i="28"/>
  <c r="B225" i="28"/>
  <c r="B224" i="28"/>
  <c r="B223" i="28"/>
  <c r="B222" i="28"/>
  <c r="B221" i="28"/>
  <c r="C220" i="28"/>
  <c r="B220" i="28"/>
  <c r="B219" i="28"/>
  <c r="B218" i="28"/>
  <c r="B217" i="28"/>
  <c r="B216" i="28"/>
  <c r="B215" i="28"/>
  <c r="B214" i="28"/>
  <c r="B213" i="28"/>
  <c r="B212" i="28"/>
  <c r="B211" i="28"/>
  <c r="B210" i="28"/>
  <c r="B209" i="28"/>
  <c r="B208" i="28"/>
  <c r="B207" i="28"/>
  <c r="B206" i="28"/>
  <c r="B205" i="28"/>
  <c r="B204" i="28"/>
  <c r="B203" i="28"/>
  <c r="B202" i="28"/>
  <c r="B201" i="28"/>
  <c r="B200" i="28"/>
  <c r="B199" i="28"/>
  <c r="B198" i="28"/>
  <c r="B197" i="28"/>
  <c r="B196" i="28"/>
  <c r="B195" i="28"/>
  <c r="B194" i="28"/>
  <c r="B193" i="28"/>
  <c r="B192" i="28"/>
  <c r="B191" i="28"/>
  <c r="B190" i="28"/>
  <c r="B189" i="28"/>
  <c r="B188" i="28"/>
  <c r="B187" i="28"/>
  <c r="B186" i="28"/>
  <c r="B185" i="28"/>
  <c r="C184" i="28"/>
  <c r="B184" i="28"/>
  <c r="B183" i="28"/>
  <c r="B182" i="28"/>
  <c r="B181" i="28"/>
  <c r="B180" i="28"/>
  <c r="B179" i="28"/>
  <c r="B178" i="28"/>
  <c r="B177" i="28"/>
  <c r="B176" i="28"/>
  <c r="B175" i="28"/>
  <c r="B174" i="28"/>
  <c r="B173" i="28"/>
  <c r="B172" i="28"/>
  <c r="B171" i="28"/>
  <c r="B170" i="28"/>
  <c r="B169" i="28"/>
  <c r="B168" i="28"/>
  <c r="B167" i="28"/>
  <c r="B166" i="28"/>
  <c r="B165" i="28"/>
  <c r="B164" i="28"/>
  <c r="B163" i="28"/>
  <c r="B162" i="28"/>
  <c r="B161" i="28"/>
  <c r="B160" i="28"/>
  <c r="B159" i="28"/>
  <c r="B158" i="28"/>
  <c r="B157" i="28"/>
  <c r="B156" i="28"/>
  <c r="B155" i="28"/>
  <c r="B154" i="28"/>
  <c r="B153" i="28"/>
  <c r="B152" i="28"/>
  <c r="B151" i="28"/>
  <c r="B150" i="28"/>
  <c r="B149" i="28"/>
  <c r="C148" i="28"/>
  <c r="B148" i="28"/>
  <c r="B147" i="28"/>
  <c r="B146" i="28"/>
  <c r="B145" i="28"/>
  <c r="B144" i="28"/>
  <c r="B143" i="28"/>
  <c r="B142" i="28"/>
  <c r="B141" i="28"/>
  <c r="B140" i="28"/>
  <c r="B139" i="28"/>
  <c r="B138" i="28"/>
  <c r="B137" i="28"/>
  <c r="B136" i="28"/>
  <c r="B135" i="28"/>
  <c r="B134" i="28"/>
  <c r="B133" i="28"/>
  <c r="B132" i="28"/>
  <c r="B131" i="28"/>
  <c r="B130" i="28"/>
  <c r="B129" i="28"/>
  <c r="B128" i="28"/>
  <c r="B127" i="28"/>
  <c r="B126" i="28"/>
  <c r="B125" i="28"/>
  <c r="B124" i="28"/>
  <c r="B123" i="28"/>
  <c r="B122" i="28"/>
  <c r="B121" i="28"/>
  <c r="B120" i="28"/>
  <c r="B119" i="28"/>
  <c r="B118" i="28"/>
  <c r="B117" i="28"/>
  <c r="B116" i="28"/>
  <c r="B115" i="28"/>
  <c r="B114" i="28"/>
  <c r="B113" i="28"/>
  <c r="C112" i="28"/>
  <c r="B112" i="28"/>
  <c r="B111" i="28"/>
  <c r="B110" i="28"/>
  <c r="B109" i="28"/>
  <c r="B108" i="28"/>
  <c r="B107" i="28"/>
  <c r="B106" i="28"/>
  <c r="B105" i="28"/>
  <c r="B104" i="28"/>
  <c r="B103" i="28"/>
  <c r="B102" i="28"/>
  <c r="B101" i="28"/>
  <c r="B100" i="28"/>
  <c r="B99" i="28"/>
  <c r="B98" i="28"/>
  <c r="B97" i="28"/>
  <c r="B96" i="28"/>
  <c r="B95" i="28"/>
  <c r="B94" i="28"/>
  <c r="B93" i="28"/>
  <c r="B92" i="28"/>
  <c r="B91" i="28"/>
  <c r="B90" i="28"/>
  <c r="B89" i="28"/>
  <c r="B88" i="28"/>
  <c r="B87" i="28"/>
  <c r="B86" i="28"/>
  <c r="B85" i="28"/>
  <c r="B84" i="28"/>
  <c r="B83" i="28"/>
  <c r="B82" i="28"/>
  <c r="B81" i="28"/>
  <c r="B80" i="28"/>
  <c r="B79" i="28"/>
  <c r="B78" i="28"/>
  <c r="B77" i="28"/>
  <c r="C76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F5" i="28"/>
  <c r="B5" i="28"/>
  <c r="E5" i="28" s="1"/>
  <c r="F4" i="28"/>
  <c r="G4" i="28" s="1"/>
  <c r="B4" i="28"/>
  <c r="E4" i="28" s="1"/>
  <c r="AT2" i="28"/>
  <c r="AR2" i="28"/>
  <c r="AN2" i="28"/>
  <c r="AJ2" i="28"/>
  <c r="AH2" i="28"/>
  <c r="AD2" i="28"/>
  <c r="AB2" i="28"/>
  <c r="X2" i="28"/>
  <c r="V2" i="28"/>
  <c r="R2" i="28"/>
  <c r="P2" i="28"/>
  <c r="L2" i="28"/>
  <c r="J2" i="28"/>
  <c r="H2" i="28"/>
  <c r="D2" i="28"/>
  <c r="C40" i="28" s="1"/>
  <c r="AV1" i="28"/>
  <c r="AR1" i="28"/>
  <c r="J1" i="28"/>
  <c r="C364" i="27"/>
  <c r="D364" i="27" s="1"/>
  <c r="B364" i="27"/>
  <c r="B363" i="27"/>
  <c r="B362" i="27"/>
  <c r="C361" i="27"/>
  <c r="B361" i="27"/>
  <c r="B360" i="27"/>
  <c r="B359" i="27"/>
  <c r="B358" i="27"/>
  <c r="B357" i="27"/>
  <c r="C356" i="27"/>
  <c r="B356" i="27"/>
  <c r="B355" i="27"/>
  <c r="B354" i="27"/>
  <c r="C353" i="27"/>
  <c r="B353" i="27"/>
  <c r="B352" i="27"/>
  <c r="B351" i="27"/>
  <c r="B350" i="27"/>
  <c r="B349" i="27"/>
  <c r="C348" i="27"/>
  <c r="B348" i="27"/>
  <c r="B347" i="27"/>
  <c r="B346" i="27"/>
  <c r="C345" i="27"/>
  <c r="B345" i="27"/>
  <c r="B344" i="27"/>
  <c r="B343" i="27"/>
  <c r="B342" i="27"/>
  <c r="B341" i="27"/>
  <c r="B340" i="27"/>
  <c r="B339" i="27"/>
  <c r="B338" i="27"/>
  <c r="C337" i="27"/>
  <c r="B337" i="27"/>
  <c r="B336" i="27"/>
  <c r="B335" i="27"/>
  <c r="B334" i="27"/>
  <c r="B333" i="27"/>
  <c r="C332" i="27"/>
  <c r="B332" i="27"/>
  <c r="B331" i="27"/>
  <c r="B330" i="27"/>
  <c r="C329" i="27"/>
  <c r="B329" i="27"/>
  <c r="B328" i="27"/>
  <c r="B327" i="27"/>
  <c r="B326" i="27"/>
  <c r="B325" i="27"/>
  <c r="B324" i="27"/>
  <c r="B323" i="27"/>
  <c r="B322" i="27"/>
  <c r="C321" i="27"/>
  <c r="B321" i="27"/>
  <c r="B320" i="27"/>
  <c r="B319" i="27"/>
  <c r="B318" i="27"/>
  <c r="B317" i="27"/>
  <c r="B316" i="27"/>
  <c r="B315" i="27"/>
  <c r="B314" i="27"/>
  <c r="B313" i="27"/>
  <c r="B312" i="27"/>
  <c r="B311" i="27"/>
  <c r="B310" i="27"/>
  <c r="C309" i="27"/>
  <c r="B309" i="27"/>
  <c r="B308" i="27"/>
  <c r="B307" i="27"/>
  <c r="B306" i="27"/>
  <c r="B305" i="27"/>
  <c r="B304" i="27"/>
  <c r="B303" i="27"/>
  <c r="B302" i="27"/>
  <c r="B301" i="27"/>
  <c r="B300" i="27"/>
  <c r="B299" i="27"/>
  <c r="B298" i="27"/>
  <c r="C297" i="27"/>
  <c r="B297" i="27"/>
  <c r="B296" i="27"/>
  <c r="B295" i="27"/>
  <c r="B294" i="27"/>
  <c r="B293" i="27"/>
  <c r="B292" i="27"/>
  <c r="B291" i="27"/>
  <c r="B290" i="27"/>
  <c r="B289" i="27"/>
  <c r="B288" i="27"/>
  <c r="B287" i="27"/>
  <c r="C286" i="27"/>
  <c r="B286" i="27"/>
  <c r="B285" i="27"/>
  <c r="B284" i="27"/>
  <c r="B283" i="27"/>
  <c r="B282" i="27"/>
  <c r="B281" i="27"/>
  <c r="B280" i="27"/>
  <c r="B279" i="27"/>
  <c r="B278" i="27"/>
  <c r="B277" i="27"/>
  <c r="B276" i="27"/>
  <c r="B275" i="27"/>
  <c r="B274" i="27"/>
  <c r="C273" i="27"/>
  <c r="B273" i="27"/>
  <c r="B272" i="27"/>
  <c r="C271" i="27"/>
  <c r="B271" i="27"/>
  <c r="B270" i="27"/>
  <c r="B269" i="27"/>
  <c r="B268" i="27"/>
  <c r="B267" i="27"/>
  <c r="B266" i="27"/>
  <c r="B265" i="27"/>
  <c r="B264" i="27"/>
  <c r="C263" i="27"/>
  <c r="B263" i="27"/>
  <c r="B262" i="27"/>
  <c r="B261" i="27"/>
  <c r="B260" i="27"/>
  <c r="C259" i="27"/>
  <c r="B259" i="27"/>
  <c r="B258" i="27"/>
  <c r="C257" i="27"/>
  <c r="B257" i="27"/>
  <c r="B256" i="27"/>
  <c r="B255" i="27"/>
  <c r="B254" i="27"/>
  <c r="B253" i="27"/>
  <c r="B252" i="27"/>
  <c r="B251" i="27"/>
  <c r="B250" i="27"/>
  <c r="B249" i="27"/>
  <c r="B248" i="27"/>
  <c r="B247" i="27"/>
  <c r="C246" i="27"/>
  <c r="B246" i="27"/>
  <c r="B245" i="27"/>
  <c r="B244" i="27"/>
  <c r="B243" i="27"/>
  <c r="C242" i="27"/>
  <c r="B242" i="27"/>
  <c r="B241" i="27"/>
  <c r="B240" i="27"/>
  <c r="B239" i="27"/>
  <c r="C238" i="27"/>
  <c r="B238" i="27"/>
  <c r="B237" i="27"/>
  <c r="B236" i="27"/>
  <c r="B235" i="27"/>
  <c r="B234" i="27"/>
  <c r="B233" i="27"/>
  <c r="B232" i="27"/>
  <c r="B231" i="27"/>
  <c r="C230" i="27"/>
  <c r="B230" i="27"/>
  <c r="B229" i="27"/>
  <c r="B228" i="27"/>
  <c r="B227" i="27"/>
  <c r="B226" i="27"/>
  <c r="B225" i="27"/>
  <c r="B224" i="27"/>
  <c r="B223" i="27"/>
  <c r="B222" i="27"/>
  <c r="B221" i="27"/>
  <c r="B220" i="27"/>
  <c r="C219" i="27"/>
  <c r="B219" i="27"/>
  <c r="B218" i="27"/>
  <c r="C217" i="27"/>
  <c r="B217" i="27"/>
  <c r="B216" i="27"/>
  <c r="C215" i="27"/>
  <c r="B215" i="27"/>
  <c r="B214" i="27"/>
  <c r="C213" i="27"/>
  <c r="B213" i="27"/>
  <c r="B212" i="27"/>
  <c r="B211" i="27"/>
  <c r="C210" i="27"/>
  <c r="B210" i="27"/>
  <c r="B209" i="27"/>
  <c r="C208" i="27"/>
  <c r="B208" i="27"/>
  <c r="B207" i="27"/>
  <c r="C206" i="27"/>
  <c r="B206" i="27"/>
  <c r="B205" i="27"/>
  <c r="B204" i="27"/>
  <c r="C203" i="27"/>
  <c r="B203" i="27"/>
  <c r="B202" i="27"/>
  <c r="C201" i="27"/>
  <c r="B201" i="27"/>
  <c r="B200" i="27"/>
  <c r="C199" i="27"/>
  <c r="B199" i="27"/>
  <c r="B198" i="27"/>
  <c r="C197" i="27"/>
  <c r="B197" i="27"/>
  <c r="B196" i="27"/>
  <c r="B195" i="27"/>
  <c r="C194" i="27"/>
  <c r="B194" i="27"/>
  <c r="B193" i="27"/>
  <c r="C192" i="27"/>
  <c r="B192" i="27"/>
  <c r="B191" i="27"/>
  <c r="C190" i="27"/>
  <c r="B190" i="27"/>
  <c r="B189" i="27"/>
  <c r="B188" i="27"/>
  <c r="C187" i="27"/>
  <c r="B187" i="27"/>
  <c r="B186" i="27"/>
  <c r="C185" i="27"/>
  <c r="B185" i="27"/>
  <c r="B184" i="27"/>
  <c r="B183" i="27"/>
  <c r="B182" i="27"/>
  <c r="B181" i="27"/>
  <c r="B180" i="27"/>
  <c r="B179" i="27"/>
  <c r="B178" i="27"/>
  <c r="B177" i="27"/>
  <c r="B176" i="27"/>
  <c r="B175" i="27"/>
  <c r="B174" i="27"/>
  <c r="B173" i="27"/>
  <c r="B172" i="27"/>
  <c r="B171" i="27"/>
  <c r="B170" i="27"/>
  <c r="B169" i="27"/>
  <c r="B168" i="27"/>
  <c r="B167" i="27"/>
  <c r="B166" i="27"/>
  <c r="B165" i="27"/>
  <c r="B164" i="27"/>
  <c r="B163" i="27"/>
  <c r="B162" i="27"/>
  <c r="B161" i="27"/>
  <c r="B160" i="27"/>
  <c r="C159" i="27"/>
  <c r="B159" i="27"/>
  <c r="B158" i="27"/>
  <c r="B157" i="27"/>
  <c r="B156" i="27"/>
  <c r="B155" i="27"/>
  <c r="B154" i="27"/>
  <c r="B153" i="27"/>
  <c r="B152" i="27"/>
  <c r="C151" i="27"/>
  <c r="B151" i="27"/>
  <c r="B150" i="27"/>
  <c r="B149" i="27"/>
  <c r="B148" i="27"/>
  <c r="B147" i="27"/>
  <c r="B146" i="27"/>
  <c r="C145" i="27"/>
  <c r="B145" i="27"/>
  <c r="C144" i="27"/>
  <c r="B144" i="27"/>
  <c r="C143" i="27"/>
  <c r="B143" i="27"/>
  <c r="C142" i="27"/>
  <c r="B142" i="27"/>
  <c r="C141" i="27"/>
  <c r="B141" i="27"/>
  <c r="B140" i="27"/>
  <c r="B139" i="27"/>
  <c r="B138" i="27"/>
  <c r="B137" i="27"/>
  <c r="C136" i="27"/>
  <c r="B136" i="27"/>
  <c r="C135" i="27"/>
  <c r="B135" i="27"/>
  <c r="C134" i="27"/>
  <c r="B134" i="27"/>
  <c r="C133" i="27"/>
  <c r="B133" i="27"/>
  <c r="B132" i="27"/>
  <c r="B131" i="27"/>
  <c r="B130" i="27"/>
  <c r="C129" i="27"/>
  <c r="B129" i="27"/>
  <c r="C128" i="27"/>
  <c r="B128" i="27"/>
  <c r="C127" i="27"/>
  <c r="B127" i="27"/>
  <c r="C126" i="27"/>
  <c r="B126" i="27"/>
  <c r="C125" i="27"/>
  <c r="B125" i="27"/>
  <c r="B124" i="27"/>
  <c r="B123" i="27"/>
  <c r="B122" i="27"/>
  <c r="B121" i="27"/>
  <c r="C120" i="27"/>
  <c r="B120" i="27"/>
  <c r="C119" i="27"/>
  <c r="B119" i="27"/>
  <c r="C118" i="27"/>
  <c r="B118" i="27"/>
  <c r="C117" i="27"/>
  <c r="B117" i="27"/>
  <c r="B116" i="27"/>
  <c r="B115" i="27"/>
  <c r="B114" i="27"/>
  <c r="C113" i="27"/>
  <c r="B113" i="27"/>
  <c r="B112" i="27"/>
  <c r="B111" i="27"/>
  <c r="B110" i="27"/>
  <c r="B109" i="27"/>
  <c r="B108" i="27"/>
  <c r="B107" i="27"/>
  <c r="B106" i="27"/>
  <c r="B105" i="27"/>
  <c r="C104" i="27"/>
  <c r="B104" i="27"/>
  <c r="B103" i="27"/>
  <c r="B102" i="27"/>
  <c r="B101" i="27"/>
  <c r="C100" i="27"/>
  <c r="B100" i="27"/>
  <c r="B99" i="27"/>
  <c r="B98" i="27"/>
  <c r="B97" i="27"/>
  <c r="C96" i="27"/>
  <c r="B96" i="27"/>
  <c r="B95" i="27"/>
  <c r="B94" i="27"/>
  <c r="B93" i="27"/>
  <c r="B92" i="27"/>
  <c r="B91" i="27"/>
  <c r="B90" i="27"/>
  <c r="B89" i="27"/>
  <c r="C88" i="27"/>
  <c r="B88" i="27"/>
  <c r="B87" i="27"/>
  <c r="B86" i="27"/>
  <c r="B85" i="27"/>
  <c r="B84" i="27"/>
  <c r="B83" i="27"/>
  <c r="B82" i="27"/>
  <c r="B81" i="27"/>
  <c r="B80" i="27"/>
  <c r="B79" i="27"/>
  <c r="B78" i="27"/>
  <c r="B77" i="27"/>
  <c r="C76" i="27"/>
  <c r="D76" i="27" s="1"/>
  <c r="B76" i="27"/>
  <c r="C75" i="27"/>
  <c r="B75" i="27"/>
  <c r="B74" i="27"/>
  <c r="C73" i="27"/>
  <c r="B73" i="27"/>
  <c r="B72" i="27"/>
  <c r="C71" i="27"/>
  <c r="B71" i="27"/>
  <c r="C70" i="27"/>
  <c r="B70" i="27"/>
  <c r="C69" i="27"/>
  <c r="B69" i="27"/>
  <c r="C68" i="27"/>
  <c r="B68" i="27"/>
  <c r="C67" i="27"/>
  <c r="B67" i="27"/>
  <c r="B66" i="27"/>
  <c r="B65" i="27"/>
  <c r="C64" i="27"/>
  <c r="B64" i="27"/>
  <c r="B63" i="27"/>
  <c r="C62" i="27"/>
  <c r="B62" i="27"/>
  <c r="C61" i="27"/>
  <c r="B61" i="27"/>
  <c r="C60" i="27"/>
  <c r="B60" i="27"/>
  <c r="B59" i="27"/>
  <c r="C58" i="27"/>
  <c r="B58" i="27"/>
  <c r="C57" i="27"/>
  <c r="B57" i="27"/>
  <c r="C56" i="27"/>
  <c r="B56" i="27"/>
  <c r="B55" i="27"/>
  <c r="C54" i="27"/>
  <c r="B54" i="27"/>
  <c r="C53" i="27"/>
  <c r="B53" i="27"/>
  <c r="C52" i="27"/>
  <c r="B52" i="27"/>
  <c r="B51" i="27"/>
  <c r="C50" i="27"/>
  <c r="B50" i="27"/>
  <c r="C49" i="27"/>
  <c r="B49" i="27"/>
  <c r="C48" i="27"/>
  <c r="B48" i="27"/>
  <c r="B47" i="27"/>
  <c r="C46" i="27"/>
  <c r="B46" i="27"/>
  <c r="C45" i="27"/>
  <c r="B45" i="27"/>
  <c r="B44" i="27"/>
  <c r="C43" i="27"/>
  <c r="B43" i="27"/>
  <c r="B42" i="27"/>
  <c r="B41" i="27"/>
  <c r="B40" i="27"/>
  <c r="C39" i="27"/>
  <c r="B39" i="27"/>
  <c r="B38" i="27"/>
  <c r="C37" i="27"/>
  <c r="B37" i="27"/>
  <c r="B36" i="27"/>
  <c r="B35" i="27"/>
  <c r="C34" i="27"/>
  <c r="B34" i="27"/>
  <c r="C33" i="27"/>
  <c r="B33" i="27"/>
  <c r="B32" i="27"/>
  <c r="C31" i="27"/>
  <c r="B31" i="27"/>
  <c r="C30" i="27"/>
  <c r="B30" i="27"/>
  <c r="C29" i="27"/>
  <c r="B29" i="27"/>
  <c r="B28" i="27"/>
  <c r="C27" i="27"/>
  <c r="B27" i="27"/>
  <c r="C26" i="27"/>
  <c r="B26" i="27"/>
  <c r="C25" i="27"/>
  <c r="B25" i="27"/>
  <c r="B24" i="27"/>
  <c r="C23" i="27"/>
  <c r="B23" i="27"/>
  <c r="C22" i="27"/>
  <c r="B22" i="27"/>
  <c r="B21" i="27"/>
  <c r="B20" i="27"/>
  <c r="C19" i="27"/>
  <c r="B19" i="27"/>
  <c r="B18" i="27"/>
  <c r="C17" i="27"/>
  <c r="B17" i="27"/>
  <c r="B16" i="27"/>
  <c r="B15" i="27"/>
  <c r="C14" i="27"/>
  <c r="B14" i="27"/>
  <c r="C13" i="27"/>
  <c r="B13" i="27"/>
  <c r="C12" i="27"/>
  <c r="B12" i="27"/>
  <c r="B11" i="27"/>
  <c r="C10" i="27"/>
  <c r="B10" i="27"/>
  <c r="C9" i="27"/>
  <c r="B9" i="27"/>
  <c r="C8" i="27"/>
  <c r="B8" i="27"/>
  <c r="B7" i="27"/>
  <c r="C6" i="27"/>
  <c r="B6" i="27"/>
  <c r="C5" i="27"/>
  <c r="B5" i="27"/>
  <c r="G4" i="27"/>
  <c r="F5" i="27" s="1"/>
  <c r="F4" i="27"/>
  <c r="B4" i="27"/>
  <c r="E4" i="27" s="1"/>
  <c r="AV2" i="27"/>
  <c r="AT2" i="27"/>
  <c r="AR2" i="27"/>
  <c r="AP2" i="27"/>
  <c r="C301" i="27" s="1"/>
  <c r="AN2" i="27"/>
  <c r="AL2" i="27"/>
  <c r="C254" i="27" s="1"/>
  <c r="AJ2" i="27"/>
  <c r="AH2" i="27"/>
  <c r="AF2" i="27"/>
  <c r="C226" i="27" s="1"/>
  <c r="AD2" i="27"/>
  <c r="AB2" i="27"/>
  <c r="Z2" i="27"/>
  <c r="C333" i="27" s="1"/>
  <c r="X2" i="27"/>
  <c r="V2" i="27"/>
  <c r="T2" i="27"/>
  <c r="C147" i="27" s="1"/>
  <c r="R2" i="27"/>
  <c r="P2" i="27"/>
  <c r="N2" i="27"/>
  <c r="L2" i="27"/>
  <c r="J2" i="27"/>
  <c r="H2" i="27"/>
  <c r="F2" i="27"/>
  <c r="C222" i="27" s="1"/>
  <c r="D2" i="27"/>
  <c r="C293" i="27" s="1"/>
  <c r="AV1" i="27"/>
  <c r="AT1" i="27"/>
  <c r="C352" i="27" s="1"/>
  <c r="AR1" i="27"/>
  <c r="J1" i="27"/>
  <c r="E5" i="27" l="1"/>
  <c r="E41" i="27" s="1"/>
  <c r="E77" i="27" s="1"/>
  <c r="E113" i="27" s="1"/>
  <c r="E149" i="27" s="1"/>
  <c r="E185" i="27" s="1"/>
  <c r="E221" i="27" s="1"/>
  <c r="E257" i="27" s="1"/>
  <c r="E293" i="27" s="1"/>
  <c r="E329" i="27" s="1"/>
  <c r="G5" i="28"/>
  <c r="F6" i="28" s="1"/>
  <c r="F41" i="27"/>
  <c r="G5" i="27"/>
  <c r="F6" i="27" s="1"/>
  <c r="D5" i="27"/>
  <c r="D329" i="27"/>
  <c r="D293" i="27"/>
  <c r="E41" i="28"/>
  <c r="C5" i="28"/>
  <c r="D5" i="28" s="1"/>
  <c r="D257" i="27"/>
  <c r="C183" i="27"/>
  <c r="C223" i="27"/>
  <c r="C109" i="27"/>
  <c r="C105" i="27"/>
  <c r="C101" i="27"/>
  <c r="C97" i="27"/>
  <c r="C93" i="27"/>
  <c r="C89" i="27"/>
  <c r="C85" i="27"/>
  <c r="C81" i="27"/>
  <c r="C295" i="27"/>
  <c r="C110" i="27"/>
  <c r="C106" i="27"/>
  <c r="C102" i="27"/>
  <c r="C98" i="27"/>
  <c r="C94" i="27"/>
  <c r="C90" i="27"/>
  <c r="C86" i="27"/>
  <c r="C82" i="27"/>
  <c r="C331" i="27"/>
  <c r="C111" i="27"/>
  <c r="C107" i="27"/>
  <c r="C103" i="27"/>
  <c r="C99" i="27"/>
  <c r="C95" i="27"/>
  <c r="C91" i="27"/>
  <c r="C87" i="27"/>
  <c r="C83" i="27"/>
  <c r="C79" i="27"/>
  <c r="C42" i="27"/>
  <c r="C51" i="27"/>
  <c r="C59" i="27"/>
  <c r="C66" i="27"/>
  <c r="C92" i="27"/>
  <c r="C115" i="27"/>
  <c r="C122" i="27"/>
  <c r="C124" i="27"/>
  <c r="C131" i="27"/>
  <c r="C138" i="27"/>
  <c r="C140" i="27"/>
  <c r="C179" i="27"/>
  <c r="C196" i="27"/>
  <c r="C212" i="27"/>
  <c r="C234" i="27"/>
  <c r="C261" i="27"/>
  <c r="C274" i="27"/>
  <c r="G41" i="31"/>
  <c r="F42" i="31" s="1"/>
  <c r="C302" i="27"/>
  <c r="C338" i="27"/>
  <c r="C291" i="27"/>
  <c r="C287" i="27"/>
  <c r="C303" i="27"/>
  <c r="C339" i="27"/>
  <c r="C292" i="27"/>
  <c r="D292" i="27" s="1"/>
  <c r="C288" i="27"/>
  <c r="C284" i="27"/>
  <c r="C280" i="27"/>
  <c r="C276" i="27"/>
  <c r="C272" i="27"/>
  <c r="C268" i="27"/>
  <c r="C264" i="27"/>
  <c r="C304" i="27"/>
  <c r="C300" i="27"/>
  <c r="C155" i="27"/>
  <c r="D113" i="27"/>
  <c r="D185" i="27"/>
  <c r="C265" i="27"/>
  <c r="C278" i="27"/>
  <c r="C362" i="27"/>
  <c r="C358" i="27"/>
  <c r="C354" i="27"/>
  <c r="C363" i="27"/>
  <c r="C359" i="27"/>
  <c r="C355" i="27"/>
  <c r="C175" i="27"/>
  <c r="C189" i="27"/>
  <c r="C198" i="27"/>
  <c r="C205" i="27"/>
  <c r="C214" i="27"/>
  <c r="C270" i="27"/>
  <c r="C290" i="27"/>
  <c r="C313" i="27"/>
  <c r="C341" i="27"/>
  <c r="C349" i="27"/>
  <c r="C357" i="27"/>
  <c r="F41" i="28"/>
  <c r="C184" i="27"/>
  <c r="D184" i="27" s="1"/>
  <c r="C180" i="27"/>
  <c r="C176" i="27"/>
  <c r="C172" i="27"/>
  <c r="C168" i="27"/>
  <c r="C164" i="27"/>
  <c r="C160" i="27"/>
  <c r="C156" i="27"/>
  <c r="C181" i="27"/>
  <c r="C177" i="27"/>
  <c r="C173" i="27"/>
  <c r="C169" i="27"/>
  <c r="C165" i="27"/>
  <c r="C161" i="27"/>
  <c r="C157" i="27"/>
  <c r="C153" i="27"/>
  <c r="C225" i="27"/>
  <c r="C182" i="27"/>
  <c r="C178" i="27"/>
  <c r="C174" i="27"/>
  <c r="C170" i="27"/>
  <c r="C166" i="27"/>
  <c r="C162" i="27"/>
  <c r="C158" i="27"/>
  <c r="C154" i="27"/>
  <c r="C267" i="27"/>
  <c r="C282" i="27"/>
  <c r="C340" i="27"/>
  <c r="C191" i="27"/>
  <c r="C207" i="27"/>
  <c r="C84" i="27"/>
  <c r="C171" i="27"/>
  <c r="C200" i="27"/>
  <c r="C216" i="27"/>
  <c r="C258" i="27"/>
  <c r="C266" i="27"/>
  <c r="C283" i="27"/>
  <c r="C285" i="27"/>
  <c r="C325" i="27"/>
  <c r="C298" i="27"/>
  <c r="C334" i="27"/>
  <c r="C77" i="27"/>
  <c r="D77" i="27" s="1"/>
  <c r="C149" i="27"/>
  <c r="D149" i="27" s="1"/>
  <c r="C221" i="27"/>
  <c r="D221" i="27" s="1"/>
  <c r="C40" i="27"/>
  <c r="D40" i="27" s="1"/>
  <c r="C36" i="27"/>
  <c r="C32" i="27"/>
  <c r="C28" i="27"/>
  <c r="C24" i="27"/>
  <c r="C20" i="27"/>
  <c r="C16" i="27"/>
  <c r="C152" i="27"/>
  <c r="C224" i="27"/>
  <c r="C296" i="27"/>
  <c r="C7" i="27"/>
  <c r="C11" i="27"/>
  <c r="C15" i="27"/>
  <c r="C18" i="27"/>
  <c r="C21" i="27"/>
  <c r="C41" i="27"/>
  <c r="D41" i="27" s="1"/>
  <c r="C63" i="27"/>
  <c r="C65" i="27"/>
  <c r="C72" i="27"/>
  <c r="C80" i="27"/>
  <c r="C112" i="27"/>
  <c r="D112" i="27" s="1"/>
  <c r="C121" i="27"/>
  <c r="C137" i="27"/>
  <c r="C167" i="27"/>
  <c r="C186" i="27"/>
  <c r="C193" i="27"/>
  <c r="C195" i="27"/>
  <c r="C202" i="27"/>
  <c r="C209" i="27"/>
  <c r="C211" i="27"/>
  <c r="C218" i="27"/>
  <c r="C262" i="27"/>
  <c r="C279" i="27"/>
  <c r="C281" i="27"/>
  <c r="C305" i="27"/>
  <c r="C336" i="27"/>
  <c r="C344" i="27"/>
  <c r="C360" i="27"/>
  <c r="C269" i="27"/>
  <c r="C289" i="27"/>
  <c r="C326" i="27"/>
  <c r="C322" i="27"/>
  <c r="C318" i="27"/>
  <c r="C314" i="27"/>
  <c r="C310" i="27"/>
  <c r="C306" i="27"/>
  <c r="C350" i="27"/>
  <c r="C346" i="27"/>
  <c r="C342" i="27"/>
  <c r="C327" i="27"/>
  <c r="C323" i="27"/>
  <c r="C319" i="27"/>
  <c r="C315" i="27"/>
  <c r="C311" i="27"/>
  <c r="C307" i="27"/>
  <c r="C351" i="27"/>
  <c r="C347" i="27"/>
  <c r="C343" i="27"/>
  <c r="C328" i="27"/>
  <c r="D328" i="27" s="1"/>
  <c r="C324" i="27"/>
  <c r="C320" i="27"/>
  <c r="C316" i="27"/>
  <c r="C312" i="27"/>
  <c r="C308" i="27"/>
  <c r="C294" i="27"/>
  <c r="C330" i="27"/>
  <c r="C78" i="27"/>
  <c r="C150" i="27"/>
  <c r="C255" i="27"/>
  <c r="C251" i="27"/>
  <c r="C247" i="27"/>
  <c r="C243" i="27"/>
  <c r="C239" i="27"/>
  <c r="C235" i="27"/>
  <c r="C231" i="27"/>
  <c r="C227" i="27"/>
  <c r="C299" i="27"/>
  <c r="C256" i="27"/>
  <c r="D256" i="27" s="1"/>
  <c r="C252" i="27"/>
  <c r="C248" i="27"/>
  <c r="C244" i="27"/>
  <c r="C240" i="27"/>
  <c r="C236" i="27"/>
  <c r="C232" i="27"/>
  <c r="C228" i="27"/>
  <c r="C335" i="27"/>
  <c r="C253" i="27"/>
  <c r="C249" i="27"/>
  <c r="C245" i="27"/>
  <c r="C241" i="27"/>
  <c r="C237" i="27"/>
  <c r="C233" i="27"/>
  <c r="C229" i="27"/>
  <c r="C35" i="27"/>
  <c r="C38" i="27"/>
  <c r="C44" i="27"/>
  <c r="C47" i="27"/>
  <c r="C55" i="27"/>
  <c r="C74" i="27"/>
  <c r="C108" i="27"/>
  <c r="C114" i="27"/>
  <c r="C116" i="27"/>
  <c r="C123" i="27"/>
  <c r="C130" i="27"/>
  <c r="C132" i="27"/>
  <c r="C139" i="27"/>
  <c r="C146" i="27"/>
  <c r="C148" i="27"/>
  <c r="D148" i="27" s="1"/>
  <c r="C163" i="27"/>
  <c r="C188" i="27"/>
  <c r="C204" i="27"/>
  <c r="C220" i="27"/>
  <c r="D220" i="27" s="1"/>
  <c r="C250" i="27"/>
  <c r="C260" i="27"/>
  <c r="C275" i="27"/>
  <c r="C277" i="27"/>
  <c r="C317" i="27"/>
  <c r="E21" i="32"/>
  <c r="E37" i="32" s="1"/>
  <c r="C5" i="32"/>
  <c r="C21" i="32" s="1"/>
  <c r="G26" i="36"/>
  <c r="F27" i="36" s="1"/>
  <c r="E26" i="36"/>
  <c r="E5" i="33"/>
  <c r="C5" i="33" s="1"/>
  <c r="D5" i="33" s="1"/>
  <c r="G5" i="33" s="1"/>
  <c r="F6" i="33" s="1"/>
  <c r="F41" i="34"/>
  <c r="E5" i="34"/>
  <c r="C5" i="34" s="1"/>
  <c r="D5" i="34" s="1"/>
  <c r="G5" i="34" s="1"/>
  <c r="F6" i="34" s="1"/>
  <c r="G6" i="32"/>
  <c r="F7" i="32" s="1"/>
  <c r="G7" i="32" s="1"/>
  <c r="F8" i="32" s="1"/>
  <c r="E6" i="32"/>
  <c r="E5" i="30"/>
  <c r="E5" i="31"/>
  <c r="C5" i="31" s="1"/>
  <c r="D5" i="31" s="1"/>
  <c r="G5" i="31" s="1"/>
  <c r="F6" i="31" s="1"/>
  <c r="E42" i="31"/>
  <c r="C42" i="31" s="1"/>
  <c r="D42" i="31" s="1"/>
  <c r="C52" i="30"/>
  <c r="C65" i="30"/>
  <c r="C67" i="30"/>
  <c r="E41" i="31"/>
  <c r="C41" i="31" s="1"/>
  <c r="D41" i="31" s="1"/>
  <c r="C70" i="31"/>
  <c r="G37" i="33"/>
  <c r="F38" i="33" s="1"/>
  <c r="C46" i="35"/>
  <c r="D37" i="35"/>
  <c r="G37" i="35" s="1"/>
  <c r="F38" i="35" s="1"/>
  <c r="E25" i="36"/>
  <c r="G7" i="36"/>
  <c r="F8" i="36" s="1"/>
  <c r="E7" i="36"/>
  <c r="C7" i="36" s="1"/>
  <c r="C6" i="30"/>
  <c r="C10" i="30"/>
  <c r="C14" i="30"/>
  <c r="C18" i="30"/>
  <c r="C22" i="30"/>
  <c r="C26" i="30"/>
  <c r="C30" i="30"/>
  <c r="C34" i="30"/>
  <c r="C42" i="30"/>
  <c r="C47" i="30"/>
  <c r="C21" i="36"/>
  <c r="E37" i="36"/>
  <c r="C37" i="36" s="1"/>
  <c r="C44" i="30"/>
  <c r="C49" i="30"/>
  <c r="C76" i="31"/>
  <c r="D76" i="31" s="1"/>
  <c r="C72" i="31"/>
  <c r="C68" i="31"/>
  <c r="C64" i="31"/>
  <c r="C60" i="31"/>
  <c r="C56" i="31"/>
  <c r="C52" i="31"/>
  <c r="C73" i="31"/>
  <c r="C69" i="31"/>
  <c r="C65" i="31"/>
  <c r="C61" i="31"/>
  <c r="C57" i="31"/>
  <c r="C53" i="31"/>
  <c r="C75" i="31"/>
  <c r="C71" i="31"/>
  <c r="C67" i="31"/>
  <c r="C63" i="31"/>
  <c r="C59" i="31"/>
  <c r="C55" i="31"/>
  <c r="C54" i="31"/>
  <c r="C38" i="35"/>
  <c r="E36" i="37"/>
  <c r="C36" i="37" s="1"/>
  <c r="C20" i="37"/>
  <c r="C37" i="30"/>
  <c r="C38" i="30"/>
  <c r="C50" i="30"/>
  <c r="C5" i="30"/>
  <c r="D5" i="30" s="1"/>
  <c r="G5" i="30" s="1"/>
  <c r="F6" i="30" s="1"/>
  <c r="C9" i="30"/>
  <c r="C13" i="30"/>
  <c r="C17" i="30"/>
  <c r="C21" i="30"/>
  <c r="C25" i="30"/>
  <c r="C29" i="30"/>
  <c r="C33" i="30"/>
  <c r="C39" i="30"/>
  <c r="C66" i="31"/>
  <c r="C74" i="30"/>
  <c r="C70" i="30"/>
  <c r="C66" i="30"/>
  <c r="C62" i="30"/>
  <c r="C58" i="30"/>
  <c r="C54" i="30"/>
  <c r="C41" i="30"/>
  <c r="D41" i="30" s="1"/>
  <c r="G41" i="30" s="1"/>
  <c r="F42" i="30" s="1"/>
  <c r="E42" i="30" s="1"/>
  <c r="C57" i="30"/>
  <c r="C59" i="30"/>
  <c r="C76" i="30"/>
  <c r="D76" i="30" s="1"/>
  <c r="G8" i="37"/>
  <c r="F9" i="37" s="1"/>
  <c r="G27" i="37"/>
  <c r="F28" i="37" s="1"/>
  <c r="G28" i="37" s="1"/>
  <c r="F29" i="37" s="1"/>
  <c r="E7" i="37"/>
  <c r="C7" i="37" s="1"/>
  <c r="C37" i="38"/>
  <c r="C76" i="39"/>
  <c r="D76" i="39" s="1"/>
  <c r="C72" i="39"/>
  <c r="C68" i="39"/>
  <c r="C64" i="39"/>
  <c r="C60" i="39"/>
  <c r="C56" i="39"/>
  <c r="C52" i="39"/>
  <c r="C73" i="39"/>
  <c r="C69" i="39"/>
  <c r="C65" i="39"/>
  <c r="C61" i="39"/>
  <c r="C57" i="39"/>
  <c r="C53" i="39"/>
  <c r="C95" i="39"/>
  <c r="C70" i="39"/>
  <c r="C63" i="39"/>
  <c r="C54" i="39"/>
  <c r="C98" i="39"/>
  <c r="C93" i="39"/>
  <c r="C90" i="39"/>
  <c r="C96" i="39"/>
  <c r="C88" i="39"/>
  <c r="C75" i="39"/>
  <c r="C66" i="39"/>
  <c r="C59" i="39"/>
  <c r="C92" i="39"/>
  <c r="C99" i="39"/>
  <c r="C91" i="39"/>
  <c r="C62" i="39"/>
  <c r="C94" i="39"/>
  <c r="C89" i="39"/>
  <c r="C97" i="39"/>
  <c r="C55" i="39"/>
  <c r="C67" i="39"/>
  <c r="E21" i="33"/>
  <c r="C21" i="33" s="1"/>
  <c r="D21" i="33" s="1"/>
  <c r="C104" i="34"/>
  <c r="C112" i="34"/>
  <c r="D112" i="34" s="1"/>
  <c r="D21" i="35"/>
  <c r="G21" i="35" s="1"/>
  <c r="F22" i="35" s="1"/>
  <c r="C42" i="35"/>
  <c r="E25" i="37"/>
  <c r="C25" i="37" s="1"/>
  <c r="F37" i="32"/>
  <c r="E37" i="33"/>
  <c r="C37" i="33" s="1"/>
  <c r="D37" i="33" s="1"/>
  <c r="E38" i="36"/>
  <c r="C38" i="36" s="1"/>
  <c r="C22" i="36"/>
  <c r="E20" i="38"/>
  <c r="E36" i="38" s="1"/>
  <c r="D36" i="38" s="1"/>
  <c r="G36" i="38" s="1"/>
  <c r="F37" i="38" s="1"/>
  <c r="G21" i="33"/>
  <c r="F22" i="33" s="1"/>
  <c r="C109" i="34"/>
  <c r="C105" i="34"/>
  <c r="C101" i="34"/>
  <c r="C110" i="34"/>
  <c r="C106" i="34"/>
  <c r="C102" i="34"/>
  <c r="E23" i="36"/>
  <c r="E37" i="37"/>
  <c r="C37" i="37" s="1"/>
  <c r="C21" i="37"/>
  <c r="C74" i="39"/>
  <c r="C19" i="40"/>
  <c r="C11" i="40"/>
  <c r="C14" i="40"/>
  <c r="C9" i="40"/>
  <c r="C6" i="40"/>
  <c r="C17" i="40"/>
  <c r="C12" i="40"/>
  <c r="C16" i="40"/>
  <c r="C8" i="40"/>
  <c r="C13" i="40"/>
  <c r="C5" i="40"/>
  <c r="D5" i="40" s="1"/>
  <c r="G5" i="40" s="1"/>
  <c r="F6" i="40" s="1"/>
  <c r="C18" i="40"/>
  <c r="C20" i="40"/>
  <c r="D20" i="40" s="1"/>
  <c r="C7" i="40"/>
  <c r="C51" i="37"/>
  <c r="D51" i="37" s="1"/>
  <c r="C47" i="37"/>
  <c r="C43" i="37"/>
  <c r="C39" i="37"/>
  <c r="C48" i="37"/>
  <c r="C44" i="37"/>
  <c r="C40" i="37"/>
  <c r="C50" i="37"/>
  <c r="C46" i="37"/>
  <c r="E6" i="37"/>
  <c r="C6" i="37" s="1"/>
  <c r="E28" i="37"/>
  <c r="C28" i="37" s="1"/>
  <c r="C38" i="37"/>
  <c r="D38" i="37" s="1"/>
  <c r="G38" i="37" s="1"/>
  <c r="F39" i="37" s="1"/>
  <c r="C41" i="37"/>
  <c r="G24" i="41"/>
  <c r="F25" i="41" s="1"/>
  <c r="G25" i="41" s="1"/>
  <c r="F26" i="41" s="1"/>
  <c r="G26" i="41" s="1"/>
  <c r="F27" i="41" s="1"/>
  <c r="G27" i="41" s="1"/>
  <c r="F28" i="41" s="1"/>
  <c r="E24" i="41"/>
  <c r="C24" i="41" s="1"/>
  <c r="E38" i="37"/>
  <c r="C47" i="41"/>
  <c r="C44" i="41"/>
  <c r="C41" i="41"/>
  <c r="C51" i="41"/>
  <c r="C48" i="41"/>
  <c r="C46" i="41"/>
  <c r="C50" i="41"/>
  <c r="C52" i="41"/>
  <c r="D52" i="41" s="1"/>
  <c r="C49" i="41"/>
  <c r="C45" i="41"/>
  <c r="C43" i="41"/>
  <c r="C39" i="41"/>
  <c r="D39" i="41" s="1"/>
  <c r="G39" i="41" s="1"/>
  <c r="F40" i="41" s="1"/>
  <c r="C40" i="41"/>
  <c r="C5" i="35"/>
  <c r="D5" i="35" s="1"/>
  <c r="G5" i="35" s="1"/>
  <c r="F6" i="35" s="1"/>
  <c r="C9" i="35"/>
  <c r="C13" i="35"/>
  <c r="E6" i="36"/>
  <c r="C6" i="36" s="1"/>
  <c r="E24" i="36"/>
  <c r="E23" i="37"/>
  <c r="C23" i="37" s="1"/>
  <c r="E26" i="37"/>
  <c r="C26" i="37" s="1"/>
  <c r="C42" i="37"/>
  <c r="C45" i="37"/>
  <c r="F41" i="39"/>
  <c r="G5" i="39"/>
  <c r="F6" i="39" s="1"/>
  <c r="C42" i="41"/>
  <c r="E26" i="42"/>
  <c r="C26" i="42" s="1"/>
  <c r="G26" i="42"/>
  <c r="F27" i="42" s="1"/>
  <c r="G27" i="42" s="1"/>
  <c r="F28" i="42" s="1"/>
  <c r="G28" i="42" s="1"/>
  <c r="F29" i="42" s="1"/>
  <c r="G29" i="42" s="1"/>
  <c r="F30" i="42" s="1"/>
  <c r="C24" i="35"/>
  <c r="C28" i="35"/>
  <c r="C32" i="35"/>
  <c r="C111" i="39"/>
  <c r="C103" i="39"/>
  <c r="C109" i="39"/>
  <c r="C106" i="39"/>
  <c r="C101" i="39"/>
  <c r="C112" i="39"/>
  <c r="D112" i="39" s="1"/>
  <c r="C104" i="39"/>
  <c r="C100" i="39"/>
  <c r="C108" i="39"/>
  <c r="C35" i="40"/>
  <c r="C31" i="40"/>
  <c r="C27" i="40"/>
  <c r="C23" i="40"/>
  <c r="C36" i="40"/>
  <c r="D36" i="40" s="1"/>
  <c r="C32" i="40"/>
  <c r="C28" i="40"/>
  <c r="C24" i="40"/>
  <c r="C29" i="40"/>
  <c r="C22" i="40"/>
  <c r="C26" i="40"/>
  <c r="C33" i="40"/>
  <c r="C21" i="40"/>
  <c r="D21" i="40" s="1"/>
  <c r="G21" i="40" s="1"/>
  <c r="F22" i="40" s="1"/>
  <c r="C25" i="40"/>
  <c r="C30" i="40"/>
  <c r="C37" i="40"/>
  <c r="C21" i="41"/>
  <c r="C48" i="42"/>
  <c r="C45" i="42"/>
  <c r="C42" i="42"/>
  <c r="C39" i="42"/>
  <c r="D39" i="42" s="1"/>
  <c r="C52" i="42"/>
  <c r="D52" i="42" s="1"/>
  <c r="C46" i="42"/>
  <c r="C40" i="42"/>
  <c r="C44" i="42"/>
  <c r="C50" i="42"/>
  <c r="C47" i="42"/>
  <c r="C49" i="42"/>
  <c r="C43" i="42"/>
  <c r="C41" i="42"/>
  <c r="C51" i="42"/>
  <c r="D20" i="38"/>
  <c r="G20" i="38" s="1"/>
  <c r="F21" i="38" s="1"/>
  <c r="F37" i="40"/>
  <c r="E22" i="42"/>
  <c r="E39" i="42"/>
  <c r="G39" i="42"/>
  <c r="F40" i="42" s="1"/>
  <c r="C46" i="40"/>
  <c r="C38" i="40"/>
  <c r="C52" i="40"/>
  <c r="D52" i="40" s="1"/>
  <c r="C49" i="40"/>
  <c r="C44" i="40"/>
  <c r="C41" i="40"/>
  <c r="C43" i="40"/>
  <c r="C50" i="40"/>
  <c r="C47" i="40"/>
  <c r="C45" i="40"/>
  <c r="C40" i="40"/>
  <c r="G5" i="41"/>
  <c r="F6" i="41" s="1"/>
  <c r="G6" i="41" s="1"/>
  <c r="F7" i="41" s="1"/>
  <c r="G7" i="41" s="1"/>
  <c r="F8" i="41" s="1"/>
  <c r="E5" i="41"/>
  <c r="C5" i="41" s="1"/>
  <c r="E7" i="42"/>
  <c r="C7" i="42" s="1"/>
  <c r="G7" i="42"/>
  <c r="F8" i="42" s="1"/>
  <c r="G8" i="42" s="1"/>
  <c r="F9" i="42" s="1"/>
  <c r="E6" i="40"/>
  <c r="C42" i="40"/>
  <c r="E29" i="42"/>
  <c r="C29" i="42" s="1"/>
  <c r="C50" i="43"/>
  <c r="C46" i="43"/>
  <c r="C42" i="43"/>
  <c r="C43" i="43"/>
  <c r="C41" i="43"/>
  <c r="C39" i="43"/>
  <c r="C48" i="43"/>
  <c r="C52" i="43"/>
  <c r="D52" i="43" s="1"/>
  <c r="C49" i="43"/>
  <c r="C40" i="43"/>
  <c r="C51" i="43"/>
  <c r="C45" i="43"/>
  <c r="C44" i="43"/>
  <c r="C47" i="43"/>
  <c r="C17" i="38"/>
  <c r="C13" i="38"/>
  <c r="C9" i="38"/>
  <c r="C5" i="38"/>
  <c r="C18" i="38"/>
  <c r="C14" i="38"/>
  <c r="C10" i="38"/>
  <c r="C6" i="38"/>
  <c r="G4" i="38"/>
  <c r="F5" i="38" s="1"/>
  <c r="C35" i="43"/>
  <c r="C31" i="43"/>
  <c r="C27" i="43"/>
  <c r="C23" i="43"/>
  <c r="C33" i="43"/>
  <c r="C24" i="43"/>
  <c r="C34" i="43"/>
  <c r="C32" i="43"/>
  <c r="C30" i="43"/>
  <c r="C28" i="43"/>
  <c r="C26" i="43"/>
  <c r="C22" i="43"/>
  <c r="C36" i="43"/>
  <c r="D36" i="43" s="1"/>
  <c r="C21" i="43"/>
  <c r="C25" i="43"/>
  <c r="C29" i="43"/>
  <c r="E22" i="41"/>
  <c r="C21" i="42"/>
  <c r="E37" i="42"/>
  <c r="C37" i="42" s="1"/>
  <c r="C41" i="39"/>
  <c r="C45" i="39"/>
  <c r="C49" i="39"/>
  <c r="E27" i="42"/>
  <c r="C27" i="42" s="1"/>
  <c r="C33" i="44"/>
  <c r="C29" i="44"/>
  <c r="C25" i="44"/>
  <c r="C21" i="44"/>
  <c r="C36" i="44"/>
  <c r="D36" i="44" s="1"/>
  <c r="C32" i="44"/>
  <c r="C28" i="44"/>
  <c r="C24" i="44"/>
  <c r="C34" i="44"/>
  <c r="C26" i="44"/>
  <c r="C31" i="44"/>
  <c r="C23" i="44"/>
  <c r="C22" i="44"/>
  <c r="C35" i="44"/>
  <c r="E24" i="42"/>
  <c r="C24" i="42" s="1"/>
  <c r="E28" i="42"/>
  <c r="C28" i="42" s="1"/>
  <c r="C44" i="39"/>
  <c r="E8" i="42"/>
  <c r="C8" i="42" s="1"/>
  <c r="C52" i="44"/>
  <c r="D52" i="44" s="1"/>
  <c r="C48" i="44"/>
  <c r="C44" i="44"/>
  <c r="C40" i="44"/>
  <c r="C51" i="44"/>
  <c r="C47" i="44"/>
  <c r="C43" i="44"/>
  <c r="C39" i="44"/>
  <c r="C50" i="44"/>
  <c r="C46" i="44"/>
  <c r="C42" i="44"/>
  <c r="C41" i="44"/>
  <c r="C49" i="44"/>
  <c r="C45" i="44"/>
  <c r="C27" i="44"/>
  <c r="G4" i="44"/>
  <c r="F5" i="44" s="1"/>
  <c r="E4" i="44"/>
  <c r="C18" i="43"/>
  <c r="C14" i="43"/>
  <c r="C20" i="43"/>
  <c r="D20" i="43" s="1"/>
  <c r="C13" i="43"/>
  <c r="C10" i="43"/>
  <c r="C7" i="43"/>
  <c r="C16" i="43"/>
  <c r="C5" i="43"/>
  <c r="D5" i="43" s="1"/>
  <c r="G5" i="43" s="1"/>
  <c r="F6" i="43" s="1"/>
  <c r="C9" i="43"/>
  <c r="E5" i="45"/>
  <c r="E21" i="45" s="1"/>
  <c r="E37" i="45" s="1"/>
  <c r="E5" i="42"/>
  <c r="C5" i="42" s="1"/>
  <c r="C20" i="45"/>
  <c r="D20" i="45" s="1"/>
  <c r="C16" i="45"/>
  <c r="C12" i="45"/>
  <c r="C8" i="45"/>
  <c r="C19" i="45"/>
  <c r="C15" i="45"/>
  <c r="C11" i="45"/>
  <c r="C7" i="45"/>
  <c r="C18" i="45"/>
  <c r="C13" i="45"/>
  <c r="C5" i="45"/>
  <c r="E21" i="44"/>
  <c r="E37" i="44" s="1"/>
  <c r="C35" i="45"/>
  <c r="C31" i="45"/>
  <c r="C27" i="45"/>
  <c r="C23" i="45"/>
  <c r="C36" i="45"/>
  <c r="D36" i="45" s="1"/>
  <c r="C32" i="45"/>
  <c r="C28" i="45"/>
  <c r="C24" i="45"/>
  <c r="C34" i="45"/>
  <c r="C29" i="45"/>
  <c r="C14" i="45"/>
  <c r="C25" i="45"/>
  <c r="C6" i="45"/>
  <c r="E4" i="45"/>
  <c r="C42" i="45"/>
  <c r="C46" i="45"/>
  <c r="C50" i="45"/>
  <c r="C6" i="44"/>
  <c r="C10" i="44"/>
  <c r="C14" i="44"/>
  <c r="C43" i="45"/>
  <c r="C47" i="45"/>
  <c r="E22" i="35" l="1"/>
  <c r="E6" i="43"/>
  <c r="D6" i="43" s="1"/>
  <c r="G6" i="43" s="1"/>
  <c r="F7" i="43" s="1"/>
  <c r="E6" i="31"/>
  <c r="C6" i="31" s="1"/>
  <c r="D6" i="31" s="1"/>
  <c r="G6" i="31" s="1"/>
  <c r="F7" i="31" s="1"/>
  <c r="E6" i="34"/>
  <c r="C6" i="34" s="1"/>
  <c r="D6" i="34" s="1"/>
  <c r="G6" i="34" s="1"/>
  <c r="F7" i="34" s="1"/>
  <c r="E22" i="40"/>
  <c r="E39" i="37"/>
  <c r="G6" i="35"/>
  <c r="F7" i="35" s="1"/>
  <c r="E6" i="27"/>
  <c r="D6" i="27" s="1"/>
  <c r="G6" i="27" s="1"/>
  <c r="F7" i="27" s="1"/>
  <c r="C39" i="45"/>
  <c r="C40" i="35"/>
  <c r="F77" i="39"/>
  <c r="G41" i="39"/>
  <c r="F42" i="39" s="1"/>
  <c r="E21" i="38"/>
  <c r="D39" i="37"/>
  <c r="G39" i="37" s="1"/>
  <c r="F40" i="37" s="1"/>
  <c r="E41" i="36"/>
  <c r="C41" i="36" s="1"/>
  <c r="D41" i="36" s="1"/>
  <c r="C25" i="36"/>
  <c r="E27" i="41"/>
  <c r="C27" i="41" s="1"/>
  <c r="C37" i="43"/>
  <c r="D37" i="43" s="1"/>
  <c r="G37" i="43" s="1"/>
  <c r="F38" i="43" s="1"/>
  <c r="D21" i="43"/>
  <c r="G21" i="43" s="1"/>
  <c r="F22" i="43" s="1"/>
  <c r="C22" i="42"/>
  <c r="E38" i="42"/>
  <c r="C38" i="42" s="1"/>
  <c r="G30" i="42"/>
  <c r="F31" i="42" s="1"/>
  <c r="E30" i="42"/>
  <c r="C30" i="42" s="1"/>
  <c r="C24" i="36"/>
  <c r="E40" i="36"/>
  <c r="C40" i="36" s="1"/>
  <c r="D40" i="36" s="1"/>
  <c r="E40" i="41"/>
  <c r="D40" i="41" s="1"/>
  <c r="G40" i="41" s="1"/>
  <c r="F41" i="41" s="1"/>
  <c r="E41" i="39"/>
  <c r="E40" i="42"/>
  <c r="D22" i="40"/>
  <c r="G22" i="40" s="1"/>
  <c r="F23" i="40" s="1"/>
  <c r="E5" i="38"/>
  <c r="D5" i="38" s="1"/>
  <c r="G5" i="38" s="1"/>
  <c r="F6" i="38" s="1"/>
  <c r="D41" i="39"/>
  <c r="G8" i="32"/>
  <c r="F9" i="32" s="1"/>
  <c r="E8" i="32"/>
  <c r="C8" i="32" s="1"/>
  <c r="C38" i="44"/>
  <c r="E7" i="41"/>
  <c r="C7" i="41" s="1"/>
  <c r="E25" i="41"/>
  <c r="C25" i="41" s="1"/>
  <c r="C38" i="43"/>
  <c r="G37" i="40"/>
  <c r="F38" i="40" s="1"/>
  <c r="E37" i="40"/>
  <c r="E7" i="32"/>
  <c r="C7" i="32" s="1"/>
  <c r="E8" i="36"/>
  <c r="C8" i="36" s="1"/>
  <c r="G8" i="36"/>
  <c r="F9" i="36" s="1"/>
  <c r="C41" i="45"/>
  <c r="G28" i="41"/>
  <c r="F29" i="41" s="1"/>
  <c r="E28" i="41"/>
  <c r="C28" i="41" s="1"/>
  <c r="E39" i="36"/>
  <c r="C39" i="36" s="1"/>
  <c r="D39" i="36" s="1"/>
  <c r="G39" i="36" s="1"/>
  <c r="F40" i="36" s="1"/>
  <c r="G40" i="36" s="1"/>
  <c r="F41" i="36" s="1"/>
  <c r="G41" i="36" s="1"/>
  <c r="F42" i="36" s="1"/>
  <c r="G42" i="36" s="1"/>
  <c r="F43" i="36" s="1"/>
  <c r="C23" i="36"/>
  <c r="G9" i="37"/>
  <c r="F10" i="37" s="1"/>
  <c r="E9" i="37"/>
  <c r="C9" i="37" s="1"/>
  <c r="E5" i="44"/>
  <c r="D5" i="44" s="1"/>
  <c r="G5" i="44"/>
  <c r="F6" i="44" s="1"/>
  <c r="E8" i="41"/>
  <c r="C8" i="41" s="1"/>
  <c r="G8" i="41"/>
  <c r="F9" i="41" s="1"/>
  <c r="C22" i="45"/>
  <c r="C40" i="45"/>
  <c r="D5" i="45"/>
  <c r="G5" i="45" s="1"/>
  <c r="F6" i="45" s="1"/>
  <c r="C21" i="45"/>
  <c r="C37" i="44"/>
  <c r="D37" i="44" s="1"/>
  <c r="G37" i="44" s="1"/>
  <c r="F38" i="44" s="1"/>
  <c r="D21" i="44"/>
  <c r="G21" i="44" s="1"/>
  <c r="F22" i="44" s="1"/>
  <c r="E38" i="41"/>
  <c r="C22" i="41"/>
  <c r="D40" i="42"/>
  <c r="G40" i="42" s="1"/>
  <c r="F41" i="42" s="1"/>
  <c r="D37" i="40"/>
  <c r="C48" i="35"/>
  <c r="E38" i="33"/>
  <c r="C38" i="33" s="1"/>
  <c r="D38" i="33" s="1"/>
  <c r="G38" i="33" s="1"/>
  <c r="F39" i="33" s="1"/>
  <c r="F77" i="34"/>
  <c r="G41" i="34"/>
  <c r="F42" i="34" s="1"/>
  <c r="E41" i="34"/>
  <c r="C41" i="34" s="1"/>
  <c r="D41" i="34" s="1"/>
  <c r="E6" i="41"/>
  <c r="C6" i="41" s="1"/>
  <c r="G9" i="42"/>
  <c r="F10" i="42" s="1"/>
  <c r="E9" i="42"/>
  <c r="C9" i="42" s="1"/>
  <c r="C44" i="35"/>
  <c r="E6" i="39"/>
  <c r="D6" i="39" s="1"/>
  <c r="G6" i="39" s="1"/>
  <c r="F7" i="39" s="1"/>
  <c r="E26" i="41"/>
  <c r="C26" i="41" s="1"/>
  <c r="E6" i="35"/>
  <c r="D6" i="35" s="1"/>
  <c r="E6" i="33"/>
  <c r="C6" i="33" s="1"/>
  <c r="D6" i="33" s="1"/>
  <c r="G6" i="33"/>
  <c r="F7" i="33" s="1"/>
  <c r="E6" i="30"/>
  <c r="G27" i="36"/>
  <c r="F28" i="36" s="1"/>
  <c r="E27" i="36"/>
  <c r="G42" i="31"/>
  <c r="F43" i="31" s="1"/>
  <c r="E6" i="28"/>
  <c r="C6" i="28" s="1"/>
  <c r="D6" i="28" s="1"/>
  <c r="G6" i="28" s="1"/>
  <c r="F7" i="28" s="1"/>
  <c r="G41" i="27"/>
  <c r="F42" i="27" s="1"/>
  <c r="F77" i="27"/>
  <c r="E29" i="37"/>
  <c r="C29" i="37" s="1"/>
  <c r="G29" i="37"/>
  <c r="F30" i="37" s="1"/>
  <c r="D6" i="40"/>
  <c r="G6" i="40" s="1"/>
  <c r="F7" i="40" s="1"/>
  <c r="E22" i="33"/>
  <c r="C22" i="33" s="1"/>
  <c r="D22" i="33" s="1"/>
  <c r="G22" i="33" s="1"/>
  <c r="F23" i="33" s="1"/>
  <c r="D42" i="30"/>
  <c r="G42" i="30" s="1"/>
  <c r="F43" i="30" s="1"/>
  <c r="D6" i="30"/>
  <c r="G6" i="30" s="1"/>
  <c r="F7" i="30" s="1"/>
  <c r="C6" i="32"/>
  <c r="C22" i="32" s="1"/>
  <c r="E22" i="32"/>
  <c r="E38" i="32" s="1"/>
  <c r="C26" i="36"/>
  <c r="E42" i="36"/>
  <c r="C42" i="36" s="1"/>
  <c r="D42" i="36" s="1"/>
  <c r="D21" i="32"/>
  <c r="G21" i="32" s="1"/>
  <c r="F22" i="32" s="1"/>
  <c r="C37" i="32"/>
  <c r="D37" i="32" s="1"/>
  <c r="G37" i="32" s="1"/>
  <c r="F38" i="32" s="1"/>
  <c r="F77" i="28"/>
  <c r="G41" i="28"/>
  <c r="F42" i="28" s="1"/>
  <c r="C41" i="28"/>
  <c r="D41" i="28" s="1"/>
  <c r="E77" i="28"/>
  <c r="E23" i="33" l="1"/>
  <c r="C23" i="33" s="1"/>
  <c r="D23" i="33" s="1"/>
  <c r="G23" i="33" s="1"/>
  <c r="F24" i="33" s="1"/>
  <c r="E41" i="42"/>
  <c r="D41" i="42" s="1"/>
  <c r="G41" i="42" s="1"/>
  <c r="F42" i="42" s="1"/>
  <c r="G6" i="38"/>
  <c r="F7" i="38" s="1"/>
  <c r="E6" i="38"/>
  <c r="D6" i="38" s="1"/>
  <c r="E40" i="37"/>
  <c r="D40" i="37" s="1"/>
  <c r="G40" i="37"/>
  <c r="F41" i="37" s="1"/>
  <c r="E7" i="40"/>
  <c r="D7" i="40" s="1"/>
  <c r="G7" i="40" s="1"/>
  <c r="F8" i="40" s="1"/>
  <c r="E23" i="40"/>
  <c r="D23" i="40" s="1"/>
  <c r="G23" i="40" s="1"/>
  <c r="F24" i="40" s="1"/>
  <c r="E7" i="34"/>
  <c r="C7" i="34" s="1"/>
  <c r="D7" i="34" s="1"/>
  <c r="G7" i="34"/>
  <c r="F8" i="34" s="1"/>
  <c r="G7" i="27"/>
  <c r="F8" i="27" s="1"/>
  <c r="E7" i="27"/>
  <c r="D7" i="27" s="1"/>
  <c r="E7" i="31"/>
  <c r="C7" i="31" s="1"/>
  <c r="D7" i="31" s="1"/>
  <c r="G7" i="31" s="1"/>
  <c r="F8" i="31" s="1"/>
  <c r="E7" i="30"/>
  <c r="D7" i="30" s="1"/>
  <c r="G7" i="30" s="1"/>
  <c r="F8" i="30" s="1"/>
  <c r="E7" i="28"/>
  <c r="C7" i="28" s="1"/>
  <c r="D7" i="28" s="1"/>
  <c r="G7" i="28" s="1"/>
  <c r="F8" i="28" s="1"/>
  <c r="E41" i="41"/>
  <c r="D41" i="41" s="1"/>
  <c r="G41" i="41" s="1"/>
  <c r="F42" i="41" s="1"/>
  <c r="E7" i="43"/>
  <c r="D7" i="43" s="1"/>
  <c r="G7" i="43" s="1"/>
  <c r="F8" i="43" s="1"/>
  <c r="E43" i="30"/>
  <c r="D43" i="30" s="1"/>
  <c r="G43" i="30" s="1"/>
  <c r="F44" i="30" s="1"/>
  <c r="E7" i="39"/>
  <c r="D7" i="39" s="1"/>
  <c r="G7" i="39" s="1"/>
  <c r="F8" i="39" s="1"/>
  <c r="E39" i="33"/>
  <c r="C39" i="33" s="1"/>
  <c r="D39" i="33" s="1"/>
  <c r="G39" i="33" s="1"/>
  <c r="F40" i="33" s="1"/>
  <c r="G10" i="42"/>
  <c r="F11" i="42" s="1"/>
  <c r="E10" i="42"/>
  <c r="C10" i="42" s="1"/>
  <c r="F113" i="28"/>
  <c r="E77" i="39"/>
  <c r="D77" i="39" s="1"/>
  <c r="G77" i="39" s="1"/>
  <c r="F78" i="39" s="1"/>
  <c r="G42" i="34"/>
  <c r="F43" i="34" s="1"/>
  <c r="E42" i="34"/>
  <c r="C42" i="34" s="1"/>
  <c r="D42" i="34" s="1"/>
  <c r="C37" i="45"/>
  <c r="D37" i="45" s="1"/>
  <c r="G37" i="45" s="1"/>
  <c r="F38" i="45" s="1"/>
  <c r="D21" i="45"/>
  <c r="G21" i="45" s="1"/>
  <c r="F22" i="45" s="1"/>
  <c r="E7" i="35"/>
  <c r="D7" i="35" s="1"/>
  <c r="G7" i="35" s="1"/>
  <c r="F8" i="35" s="1"/>
  <c r="E77" i="34"/>
  <c r="C77" i="34" s="1"/>
  <c r="D77" i="34" s="1"/>
  <c r="G77" i="34" s="1"/>
  <c r="F78" i="34" s="1"/>
  <c r="G43" i="36"/>
  <c r="F44" i="36" s="1"/>
  <c r="E43" i="31"/>
  <c r="C43" i="31" s="1"/>
  <c r="D43" i="31" s="1"/>
  <c r="G43" i="31" s="1"/>
  <c r="F44" i="31" s="1"/>
  <c r="E6" i="45"/>
  <c r="E22" i="44"/>
  <c r="E113" i="28"/>
  <c r="C77" i="28"/>
  <c r="D77" i="28" s="1"/>
  <c r="G77" i="28" s="1"/>
  <c r="F78" i="28" s="1"/>
  <c r="G30" i="37"/>
  <c r="F31" i="37" s="1"/>
  <c r="E30" i="37"/>
  <c r="C30" i="37" s="1"/>
  <c r="G77" i="27"/>
  <c r="F78" i="27" s="1"/>
  <c r="F113" i="27"/>
  <c r="C38" i="45"/>
  <c r="G29" i="41"/>
  <c r="F30" i="41" s="1"/>
  <c r="E29" i="41"/>
  <c r="C29" i="41" s="1"/>
  <c r="E37" i="38"/>
  <c r="D37" i="38" s="1"/>
  <c r="G37" i="38" s="1"/>
  <c r="F38" i="38" s="1"/>
  <c r="D21" i="38"/>
  <c r="G21" i="38" s="1"/>
  <c r="F22" i="38" s="1"/>
  <c r="G9" i="36"/>
  <c r="F10" i="36" s="1"/>
  <c r="E9" i="36"/>
  <c r="C9" i="36" s="1"/>
  <c r="E22" i="43"/>
  <c r="E42" i="39"/>
  <c r="D42" i="39" s="1"/>
  <c r="G42" i="39" s="1"/>
  <c r="F43" i="39" s="1"/>
  <c r="E42" i="27"/>
  <c r="D42" i="27" s="1"/>
  <c r="G42" i="27" s="1"/>
  <c r="F43" i="27" s="1"/>
  <c r="G31" i="42"/>
  <c r="F32" i="42" s="1"/>
  <c r="E31" i="42"/>
  <c r="C31" i="42" s="1"/>
  <c r="G42" i="28"/>
  <c r="F43" i="28" s="1"/>
  <c r="E42" i="28"/>
  <c r="C42" i="28" s="1"/>
  <c r="D42" i="28" s="1"/>
  <c r="E38" i="40"/>
  <c r="D38" i="40" s="1"/>
  <c r="G38" i="40"/>
  <c r="F39" i="40" s="1"/>
  <c r="E43" i="36"/>
  <c r="C43" i="36" s="1"/>
  <c r="D43" i="36" s="1"/>
  <c r="C27" i="36"/>
  <c r="E38" i="35"/>
  <c r="D38" i="35" s="1"/>
  <c r="G38" i="35" s="1"/>
  <c r="F39" i="35" s="1"/>
  <c r="D22" i="35"/>
  <c r="G22" i="35" s="1"/>
  <c r="F23" i="35" s="1"/>
  <c r="E7" i="33"/>
  <c r="C7" i="33" s="1"/>
  <c r="D7" i="33" s="1"/>
  <c r="G7" i="33" s="1"/>
  <c r="F8" i="33" s="1"/>
  <c r="E6" i="44"/>
  <c r="D6" i="44" s="1"/>
  <c r="G6" i="44" s="1"/>
  <c r="F7" i="44" s="1"/>
  <c r="C38" i="32"/>
  <c r="D38" i="32" s="1"/>
  <c r="G38" i="32" s="1"/>
  <c r="F39" i="32" s="1"/>
  <c r="D22" i="32"/>
  <c r="G22" i="32" s="1"/>
  <c r="E28" i="36"/>
  <c r="G28" i="36"/>
  <c r="F29" i="36" s="1"/>
  <c r="G9" i="41"/>
  <c r="F10" i="41" s="1"/>
  <c r="E9" i="41"/>
  <c r="C9" i="41" s="1"/>
  <c r="G10" i="37"/>
  <c r="F11" i="37" s="1"/>
  <c r="E10" i="37"/>
  <c r="C10" i="37" s="1"/>
  <c r="E9" i="32"/>
  <c r="C9" i="32" s="1"/>
  <c r="G9" i="32"/>
  <c r="F10" i="32" s="1"/>
  <c r="E8" i="40" l="1"/>
  <c r="D8" i="40" s="1"/>
  <c r="G8" i="40" s="1"/>
  <c r="F9" i="40" s="1"/>
  <c r="F23" i="32"/>
  <c r="E24" i="40"/>
  <c r="D24" i="40" s="1"/>
  <c r="G24" i="40"/>
  <c r="F25" i="40" s="1"/>
  <c r="E78" i="34"/>
  <c r="C78" i="34" s="1"/>
  <c r="D78" i="34" s="1"/>
  <c r="G78" i="34" s="1"/>
  <c r="F79" i="34" s="1"/>
  <c r="E8" i="33"/>
  <c r="C8" i="33" s="1"/>
  <c r="D8" i="33" s="1"/>
  <c r="G8" i="33" s="1"/>
  <c r="F9" i="33" s="1"/>
  <c r="E8" i="35"/>
  <c r="D8" i="35" s="1"/>
  <c r="G8" i="35" s="1"/>
  <c r="F9" i="35" s="1"/>
  <c r="E8" i="31"/>
  <c r="C8" i="31" s="1"/>
  <c r="D8" i="31" s="1"/>
  <c r="G8" i="31"/>
  <c r="F9" i="31" s="1"/>
  <c r="E78" i="39"/>
  <c r="D78" i="39" s="1"/>
  <c r="G78" i="39" s="1"/>
  <c r="F79" i="39" s="1"/>
  <c r="E8" i="30"/>
  <c r="D8" i="30" s="1"/>
  <c r="G8" i="30" s="1"/>
  <c r="F9" i="30" s="1"/>
  <c r="F114" i="28"/>
  <c r="E78" i="28"/>
  <c r="G40" i="33"/>
  <c r="F41" i="33" s="1"/>
  <c r="E40" i="33"/>
  <c r="C40" i="33" s="1"/>
  <c r="D40" i="33" s="1"/>
  <c r="E44" i="31"/>
  <c r="C44" i="31" s="1"/>
  <c r="D44" i="31" s="1"/>
  <c r="G44" i="31" s="1"/>
  <c r="F45" i="31" s="1"/>
  <c r="E8" i="28"/>
  <c r="C8" i="28" s="1"/>
  <c r="D8" i="28" s="1"/>
  <c r="G8" i="28" s="1"/>
  <c r="F9" i="28" s="1"/>
  <c r="E8" i="39"/>
  <c r="D8" i="39" s="1"/>
  <c r="G8" i="39" s="1"/>
  <c r="F9" i="39" s="1"/>
  <c r="E43" i="27"/>
  <c r="D43" i="27" s="1"/>
  <c r="G43" i="27" s="1"/>
  <c r="F44" i="27" s="1"/>
  <c r="E44" i="30"/>
  <c r="D44" i="30" s="1"/>
  <c r="G44" i="30"/>
  <c r="F45" i="30" s="1"/>
  <c r="E42" i="42"/>
  <c r="D42" i="42" s="1"/>
  <c r="G42" i="42" s="1"/>
  <c r="F43" i="42" s="1"/>
  <c r="E42" i="41"/>
  <c r="D42" i="41" s="1"/>
  <c r="G42" i="41" s="1"/>
  <c r="F43" i="41" s="1"/>
  <c r="E7" i="44"/>
  <c r="D7" i="44" s="1"/>
  <c r="G7" i="44" s="1"/>
  <c r="F8" i="44" s="1"/>
  <c r="E43" i="39"/>
  <c r="D43" i="39" s="1"/>
  <c r="G43" i="39" s="1"/>
  <c r="F44" i="39" s="1"/>
  <c r="E8" i="43"/>
  <c r="D8" i="43" s="1"/>
  <c r="G8" i="43" s="1"/>
  <c r="F9" i="43" s="1"/>
  <c r="E24" i="33"/>
  <c r="C24" i="33" s="1"/>
  <c r="D24" i="33" s="1"/>
  <c r="G24" i="33"/>
  <c r="F25" i="33" s="1"/>
  <c r="G31" i="37"/>
  <c r="F32" i="37" s="1"/>
  <c r="E31" i="37"/>
  <c r="C31" i="37" s="1"/>
  <c r="F114" i="27"/>
  <c r="E78" i="27"/>
  <c r="E41" i="37"/>
  <c r="D41" i="37" s="1"/>
  <c r="G41" i="37" s="1"/>
  <c r="F42" i="37" s="1"/>
  <c r="E38" i="43"/>
  <c r="D38" i="43" s="1"/>
  <c r="G38" i="43" s="1"/>
  <c r="F39" i="43" s="1"/>
  <c r="D22" i="43"/>
  <c r="G22" i="43" s="1"/>
  <c r="F23" i="43" s="1"/>
  <c r="G30" i="41"/>
  <c r="F31" i="41" s="1"/>
  <c r="E30" i="41"/>
  <c r="C30" i="41" s="1"/>
  <c r="F149" i="28"/>
  <c r="E7" i="38"/>
  <c r="D7" i="38" s="1"/>
  <c r="G7" i="38" s="1"/>
  <c r="F8" i="38" s="1"/>
  <c r="G10" i="32"/>
  <c r="F11" i="32" s="1"/>
  <c r="E10" i="32"/>
  <c r="C10" i="32" s="1"/>
  <c r="E44" i="36"/>
  <c r="C44" i="36" s="1"/>
  <c r="D44" i="36" s="1"/>
  <c r="G44" i="36" s="1"/>
  <c r="F45" i="36" s="1"/>
  <c r="C28" i="36"/>
  <c r="E23" i="35"/>
  <c r="E149" i="28"/>
  <c r="C113" i="28"/>
  <c r="D113" i="28" s="1"/>
  <c r="G113" i="28" s="1"/>
  <c r="G10" i="41"/>
  <c r="F11" i="41" s="1"/>
  <c r="E10" i="41"/>
  <c r="C10" i="41" s="1"/>
  <c r="E22" i="45"/>
  <c r="D6" i="45"/>
  <c r="G6" i="45" s="1"/>
  <c r="F7" i="45" s="1"/>
  <c r="E8" i="27"/>
  <c r="D8" i="27" s="1"/>
  <c r="G8" i="27" s="1"/>
  <c r="F9" i="27" s="1"/>
  <c r="E8" i="34"/>
  <c r="C8" i="34" s="1"/>
  <c r="D8" i="34" s="1"/>
  <c r="G8" i="34" s="1"/>
  <c r="F9" i="34" s="1"/>
  <c r="G29" i="36"/>
  <c r="F30" i="36" s="1"/>
  <c r="E29" i="36"/>
  <c r="G32" i="42"/>
  <c r="F33" i="42" s="1"/>
  <c r="E32" i="42"/>
  <c r="C32" i="42" s="1"/>
  <c r="G22" i="38"/>
  <c r="F23" i="38" s="1"/>
  <c r="E22" i="38"/>
  <c r="D22" i="38" s="1"/>
  <c r="E43" i="34"/>
  <c r="C43" i="34" s="1"/>
  <c r="D43" i="34" s="1"/>
  <c r="G43" i="34" s="1"/>
  <c r="F44" i="34" s="1"/>
  <c r="E38" i="38"/>
  <c r="D38" i="38" s="1"/>
  <c r="G38" i="38" s="1"/>
  <c r="F39" i="38" s="1"/>
  <c r="G10" i="36"/>
  <c r="F11" i="36" s="1"/>
  <c r="E10" i="36"/>
  <c r="C10" i="36" s="1"/>
  <c r="E38" i="44"/>
  <c r="D38" i="44" s="1"/>
  <c r="G38" i="44" s="1"/>
  <c r="F39" i="44" s="1"/>
  <c r="D22" i="44"/>
  <c r="G22" i="44" s="1"/>
  <c r="F23" i="44" s="1"/>
  <c r="G11" i="42"/>
  <c r="F12" i="42" s="1"/>
  <c r="E11" i="42"/>
  <c r="C11" i="42" s="1"/>
  <c r="E39" i="40"/>
  <c r="D39" i="40" s="1"/>
  <c r="G39" i="40" s="1"/>
  <c r="F40" i="40" s="1"/>
  <c r="E43" i="28"/>
  <c r="C43" i="28" s="1"/>
  <c r="D43" i="28" s="1"/>
  <c r="G43" i="28" s="1"/>
  <c r="F44" i="28" s="1"/>
  <c r="G11" i="37"/>
  <c r="F12" i="37" s="1"/>
  <c r="E11" i="37"/>
  <c r="C11" i="37" s="1"/>
  <c r="G113" i="27"/>
  <c r="F149" i="27"/>
  <c r="E9" i="35" l="1"/>
  <c r="D9" i="35" s="1"/>
  <c r="G9" i="35" s="1"/>
  <c r="F10" i="35" s="1"/>
  <c r="E8" i="38"/>
  <c r="D8" i="38" s="1"/>
  <c r="G8" i="38" s="1"/>
  <c r="F9" i="38" s="1"/>
  <c r="E43" i="42"/>
  <c r="D43" i="42" s="1"/>
  <c r="G43" i="42" s="1"/>
  <c r="F44" i="42" s="1"/>
  <c r="E9" i="33"/>
  <c r="C9" i="33" s="1"/>
  <c r="D9" i="33" s="1"/>
  <c r="G9" i="33" s="1"/>
  <c r="F10" i="33" s="1"/>
  <c r="E79" i="34"/>
  <c r="C79" i="34" s="1"/>
  <c r="D79" i="34" s="1"/>
  <c r="G79" i="34" s="1"/>
  <c r="F80" i="34" s="1"/>
  <c r="E43" i="41"/>
  <c r="D43" i="41" s="1"/>
  <c r="G43" i="41" s="1"/>
  <c r="F44" i="41" s="1"/>
  <c r="E44" i="28"/>
  <c r="C44" i="28" s="1"/>
  <c r="D44" i="28" s="1"/>
  <c r="G44" i="28" s="1"/>
  <c r="F45" i="28" s="1"/>
  <c r="E39" i="38"/>
  <c r="D39" i="38" s="1"/>
  <c r="G39" i="38" s="1"/>
  <c r="F40" i="38" s="1"/>
  <c r="E9" i="34"/>
  <c r="C9" i="34" s="1"/>
  <c r="D9" i="34" s="1"/>
  <c r="G9" i="34" s="1"/>
  <c r="F10" i="34" s="1"/>
  <c r="E8" i="44"/>
  <c r="D8" i="44" s="1"/>
  <c r="G8" i="44" s="1"/>
  <c r="F9" i="44" s="1"/>
  <c r="E44" i="34"/>
  <c r="C44" i="34" s="1"/>
  <c r="D44" i="34" s="1"/>
  <c r="G44" i="34" s="1"/>
  <c r="F45" i="34" s="1"/>
  <c r="E9" i="27"/>
  <c r="D9" i="27" s="1"/>
  <c r="G9" i="27" s="1"/>
  <c r="F10" i="27" s="1"/>
  <c r="E44" i="27"/>
  <c r="D44" i="27" s="1"/>
  <c r="G44" i="27" s="1"/>
  <c r="F45" i="27" s="1"/>
  <c r="E9" i="30"/>
  <c r="D9" i="30" s="1"/>
  <c r="G9" i="30" s="1"/>
  <c r="F10" i="30" s="1"/>
  <c r="E45" i="31"/>
  <c r="C45" i="31" s="1"/>
  <c r="D45" i="31" s="1"/>
  <c r="G45" i="31" s="1"/>
  <c r="F46" i="31" s="1"/>
  <c r="G9" i="43"/>
  <c r="F10" i="43" s="1"/>
  <c r="E9" i="43"/>
  <c r="D9" i="43" s="1"/>
  <c r="E9" i="39"/>
  <c r="D9" i="39" s="1"/>
  <c r="G9" i="39" s="1"/>
  <c r="F10" i="39" s="1"/>
  <c r="G79" i="39"/>
  <c r="F80" i="39" s="1"/>
  <c r="E79" i="39"/>
  <c r="D79" i="39" s="1"/>
  <c r="G40" i="40"/>
  <c r="F41" i="40" s="1"/>
  <c r="E40" i="40"/>
  <c r="D40" i="40" s="1"/>
  <c r="G42" i="37"/>
  <c r="F43" i="37" s="1"/>
  <c r="E42" i="37"/>
  <c r="D42" i="37" s="1"/>
  <c r="G44" i="39"/>
  <c r="F45" i="39" s="1"/>
  <c r="E44" i="39"/>
  <c r="D44" i="39" s="1"/>
  <c r="G9" i="28"/>
  <c r="F10" i="28" s="1"/>
  <c r="E9" i="28"/>
  <c r="C9" i="28" s="1"/>
  <c r="D9" i="28" s="1"/>
  <c r="G9" i="40"/>
  <c r="F10" i="40" s="1"/>
  <c r="E9" i="40"/>
  <c r="D9" i="40" s="1"/>
  <c r="G41" i="33"/>
  <c r="F42" i="33" s="1"/>
  <c r="E41" i="33"/>
  <c r="C41" i="33" s="1"/>
  <c r="D41" i="33" s="1"/>
  <c r="G23" i="43"/>
  <c r="F24" i="43" s="1"/>
  <c r="E23" i="43"/>
  <c r="D23" i="43" s="1"/>
  <c r="E32" i="37"/>
  <c r="C32" i="37" s="1"/>
  <c r="G32" i="37"/>
  <c r="F33" i="37" s="1"/>
  <c r="G9" i="31"/>
  <c r="F10" i="31" s="1"/>
  <c r="E9" i="31"/>
  <c r="C9" i="31" s="1"/>
  <c r="D9" i="31" s="1"/>
  <c r="C29" i="36"/>
  <c r="E45" i="36"/>
  <c r="C45" i="36" s="1"/>
  <c r="D45" i="36" s="1"/>
  <c r="G45" i="36" s="1"/>
  <c r="F46" i="36" s="1"/>
  <c r="G12" i="37"/>
  <c r="F13" i="37" s="1"/>
  <c r="E12" i="37"/>
  <c r="C12" i="37" s="1"/>
  <c r="G23" i="44"/>
  <c r="F24" i="44" s="1"/>
  <c r="E23" i="44"/>
  <c r="D23" i="44" s="1"/>
  <c r="G30" i="36"/>
  <c r="F31" i="36" s="1"/>
  <c r="E30" i="36"/>
  <c r="G11" i="41"/>
  <c r="F12" i="41" s="1"/>
  <c r="E11" i="41"/>
  <c r="C11" i="41" s="1"/>
  <c r="E11" i="32"/>
  <c r="C11" i="32" s="1"/>
  <c r="G11" i="32"/>
  <c r="F12" i="32" s="1"/>
  <c r="E39" i="43"/>
  <c r="D39" i="43" s="1"/>
  <c r="G39" i="43" s="1"/>
  <c r="F40" i="43" s="1"/>
  <c r="G23" i="38"/>
  <c r="F24" i="38" s="1"/>
  <c r="E23" i="38"/>
  <c r="D23" i="38" s="1"/>
  <c r="G11" i="36"/>
  <c r="F12" i="36" s="1"/>
  <c r="E11" i="36"/>
  <c r="C11" i="36" s="1"/>
  <c r="E39" i="35"/>
  <c r="D39" i="35" s="1"/>
  <c r="G39" i="35" s="1"/>
  <c r="F40" i="35" s="1"/>
  <c r="D23" i="35"/>
  <c r="G23" i="35" s="1"/>
  <c r="F24" i="35" s="1"/>
  <c r="F185" i="28"/>
  <c r="E114" i="27"/>
  <c r="D78" i="27"/>
  <c r="G78" i="27" s="1"/>
  <c r="F79" i="27" s="1"/>
  <c r="E39" i="44"/>
  <c r="D39" i="44" s="1"/>
  <c r="G39" i="44" s="1"/>
  <c r="F40" i="44" s="1"/>
  <c r="E25" i="33"/>
  <c r="C25" i="33" s="1"/>
  <c r="D25" i="33" s="1"/>
  <c r="G25" i="33" s="1"/>
  <c r="F26" i="33" s="1"/>
  <c r="E25" i="40"/>
  <c r="D25" i="40" s="1"/>
  <c r="G25" i="40" s="1"/>
  <c r="F26" i="40" s="1"/>
  <c r="F150" i="28"/>
  <c r="E23" i="32"/>
  <c r="E114" i="28"/>
  <c r="C78" i="28"/>
  <c r="D78" i="28" s="1"/>
  <c r="G78" i="28" s="1"/>
  <c r="F79" i="28" s="1"/>
  <c r="G33" i="42"/>
  <c r="F34" i="42" s="1"/>
  <c r="E33" i="42"/>
  <c r="C33" i="42" s="1"/>
  <c r="G7" i="45"/>
  <c r="F8" i="45" s="1"/>
  <c r="E7" i="45"/>
  <c r="D7" i="45" s="1"/>
  <c r="F150" i="27"/>
  <c r="E45" i="30"/>
  <c r="D45" i="30" s="1"/>
  <c r="G45" i="30" s="1"/>
  <c r="F46" i="30" s="1"/>
  <c r="E185" i="28"/>
  <c r="C149" i="28"/>
  <c r="D149" i="28" s="1"/>
  <c r="G149" i="28" s="1"/>
  <c r="F185" i="27"/>
  <c r="G149" i="27"/>
  <c r="G12" i="42"/>
  <c r="F13" i="42" s="1"/>
  <c r="E12" i="42"/>
  <c r="C12" i="42" s="1"/>
  <c r="E38" i="45"/>
  <c r="D38" i="45" s="1"/>
  <c r="G38" i="45" s="1"/>
  <c r="F39" i="45" s="1"/>
  <c r="D22" i="45"/>
  <c r="G22" i="45" s="1"/>
  <c r="G31" i="41"/>
  <c r="F32" i="41" s="1"/>
  <c r="E31" i="41"/>
  <c r="C31" i="41" s="1"/>
  <c r="E40" i="38" l="1"/>
  <c r="D40" i="38" s="1"/>
  <c r="G40" i="38" s="1"/>
  <c r="F41" i="38" s="1"/>
  <c r="E46" i="31"/>
  <c r="C46" i="31" s="1"/>
  <c r="D46" i="31" s="1"/>
  <c r="G46" i="31" s="1"/>
  <c r="F47" i="31" s="1"/>
  <c r="G45" i="28"/>
  <c r="F46" i="28" s="1"/>
  <c r="E45" i="28"/>
  <c r="C45" i="28" s="1"/>
  <c r="D45" i="28" s="1"/>
  <c r="E40" i="44"/>
  <c r="D40" i="44" s="1"/>
  <c r="G40" i="44" s="1"/>
  <c r="F41" i="44" s="1"/>
  <c r="E45" i="27"/>
  <c r="D45" i="27" s="1"/>
  <c r="G45" i="27" s="1"/>
  <c r="F46" i="27" s="1"/>
  <c r="E80" i="34"/>
  <c r="C80" i="34" s="1"/>
  <c r="D80" i="34" s="1"/>
  <c r="G80" i="34" s="1"/>
  <c r="F81" i="34" s="1"/>
  <c r="E26" i="33"/>
  <c r="C26" i="33" s="1"/>
  <c r="D26" i="33" s="1"/>
  <c r="G26" i="33" s="1"/>
  <c r="F27" i="33" s="1"/>
  <c r="E10" i="27"/>
  <c r="D10" i="27" s="1"/>
  <c r="G10" i="27" s="1"/>
  <c r="F11" i="27" s="1"/>
  <c r="E10" i="33"/>
  <c r="C10" i="33" s="1"/>
  <c r="D10" i="33" s="1"/>
  <c r="G10" i="33" s="1"/>
  <c r="F11" i="33" s="1"/>
  <c r="E26" i="40"/>
  <c r="D26" i="40" s="1"/>
  <c r="G26" i="40" s="1"/>
  <c r="F27" i="40" s="1"/>
  <c r="E44" i="42"/>
  <c r="D44" i="42" s="1"/>
  <c r="G44" i="42" s="1"/>
  <c r="F45" i="42" s="1"/>
  <c r="G44" i="41"/>
  <c r="F45" i="41" s="1"/>
  <c r="E44" i="41"/>
  <c r="D44" i="41" s="1"/>
  <c r="E45" i="34"/>
  <c r="C45" i="34" s="1"/>
  <c r="D45" i="34" s="1"/>
  <c r="G45" i="34" s="1"/>
  <c r="F46" i="34" s="1"/>
  <c r="E10" i="39"/>
  <c r="D10" i="39" s="1"/>
  <c r="G10" i="39" s="1"/>
  <c r="F11" i="39" s="1"/>
  <c r="G9" i="44"/>
  <c r="F10" i="44" s="1"/>
  <c r="E9" i="44"/>
  <c r="D9" i="44" s="1"/>
  <c r="E9" i="38"/>
  <c r="D9" i="38" s="1"/>
  <c r="G9" i="38" s="1"/>
  <c r="F10" i="38" s="1"/>
  <c r="E10" i="30"/>
  <c r="D10" i="30" s="1"/>
  <c r="G10" i="30" s="1"/>
  <c r="F11" i="30" s="1"/>
  <c r="E40" i="43"/>
  <c r="D40" i="43" s="1"/>
  <c r="G40" i="43" s="1"/>
  <c r="F41" i="43" s="1"/>
  <c r="G46" i="30"/>
  <c r="F47" i="30" s="1"/>
  <c r="E46" i="30"/>
  <c r="D46" i="30" s="1"/>
  <c r="G10" i="34"/>
  <c r="F11" i="34" s="1"/>
  <c r="E10" i="34"/>
  <c r="C10" i="34" s="1"/>
  <c r="D10" i="34" s="1"/>
  <c r="E10" i="35"/>
  <c r="D10" i="35" s="1"/>
  <c r="G10" i="35" s="1"/>
  <c r="F11" i="35" s="1"/>
  <c r="F23" i="45"/>
  <c r="E23" i="45"/>
  <c r="G13" i="42"/>
  <c r="F14" i="42" s="1"/>
  <c r="E13" i="42"/>
  <c r="C13" i="42" s="1"/>
  <c r="F186" i="28"/>
  <c r="G12" i="36"/>
  <c r="F13" i="36" s="1"/>
  <c r="E12" i="36"/>
  <c r="C12" i="36" s="1"/>
  <c r="G12" i="41"/>
  <c r="F13" i="41" s="1"/>
  <c r="E12" i="41"/>
  <c r="C12" i="41" s="1"/>
  <c r="G42" i="33"/>
  <c r="F43" i="33" s="1"/>
  <c r="E42" i="33"/>
  <c r="C42" i="33" s="1"/>
  <c r="D42" i="33" s="1"/>
  <c r="E43" i="37"/>
  <c r="D43" i="37" s="1"/>
  <c r="G43" i="37" s="1"/>
  <c r="F44" i="37" s="1"/>
  <c r="E10" i="43"/>
  <c r="D10" i="43" s="1"/>
  <c r="G10" i="43" s="1"/>
  <c r="F11" i="43" s="1"/>
  <c r="E10" i="31"/>
  <c r="C10" i="31" s="1"/>
  <c r="D10" i="31" s="1"/>
  <c r="G10" i="31" s="1"/>
  <c r="F11" i="31" s="1"/>
  <c r="F115" i="27"/>
  <c r="E79" i="27"/>
  <c r="C30" i="36"/>
  <c r="E46" i="36"/>
  <c r="C46" i="36" s="1"/>
  <c r="D46" i="36" s="1"/>
  <c r="G46" i="36" s="1"/>
  <c r="F47" i="36" s="1"/>
  <c r="E150" i="27"/>
  <c r="D114" i="27"/>
  <c r="G114" i="27" s="1"/>
  <c r="F221" i="28"/>
  <c r="G185" i="28"/>
  <c r="E33" i="37"/>
  <c r="C33" i="37" s="1"/>
  <c r="G33" i="37"/>
  <c r="F34" i="37" s="1"/>
  <c r="C185" i="28"/>
  <c r="D185" i="28" s="1"/>
  <c r="E221" i="28"/>
  <c r="G34" i="42"/>
  <c r="F35" i="42" s="1"/>
  <c r="E34" i="42"/>
  <c r="C34" i="42" s="1"/>
  <c r="E24" i="44"/>
  <c r="D24" i="44" s="1"/>
  <c r="G24" i="44" s="1"/>
  <c r="F25" i="44" s="1"/>
  <c r="E10" i="28"/>
  <c r="C10" i="28" s="1"/>
  <c r="D10" i="28" s="1"/>
  <c r="G10" i="28" s="1"/>
  <c r="F11" i="28" s="1"/>
  <c r="E80" i="39"/>
  <c r="D80" i="39" s="1"/>
  <c r="G80" i="39" s="1"/>
  <c r="F81" i="39" s="1"/>
  <c r="E8" i="45"/>
  <c r="D8" i="45" s="1"/>
  <c r="G8" i="45" s="1"/>
  <c r="F9" i="45" s="1"/>
  <c r="G31" i="36"/>
  <c r="F32" i="36" s="1"/>
  <c r="E31" i="36"/>
  <c r="E41" i="40"/>
  <c r="D41" i="40" s="1"/>
  <c r="G41" i="40"/>
  <c r="F42" i="40" s="1"/>
  <c r="G32" i="41"/>
  <c r="F33" i="41" s="1"/>
  <c r="E32" i="41"/>
  <c r="C32" i="41" s="1"/>
  <c r="F115" i="28"/>
  <c r="E79" i="28"/>
  <c r="E24" i="35"/>
  <c r="E12" i="32"/>
  <c r="C12" i="32" s="1"/>
  <c r="G12" i="32"/>
  <c r="F13" i="32" s="1"/>
  <c r="G13" i="37"/>
  <c r="F14" i="37" s="1"/>
  <c r="E13" i="37"/>
  <c r="C13" i="37" s="1"/>
  <c r="E24" i="43"/>
  <c r="D24" i="43" s="1"/>
  <c r="G24" i="43" s="1"/>
  <c r="F25" i="43" s="1"/>
  <c r="E45" i="39"/>
  <c r="D45" i="39" s="1"/>
  <c r="G45" i="39" s="1"/>
  <c r="F46" i="39" s="1"/>
  <c r="G185" i="27"/>
  <c r="F221" i="27"/>
  <c r="G24" i="38"/>
  <c r="F25" i="38" s="1"/>
  <c r="E24" i="38"/>
  <c r="D24" i="38" s="1"/>
  <c r="E10" i="40"/>
  <c r="D10" i="40" s="1"/>
  <c r="G10" i="40" s="1"/>
  <c r="F11" i="40" s="1"/>
  <c r="E150" i="28"/>
  <c r="C114" i="28"/>
  <c r="D114" i="28" s="1"/>
  <c r="G114" i="28" s="1"/>
  <c r="F186" i="27"/>
  <c r="C23" i="32"/>
  <c r="E39" i="32"/>
  <c r="E25" i="43" l="1"/>
  <c r="D25" i="43" s="1"/>
  <c r="G25" i="43" s="1"/>
  <c r="F26" i="43" s="1"/>
  <c r="E11" i="28"/>
  <c r="C11" i="28" s="1"/>
  <c r="D11" i="28" s="1"/>
  <c r="G11" i="28" s="1"/>
  <c r="F12" i="28" s="1"/>
  <c r="E11" i="31"/>
  <c r="C11" i="31" s="1"/>
  <c r="D11" i="31" s="1"/>
  <c r="G11" i="31" s="1"/>
  <c r="F12" i="31" s="1"/>
  <c r="E11" i="39"/>
  <c r="D11" i="39" s="1"/>
  <c r="G11" i="39" s="1"/>
  <c r="F12" i="39" s="1"/>
  <c r="E27" i="33"/>
  <c r="C27" i="33" s="1"/>
  <c r="D27" i="33" s="1"/>
  <c r="G27" i="33" s="1"/>
  <c r="F28" i="33" s="1"/>
  <c r="E25" i="44"/>
  <c r="D25" i="44" s="1"/>
  <c r="G25" i="44" s="1"/>
  <c r="F26" i="44" s="1"/>
  <c r="E11" i="43"/>
  <c r="D11" i="43" s="1"/>
  <c r="G11" i="43" s="1"/>
  <c r="F12" i="43" s="1"/>
  <c r="E46" i="34"/>
  <c r="C46" i="34" s="1"/>
  <c r="D46" i="34" s="1"/>
  <c r="G46" i="34" s="1"/>
  <c r="F47" i="34" s="1"/>
  <c r="E81" i="34"/>
  <c r="C81" i="34" s="1"/>
  <c r="D81" i="34" s="1"/>
  <c r="G81" i="34"/>
  <c r="F82" i="34" s="1"/>
  <c r="E41" i="43"/>
  <c r="D41" i="43" s="1"/>
  <c r="G41" i="43"/>
  <c r="F42" i="43" s="1"/>
  <c r="E41" i="44"/>
  <c r="D41" i="44" s="1"/>
  <c r="G41" i="44"/>
  <c r="F42" i="44" s="1"/>
  <c r="G11" i="30"/>
  <c r="F12" i="30" s="1"/>
  <c r="E11" i="30"/>
  <c r="D11" i="30" s="1"/>
  <c r="E45" i="42"/>
  <c r="D45" i="42" s="1"/>
  <c r="G45" i="42" s="1"/>
  <c r="F46" i="42" s="1"/>
  <c r="E44" i="37"/>
  <c r="D44" i="37" s="1"/>
  <c r="G44" i="37"/>
  <c r="F45" i="37" s="1"/>
  <c r="G10" i="38"/>
  <c r="F11" i="38" s="1"/>
  <c r="E10" i="38"/>
  <c r="D10" i="38" s="1"/>
  <c r="G9" i="45"/>
  <c r="F10" i="45" s="1"/>
  <c r="E9" i="45"/>
  <c r="D9" i="45" s="1"/>
  <c r="E11" i="35"/>
  <c r="D11" i="35" s="1"/>
  <c r="G11" i="35" s="1"/>
  <c r="F12" i="35" s="1"/>
  <c r="E11" i="33"/>
  <c r="C11" i="33" s="1"/>
  <c r="D11" i="33" s="1"/>
  <c r="G11" i="33" s="1"/>
  <c r="F12" i="33" s="1"/>
  <c r="G47" i="31"/>
  <c r="F48" i="31" s="1"/>
  <c r="E47" i="31"/>
  <c r="C47" i="31" s="1"/>
  <c r="D47" i="31" s="1"/>
  <c r="E11" i="40"/>
  <c r="D11" i="40" s="1"/>
  <c r="G11" i="40" s="1"/>
  <c r="F12" i="40" s="1"/>
  <c r="E46" i="27"/>
  <c r="D46" i="27" s="1"/>
  <c r="G46" i="27" s="1"/>
  <c r="F47" i="27" s="1"/>
  <c r="E27" i="40"/>
  <c r="D27" i="40" s="1"/>
  <c r="G27" i="40"/>
  <c r="F28" i="40" s="1"/>
  <c r="G46" i="39"/>
  <c r="F47" i="39" s="1"/>
  <c r="E46" i="39"/>
  <c r="D46" i="39" s="1"/>
  <c r="E81" i="39"/>
  <c r="D81" i="39" s="1"/>
  <c r="G81" i="39" s="1"/>
  <c r="F82" i="39" s="1"/>
  <c r="E11" i="27"/>
  <c r="D11" i="27" s="1"/>
  <c r="G11" i="27"/>
  <c r="F12" i="27" s="1"/>
  <c r="E41" i="38"/>
  <c r="D41" i="38" s="1"/>
  <c r="G41" i="38"/>
  <c r="F42" i="38" s="1"/>
  <c r="E186" i="28"/>
  <c r="C150" i="28"/>
  <c r="D150" i="28" s="1"/>
  <c r="G150" i="28" s="1"/>
  <c r="G42" i="40"/>
  <c r="F43" i="40" s="1"/>
  <c r="E42" i="40"/>
  <c r="D42" i="40" s="1"/>
  <c r="G34" i="37"/>
  <c r="F35" i="37" s="1"/>
  <c r="E34" i="37"/>
  <c r="C34" i="37" s="1"/>
  <c r="E115" i="27"/>
  <c r="D79" i="27"/>
  <c r="G79" i="27" s="1"/>
  <c r="F80" i="27" s="1"/>
  <c r="F222" i="28"/>
  <c r="E11" i="34"/>
  <c r="C11" i="34" s="1"/>
  <c r="D11" i="34" s="1"/>
  <c r="G11" i="34" s="1"/>
  <c r="F12" i="34" s="1"/>
  <c r="E45" i="41"/>
  <c r="D45" i="41" s="1"/>
  <c r="G45" i="41"/>
  <c r="F46" i="41" s="1"/>
  <c r="E47" i="36"/>
  <c r="C47" i="36" s="1"/>
  <c r="D47" i="36" s="1"/>
  <c r="G47" i="36" s="1"/>
  <c r="F48" i="36" s="1"/>
  <c r="C31" i="36"/>
  <c r="F151" i="27"/>
  <c r="E40" i="35"/>
  <c r="D40" i="35" s="1"/>
  <c r="G40" i="35" s="1"/>
  <c r="F41" i="35" s="1"/>
  <c r="D24" i="35"/>
  <c r="G24" i="35" s="1"/>
  <c r="F25" i="35" s="1"/>
  <c r="C79" i="28"/>
  <c r="D79" i="28" s="1"/>
  <c r="G79" i="28" s="1"/>
  <c r="F80" i="28" s="1"/>
  <c r="E115" i="28"/>
  <c r="G32" i="36"/>
  <c r="F33" i="36" s="1"/>
  <c r="E32" i="36"/>
  <c r="F257" i="28"/>
  <c r="E39" i="45"/>
  <c r="D39" i="45" s="1"/>
  <c r="G39" i="45" s="1"/>
  <c r="F40" i="45" s="1"/>
  <c r="D23" i="45"/>
  <c r="G14" i="42"/>
  <c r="F15" i="42" s="1"/>
  <c r="E14" i="42"/>
  <c r="C14" i="42" s="1"/>
  <c r="E47" i="30"/>
  <c r="D47" i="30" s="1"/>
  <c r="G47" i="30" s="1"/>
  <c r="F48" i="30" s="1"/>
  <c r="C39" i="32"/>
  <c r="D39" i="32" s="1"/>
  <c r="G39" i="32" s="1"/>
  <c r="F40" i="32" s="1"/>
  <c r="D23" i="32"/>
  <c r="G23" i="32" s="1"/>
  <c r="F24" i="32" s="1"/>
  <c r="F151" i="28"/>
  <c r="G13" i="41"/>
  <c r="F14" i="41" s="1"/>
  <c r="E13" i="41"/>
  <c r="C13" i="41" s="1"/>
  <c r="G23" i="45"/>
  <c r="F24" i="45" s="1"/>
  <c r="G14" i="37"/>
  <c r="F15" i="37" s="1"/>
  <c r="E14" i="37"/>
  <c r="C14" i="37" s="1"/>
  <c r="G35" i="42"/>
  <c r="F36" i="42" s="1"/>
  <c r="E35" i="42"/>
  <c r="C35" i="42" s="1"/>
  <c r="E186" i="27"/>
  <c r="D150" i="27"/>
  <c r="G150" i="27" s="1"/>
  <c r="E46" i="28"/>
  <c r="C46" i="28" s="1"/>
  <c r="D46" i="28" s="1"/>
  <c r="G46" i="28" s="1"/>
  <c r="F47" i="28" s="1"/>
  <c r="F222" i="27"/>
  <c r="E25" i="38"/>
  <c r="D25" i="38" s="1"/>
  <c r="G25" i="38"/>
  <c r="F26" i="38" s="1"/>
  <c r="G221" i="27"/>
  <c r="F257" i="27"/>
  <c r="E257" i="28"/>
  <c r="C221" i="28"/>
  <c r="D221" i="28" s="1"/>
  <c r="G221" i="28" s="1"/>
  <c r="G13" i="36"/>
  <c r="F14" i="36" s="1"/>
  <c r="E13" i="36"/>
  <c r="C13" i="36" s="1"/>
  <c r="E43" i="33"/>
  <c r="C43" i="33" s="1"/>
  <c r="D43" i="33" s="1"/>
  <c r="G43" i="33"/>
  <c r="F44" i="33" s="1"/>
  <c r="E10" i="44"/>
  <c r="D10" i="44" s="1"/>
  <c r="G10" i="44" s="1"/>
  <c r="F11" i="44" s="1"/>
  <c r="G13" i="32"/>
  <c r="F14" i="32" s="1"/>
  <c r="E13" i="32"/>
  <c r="C13" i="32" s="1"/>
  <c r="G33" i="41"/>
  <c r="F34" i="41" s="1"/>
  <c r="E33" i="41"/>
  <c r="C33" i="41" s="1"/>
  <c r="E12" i="34" l="1"/>
  <c r="C12" i="34" s="1"/>
  <c r="D12" i="34" s="1"/>
  <c r="G12" i="34" s="1"/>
  <c r="F13" i="34" s="1"/>
  <c r="E12" i="35"/>
  <c r="D12" i="35" s="1"/>
  <c r="G12" i="35" s="1"/>
  <c r="F13" i="35" s="1"/>
  <c r="E47" i="34"/>
  <c r="C47" i="34" s="1"/>
  <c r="D47" i="34" s="1"/>
  <c r="G47" i="34"/>
  <c r="F48" i="34" s="1"/>
  <c r="E47" i="28"/>
  <c r="C47" i="28" s="1"/>
  <c r="D47" i="28" s="1"/>
  <c r="G47" i="28" s="1"/>
  <c r="F48" i="28" s="1"/>
  <c r="E12" i="43"/>
  <c r="D12" i="43" s="1"/>
  <c r="G12" i="43" s="1"/>
  <c r="F13" i="43" s="1"/>
  <c r="E12" i="40"/>
  <c r="D12" i="40" s="1"/>
  <c r="G12" i="40" s="1"/>
  <c r="F13" i="40" s="1"/>
  <c r="E12" i="39"/>
  <c r="D12" i="39" s="1"/>
  <c r="G12" i="39"/>
  <c r="F13" i="39" s="1"/>
  <c r="E26" i="44"/>
  <c r="D26" i="44" s="1"/>
  <c r="G26" i="44" s="1"/>
  <c r="F27" i="44" s="1"/>
  <c r="G12" i="31"/>
  <c r="F13" i="31" s="1"/>
  <c r="E12" i="31"/>
  <c r="C12" i="31" s="1"/>
  <c r="D12" i="31" s="1"/>
  <c r="E28" i="33"/>
  <c r="C28" i="33" s="1"/>
  <c r="D28" i="33" s="1"/>
  <c r="G28" i="33" s="1"/>
  <c r="F29" i="33" s="1"/>
  <c r="E11" i="44"/>
  <c r="D11" i="44" s="1"/>
  <c r="G11" i="44" s="1"/>
  <c r="F12" i="44" s="1"/>
  <c r="G82" i="39"/>
  <c r="F83" i="39" s="1"/>
  <c r="E82" i="39"/>
  <c r="D82" i="39" s="1"/>
  <c r="E12" i="28"/>
  <c r="C12" i="28" s="1"/>
  <c r="D12" i="28" s="1"/>
  <c r="G12" i="28" s="1"/>
  <c r="F13" i="28" s="1"/>
  <c r="E47" i="27"/>
  <c r="D47" i="27" s="1"/>
  <c r="G47" i="27" s="1"/>
  <c r="F48" i="27" s="1"/>
  <c r="E48" i="30"/>
  <c r="D48" i="30" s="1"/>
  <c r="G48" i="30" s="1"/>
  <c r="F49" i="30" s="1"/>
  <c r="G12" i="33"/>
  <c r="F13" i="33" s="1"/>
  <c r="E12" i="33"/>
  <c r="C12" i="33" s="1"/>
  <c r="D12" i="33" s="1"/>
  <c r="E46" i="42"/>
  <c r="D46" i="42" s="1"/>
  <c r="G46" i="42" s="1"/>
  <c r="F47" i="42" s="1"/>
  <c r="E26" i="43"/>
  <c r="D26" i="43" s="1"/>
  <c r="G26" i="43" s="1"/>
  <c r="F27" i="43" s="1"/>
  <c r="E42" i="44"/>
  <c r="D42" i="44" s="1"/>
  <c r="G42" i="44" s="1"/>
  <c r="F43" i="44" s="1"/>
  <c r="G34" i="41"/>
  <c r="F35" i="41" s="1"/>
  <c r="E34" i="41"/>
  <c r="C34" i="41" s="1"/>
  <c r="E44" i="33"/>
  <c r="C44" i="33" s="1"/>
  <c r="D44" i="33" s="1"/>
  <c r="G44" i="33" s="1"/>
  <c r="F45" i="33" s="1"/>
  <c r="E26" i="38"/>
  <c r="D26" i="38" s="1"/>
  <c r="G26" i="38" s="1"/>
  <c r="F27" i="38" s="1"/>
  <c r="E43" i="40"/>
  <c r="D43" i="40" s="1"/>
  <c r="G43" i="40" s="1"/>
  <c r="F44" i="40" s="1"/>
  <c r="E10" i="45"/>
  <c r="D10" i="45" s="1"/>
  <c r="G10" i="45" s="1"/>
  <c r="F11" i="45" s="1"/>
  <c r="E12" i="30"/>
  <c r="D12" i="30" s="1"/>
  <c r="G12" i="30" s="1"/>
  <c r="F13" i="30" s="1"/>
  <c r="G15" i="37"/>
  <c r="F16" i="37" s="1"/>
  <c r="E15" i="37"/>
  <c r="C15" i="37" s="1"/>
  <c r="E36" i="42"/>
  <c r="D36" i="42" s="1"/>
  <c r="G36" i="42" s="1"/>
  <c r="E24" i="32"/>
  <c r="F187" i="27"/>
  <c r="F258" i="28"/>
  <c r="E47" i="39"/>
  <c r="D47" i="39" s="1"/>
  <c r="G47" i="39" s="1"/>
  <c r="F48" i="39" s="1"/>
  <c r="E45" i="37"/>
  <c r="D45" i="37" s="1"/>
  <c r="G45" i="37" s="1"/>
  <c r="F46" i="37" s="1"/>
  <c r="E151" i="27"/>
  <c r="D115" i="27"/>
  <c r="G115" i="27" s="1"/>
  <c r="F116" i="27" s="1"/>
  <c r="E42" i="43"/>
  <c r="D42" i="43" s="1"/>
  <c r="G42" i="43" s="1"/>
  <c r="F43" i="43" s="1"/>
  <c r="E11" i="38"/>
  <c r="D11" i="38" s="1"/>
  <c r="G11" i="38" s="1"/>
  <c r="F12" i="38" s="1"/>
  <c r="G14" i="36"/>
  <c r="F15" i="36" s="1"/>
  <c r="E14" i="36"/>
  <c r="C14" i="36" s="1"/>
  <c r="E80" i="27"/>
  <c r="D80" i="27" s="1"/>
  <c r="G80" i="27" s="1"/>
  <c r="F81" i="27" s="1"/>
  <c r="E28" i="40"/>
  <c r="D28" i="40" s="1"/>
  <c r="G28" i="40"/>
  <c r="F29" i="40" s="1"/>
  <c r="E12" i="27"/>
  <c r="D12" i="27" s="1"/>
  <c r="G12" i="27" s="1"/>
  <c r="F13" i="27" s="1"/>
  <c r="F258" i="27"/>
  <c r="E42" i="38"/>
  <c r="D42" i="38" s="1"/>
  <c r="G42" i="38" s="1"/>
  <c r="F43" i="38" s="1"/>
  <c r="E24" i="45"/>
  <c r="E14" i="32"/>
  <c r="C14" i="32" s="1"/>
  <c r="G14" i="32"/>
  <c r="F15" i="32" s="1"/>
  <c r="E46" i="41"/>
  <c r="D46" i="41" s="1"/>
  <c r="G46" i="41" s="1"/>
  <c r="F47" i="41" s="1"/>
  <c r="F293" i="27"/>
  <c r="G257" i="27"/>
  <c r="E14" i="41"/>
  <c r="C14" i="41" s="1"/>
  <c r="G14" i="41"/>
  <c r="F15" i="41" s="1"/>
  <c r="G15" i="42"/>
  <c r="F16" i="42" s="1"/>
  <c r="E15" i="42"/>
  <c r="C15" i="42" s="1"/>
  <c r="E80" i="28"/>
  <c r="C80" i="28" s="1"/>
  <c r="D80" i="28" s="1"/>
  <c r="G80" i="28" s="1"/>
  <c r="F81" i="28" s="1"/>
  <c r="E35" i="37"/>
  <c r="D35" i="37" s="1"/>
  <c r="G35" i="37" s="1"/>
  <c r="E82" i="34"/>
  <c r="C82" i="34" s="1"/>
  <c r="D82" i="34" s="1"/>
  <c r="G82" i="34" s="1"/>
  <c r="F83" i="34" s="1"/>
  <c r="F293" i="28"/>
  <c r="G257" i="28"/>
  <c r="C186" i="28"/>
  <c r="D186" i="28" s="1"/>
  <c r="G186" i="28" s="1"/>
  <c r="E222" i="28"/>
  <c r="E48" i="31"/>
  <c r="C48" i="31" s="1"/>
  <c r="D48" i="31" s="1"/>
  <c r="G48" i="31"/>
  <c r="F49" i="31" s="1"/>
  <c r="C32" i="36"/>
  <c r="E48" i="36"/>
  <c r="C48" i="36" s="1"/>
  <c r="D48" i="36" s="1"/>
  <c r="G48" i="36" s="1"/>
  <c r="F49" i="36" s="1"/>
  <c r="G33" i="36"/>
  <c r="F34" i="36" s="1"/>
  <c r="E33" i="36"/>
  <c r="C257" i="28"/>
  <c r="D257" i="28" s="1"/>
  <c r="E293" i="28"/>
  <c r="C115" i="28"/>
  <c r="D115" i="28" s="1"/>
  <c r="G115" i="28" s="1"/>
  <c r="F116" i="28" s="1"/>
  <c r="E151" i="28"/>
  <c r="E222" i="27"/>
  <c r="D186" i="27"/>
  <c r="G186" i="27" s="1"/>
  <c r="F187" i="28"/>
  <c r="E25" i="35"/>
  <c r="E46" i="37" l="1"/>
  <c r="D46" i="37" s="1"/>
  <c r="G46" i="37" s="1"/>
  <c r="F47" i="37" s="1"/>
  <c r="E13" i="30"/>
  <c r="D13" i="30" s="1"/>
  <c r="G13" i="30" s="1"/>
  <c r="F14" i="30" s="1"/>
  <c r="E27" i="43"/>
  <c r="D27" i="43" s="1"/>
  <c r="G27" i="43" s="1"/>
  <c r="F28" i="43" s="1"/>
  <c r="G13" i="40"/>
  <c r="F14" i="40" s="1"/>
  <c r="E13" i="40"/>
  <c r="D13" i="40" s="1"/>
  <c r="E83" i="34"/>
  <c r="C83" i="34" s="1"/>
  <c r="D83" i="34" s="1"/>
  <c r="G83" i="34" s="1"/>
  <c r="F84" i="34" s="1"/>
  <c r="E48" i="39"/>
  <c r="D48" i="39" s="1"/>
  <c r="G48" i="39" s="1"/>
  <c r="F49" i="39" s="1"/>
  <c r="E11" i="45"/>
  <c r="D11" i="45" s="1"/>
  <c r="G11" i="45"/>
  <c r="F12" i="45" s="1"/>
  <c r="G47" i="42"/>
  <c r="F48" i="42" s="1"/>
  <c r="E47" i="42"/>
  <c r="D47" i="42" s="1"/>
  <c r="E12" i="44"/>
  <c r="D12" i="44" s="1"/>
  <c r="G12" i="44" s="1"/>
  <c r="F13" i="44" s="1"/>
  <c r="E13" i="43"/>
  <c r="D13" i="43" s="1"/>
  <c r="G13" i="43" s="1"/>
  <c r="F14" i="43" s="1"/>
  <c r="E29" i="33"/>
  <c r="C29" i="33" s="1"/>
  <c r="D29" i="33" s="1"/>
  <c r="G29" i="33" s="1"/>
  <c r="F30" i="33" s="1"/>
  <c r="G48" i="28"/>
  <c r="F49" i="28" s="1"/>
  <c r="E48" i="28"/>
  <c r="C48" i="28" s="1"/>
  <c r="D48" i="28" s="1"/>
  <c r="E81" i="28"/>
  <c r="C81" i="28" s="1"/>
  <c r="D81" i="28" s="1"/>
  <c r="G81" i="28" s="1"/>
  <c r="F82" i="28" s="1"/>
  <c r="E44" i="40"/>
  <c r="D44" i="40" s="1"/>
  <c r="G44" i="40" s="1"/>
  <c r="F45" i="40" s="1"/>
  <c r="E27" i="38"/>
  <c r="D27" i="38" s="1"/>
  <c r="G27" i="38" s="1"/>
  <c r="F28" i="38" s="1"/>
  <c r="G43" i="44"/>
  <c r="F44" i="44" s="1"/>
  <c r="E43" i="44"/>
  <c r="D43" i="44" s="1"/>
  <c r="E81" i="27"/>
  <c r="D81" i="27" s="1"/>
  <c r="G81" i="27" s="1"/>
  <c r="F82" i="27" s="1"/>
  <c r="E43" i="38"/>
  <c r="D43" i="38" s="1"/>
  <c r="G43" i="38"/>
  <c r="F44" i="38" s="1"/>
  <c r="E12" i="38"/>
  <c r="D12" i="38" s="1"/>
  <c r="G12" i="38" s="1"/>
  <c r="F13" i="38" s="1"/>
  <c r="G45" i="33"/>
  <c r="F46" i="33" s="1"/>
  <c r="E45" i="33"/>
  <c r="C45" i="33" s="1"/>
  <c r="D45" i="33" s="1"/>
  <c r="E49" i="30"/>
  <c r="D49" i="30" s="1"/>
  <c r="G49" i="30"/>
  <c r="F50" i="30" s="1"/>
  <c r="E47" i="41"/>
  <c r="D47" i="41" s="1"/>
  <c r="G47" i="41" s="1"/>
  <c r="F48" i="41" s="1"/>
  <c r="E43" i="43"/>
  <c r="D43" i="43" s="1"/>
  <c r="G43" i="43"/>
  <c r="F44" i="43" s="1"/>
  <c r="E48" i="27"/>
  <c r="D48" i="27" s="1"/>
  <c r="G48" i="27" s="1"/>
  <c r="F49" i="27" s="1"/>
  <c r="E27" i="44"/>
  <c r="D27" i="44" s="1"/>
  <c r="G27" i="44" s="1"/>
  <c r="F28" i="44" s="1"/>
  <c r="E13" i="35"/>
  <c r="D13" i="35" s="1"/>
  <c r="G13" i="35" s="1"/>
  <c r="F14" i="35" s="1"/>
  <c r="E13" i="27"/>
  <c r="D13" i="27" s="1"/>
  <c r="G13" i="27" s="1"/>
  <c r="F14" i="27" s="1"/>
  <c r="G13" i="28"/>
  <c r="F14" i="28" s="1"/>
  <c r="E13" i="28"/>
  <c r="C13" i="28" s="1"/>
  <c r="D13" i="28" s="1"/>
  <c r="E13" i="34"/>
  <c r="C13" i="34" s="1"/>
  <c r="D13" i="34" s="1"/>
  <c r="G13" i="34" s="1"/>
  <c r="F14" i="34" s="1"/>
  <c r="G15" i="41"/>
  <c r="F16" i="41" s="1"/>
  <c r="E15" i="41"/>
  <c r="C15" i="41" s="1"/>
  <c r="E83" i="39"/>
  <c r="D83" i="39" s="1"/>
  <c r="G83" i="39" s="1"/>
  <c r="F84" i="39" s="1"/>
  <c r="F223" i="27"/>
  <c r="E187" i="28"/>
  <c r="C151" i="28"/>
  <c r="D151" i="28" s="1"/>
  <c r="G151" i="28" s="1"/>
  <c r="F152" i="28"/>
  <c r="E116" i="28"/>
  <c r="F294" i="27"/>
  <c r="E40" i="32"/>
  <c r="C24" i="32"/>
  <c r="E40" i="45"/>
  <c r="D40" i="45" s="1"/>
  <c r="G40" i="45" s="1"/>
  <c r="F41" i="45" s="1"/>
  <c r="D24" i="45"/>
  <c r="G24" i="45" s="1"/>
  <c r="F25" i="45" s="1"/>
  <c r="E16" i="37"/>
  <c r="C16" i="37" s="1"/>
  <c r="G16" i="37"/>
  <c r="F17" i="37" s="1"/>
  <c r="E49" i="31"/>
  <c r="C49" i="31" s="1"/>
  <c r="D49" i="31" s="1"/>
  <c r="G49" i="31" s="1"/>
  <c r="F50" i="31" s="1"/>
  <c r="E116" i="27"/>
  <c r="F152" i="27"/>
  <c r="E187" i="27"/>
  <c r="D151" i="27"/>
  <c r="G151" i="27" s="1"/>
  <c r="C293" i="28"/>
  <c r="D293" i="28" s="1"/>
  <c r="E329" i="28"/>
  <c r="C329" i="28" s="1"/>
  <c r="D329" i="28" s="1"/>
  <c r="C222" i="28"/>
  <c r="D222" i="28" s="1"/>
  <c r="G222" i="28" s="1"/>
  <c r="E258" i="28"/>
  <c r="G15" i="36"/>
  <c r="F16" i="36" s="1"/>
  <c r="E15" i="36"/>
  <c r="C15" i="36" s="1"/>
  <c r="E13" i="33"/>
  <c r="C13" i="33" s="1"/>
  <c r="D13" i="33" s="1"/>
  <c r="G13" i="33"/>
  <c r="F14" i="33" s="1"/>
  <c r="F294" i="28"/>
  <c r="E13" i="39"/>
  <c r="D13" i="39" s="1"/>
  <c r="G13" i="39" s="1"/>
  <c r="F14" i="39" s="1"/>
  <c r="E49" i="36"/>
  <c r="C49" i="36" s="1"/>
  <c r="D49" i="36" s="1"/>
  <c r="G49" i="36" s="1"/>
  <c r="F50" i="36" s="1"/>
  <c r="C33" i="36"/>
  <c r="G15" i="32"/>
  <c r="F16" i="32" s="1"/>
  <c r="E15" i="32"/>
  <c r="C15" i="32" s="1"/>
  <c r="E13" i="31"/>
  <c r="C13" i="31" s="1"/>
  <c r="D13" i="31" s="1"/>
  <c r="G13" i="31" s="1"/>
  <c r="F14" i="31" s="1"/>
  <c r="G29" i="40"/>
  <c r="F30" i="40" s="1"/>
  <c r="E29" i="40"/>
  <c r="D29" i="40" s="1"/>
  <c r="E258" i="27"/>
  <c r="D222" i="27"/>
  <c r="G222" i="27" s="1"/>
  <c r="E48" i="34"/>
  <c r="C48" i="34" s="1"/>
  <c r="D48" i="34" s="1"/>
  <c r="G48" i="34" s="1"/>
  <c r="F49" i="34" s="1"/>
  <c r="G293" i="27"/>
  <c r="F329" i="27"/>
  <c r="G329" i="27" s="1"/>
  <c r="E41" i="35"/>
  <c r="D41" i="35" s="1"/>
  <c r="G41" i="35" s="1"/>
  <c r="F42" i="35" s="1"/>
  <c r="D25" i="35"/>
  <c r="G25" i="35" s="1"/>
  <c r="F26" i="35" s="1"/>
  <c r="F223" i="28"/>
  <c r="G34" i="36"/>
  <c r="F35" i="36" s="1"/>
  <c r="E34" i="36"/>
  <c r="F329" i="28"/>
  <c r="G293" i="28"/>
  <c r="G16" i="42"/>
  <c r="F17" i="42" s="1"/>
  <c r="E16" i="42"/>
  <c r="C16" i="42" s="1"/>
  <c r="G35" i="41"/>
  <c r="F36" i="41" s="1"/>
  <c r="E35" i="41"/>
  <c r="C35" i="41" s="1"/>
  <c r="E14" i="30" l="1"/>
  <c r="D14" i="30" s="1"/>
  <c r="G14" i="30" s="1"/>
  <c r="F15" i="30" s="1"/>
  <c r="E13" i="38"/>
  <c r="D13" i="38" s="1"/>
  <c r="G13" i="38" s="1"/>
  <c r="F14" i="38" s="1"/>
  <c r="E48" i="41"/>
  <c r="D48" i="41" s="1"/>
  <c r="G48" i="41"/>
  <c r="F49" i="41" s="1"/>
  <c r="E82" i="27"/>
  <c r="D82" i="27" s="1"/>
  <c r="G82" i="27" s="1"/>
  <c r="F83" i="27" s="1"/>
  <c r="E30" i="33"/>
  <c r="C30" i="33" s="1"/>
  <c r="D30" i="33" s="1"/>
  <c r="G30" i="33" s="1"/>
  <c r="F31" i="33" s="1"/>
  <c r="E84" i="34"/>
  <c r="C84" i="34" s="1"/>
  <c r="D84" i="34" s="1"/>
  <c r="G84" i="34" s="1"/>
  <c r="F85" i="34" s="1"/>
  <c r="E28" i="44"/>
  <c r="D28" i="44" s="1"/>
  <c r="G28" i="44" s="1"/>
  <c r="F29" i="44" s="1"/>
  <c r="E82" i="28"/>
  <c r="C82" i="28" s="1"/>
  <c r="D82" i="28" s="1"/>
  <c r="G82" i="28" s="1"/>
  <c r="F83" i="28" s="1"/>
  <c r="E49" i="39"/>
  <c r="D49" i="39" s="1"/>
  <c r="G49" i="39" s="1"/>
  <c r="F50" i="39" s="1"/>
  <c r="E14" i="39"/>
  <c r="D14" i="39" s="1"/>
  <c r="G14" i="39" s="1"/>
  <c r="F15" i="39" s="1"/>
  <c r="E14" i="43"/>
  <c r="D14" i="43" s="1"/>
  <c r="G14" i="43" s="1"/>
  <c r="F15" i="43" s="1"/>
  <c r="E14" i="31"/>
  <c r="C14" i="31" s="1"/>
  <c r="D14" i="31" s="1"/>
  <c r="G14" i="31" s="1"/>
  <c r="F15" i="31" s="1"/>
  <c r="E45" i="40"/>
  <c r="D45" i="40" s="1"/>
  <c r="G45" i="40"/>
  <c r="F46" i="40" s="1"/>
  <c r="E49" i="27"/>
  <c r="D49" i="27" s="1"/>
  <c r="G49" i="27"/>
  <c r="F50" i="27" s="1"/>
  <c r="E50" i="31"/>
  <c r="C50" i="31" s="1"/>
  <c r="D50" i="31" s="1"/>
  <c r="G50" i="31" s="1"/>
  <c r="F51" i="31" s="1"/>
  <c r="E14" i="34"/>
  <c r="C14" i="34" s="1"/>
  <c r="D14" i="34" s="1"/>
  <c r="G14" i="34" s="1"/>
  <c r="F15" i="34" s="1"/>
  <c r="E14" i="27"/>
  <c r="D14" i="27" s="1"/>
  <c r="G14" i="27" s="1"/>
  <c r="F15" i="27" s="1"/>
  <c r="E13" i="44"/>
  <c r="D13" i="44" s="1"/>
  <c r="G13" i="44" s="1"/>
  <c r="F14" i="44" s="1"/>
  <c r="E84" i="39"/>
  <c r="D84" i="39" s="1"/>
  <c r="G84" i="39" s="1"/>
  <c r="F85" i="39" s="1"/>
  <c r="E47" i="37"/>
  <c r="D47" i="37" s="1"/>
  <c r="G47" i="37"/>
  <c r="F48" i="37" s="1"/>
  <c r="E49" i="34"/>
  <c r="C49" i="34" s="1"/>
  <c r="D49" i="34" s="1"/>
  <c r="G49" i="34" s="1"/>
  <c r="F50" i="34" s="1"/>
  <c r="E14" i="35"/>
  <c r="D14" i="35" s="1"/>
  <c r="G14" i="35" s="1"/>
  <c r="F15" i="35" s="1"/>
  <c r="E28" i="38"/>
  <c r="D28" i="38" s="1"/>
  <c r="G28" i="38" s="1"/>
  <c r="F29" i="38" s="1"/>
  <c r="G28" i="43"/>
  <c r="F29" i="43" s="1"/>
  <c r="E28" i="43"/>
  <c r="D28" i="43" s="1"/>
  <c r="E44" i="44"/>
  <c r="D44" i="44" s="1"/>
  <c r="G44" i="44" s="1"/>
  <c r="F45" i="44" s="1"/>
  <c r="E44" i="43"/>
  <c r="D44" i="43" s="1"/>
  <c r="G44" i="43" s="1"/>
  <c r="F45" i="43" s="1"/>
  <c r="G329" i="28"/>
  <c r="F330" i="28"/>
  <c r="G17" i="37"/>
  <c r="F18" i="37" s="1"/>
  <c r="E17" i="37"/>
  <c r="C17" i="37" s="1"/>
  <c r="E152" i="28"/>
  <c r="C116" i="28"/>
  <c r="D116" i="28" s="1"/>
  <c r="G116" i="28" s="1"/>
  <c r="F117" i="28" s="1"/>
  <c r="E46" i="33"/>
  <c r="C46" i="33" s="1"/>
  <c r="D46" i="33" s="1"/>
  <c r="G46" i="33" s="1"/>
  <c r="F47" i="33" s="1"/>
  <c r="E12" i="45"/>
  <c r="D12" i="45" s="1"/>
  <c r="G12" i="45"/>
  <c r="F13" i="45" s="1"/>
  <c r="E44" i="38"/>
  <c r="D44" i="38" s="1"/>
  <c r="G44" i="38" s="1"/>
  <c r="F45" i="38" s="1"/>
  <c r="E48" i="42"/>
  <c r="D48" i="42" s="1"/>
  <c r="G48" i="42"/>
  <c r="F49" i="42" s="1"/>
  <c r="G35" i="36"/>
  <c r="F36" i="36" s="1"/>
  <c r="E35" i="36"/>
  <c r="G16" i="32"/>
  <c r="F17" i="32" s="1"/>
  <c r="E16" i="32"/>
  <c r="C16" i="32" s="1"/>
  <c r="E223" i="27"/>
  <c r="D187" i="27"/>
  <c r="G187" i="27" s="1"/>
  <c r="E25" i="45"/>
  <c r="F188" i="28"/>
  <c r="G16" i="41"/>
  <c r="F17" i="41" s="1"/>
  <c r="E16" i="41"/>
  <c r="C16" i="41" s="1"/>
  <c r="G17" i="42"/>
  <c r="F18" i="42" s="1"/>
  <c r="E17" i="42"/>
  <c r="C17" i="42" s="1"/>
  <c r="E14" i="40"/>
  <c r="D14" i="40" s="1"/>
  <c r="G14" i="40" s="1"/>
  <c r="F15" i="40" s="1"/>
  <c r="C34" i="36"/>
  <c r="E50" i="36"/>
  <c r="C50" i="36" s="1"/>
  <c r="D50" i="36" s="1"/>
  <c r="G50" i="36" s="1"/>
  <c r="F51" i="36" s="1"/>
  <c r="G14" i="33"/>
  <c r="F15" i="33" s="1"/>
  <c r="E14" i="33"/>
  <c r="C14" i="33" s="1"/>
  <c r="D14" i="33" s="1"/>
  <c r="F188" i="27"/>
  <c r="E50" i="30"/>
  <c r="D50" i="30" s="1"/>
  <c r="G50" i="30"/>
  <c r="F51" i="30" s="1"/>
  <c r="G30" i="40"/>
  <c r="F31" i="40" s="1"/>
  <c r="E30" i="40"/>
  <c r="D30" i="40" s="1"/>
  <c r="F330" i="27"/>
  <c r="E36" i="41"/>
  <c r="D36" i="41" s="1"/>
  <c r="G36" i="41"/>
  <c r="F259" i="28"/>
  <c r="E294" i="27"/>
  <c r="D258" i="27"/>
  <c r="G258" i="27" s="1"/>
  <c r="E16" i="36"/>
  <c r="C16" i="36" s="1"/>
  <c r="G16" i="36"/>
  <c r="F17" i="36" s="1"/>
  <c r="D24" i="32"/>
  <c r="G24" i="32" s="1"/>
  <c r="F25" i="32" s="1"/>
  <c r="C40" i="32"/>
  <c r="D40" i="32" s="1"/>
  <c r="G40" i="32" s="1"/>
  <c r="F41" i="32" s="1"/>
  <c r="E223" i="28"/>
  <c r="C187" i="28"/>
  <c r="D187" i="28" s="1"/>
  <c r="G187" i="28" s="1"/>
  <c r="E14" i="28"/>
  <c r="C14" i="28" s="1"/>
  <c r="D14" i="28" s="1"/>
  <c r="G14" i="28" s="1"/>
  <c r="F15" i="28" s="1"/>
  <c r="E49" i="28"/>
  <c r="C49" i="28" s="1"/>
  <c r="D49" i="28" s="1"/>
  <c r="G49" i="28" s="1"/>
  <c r="F50" i="28" s="1"/>
  <c r="E26" i="35"/>
  <c r="E294" i="28"/>
  <c r="C258" i="28"/>
  <c r="D258" i="28" s="1"/>
  <c r="G258" i="28" s="1"/>
  <c r="E152" i="27"/>
  <c r="D116" i="27"/>
  <c r="G116" i="27" s="1"/>
  <c r="F117" i="27" s="1"/>
  <c r="F259" i="27"/>
  <c r="E29" i="44" l="1"/>
  <c r="D29" i="44" s="1"/>
  <c r="G29" i="44" s="1"/>
  <c r="F30" i="44" s="1"/>
  <c r="E50" i="28"/>
  <c r="C50" i="28" s="1"/>
  <c r="D50" i="28" s="1"/>
  <c r="G50" i="28" s="1"/>
  <c r="F51" i="28" s="1"/>
  <c r="E45" i="43"/>
  <c r="D45" i="43" s="1"/>
  <c r="G45" i="43" s="1"/>
  <c r="F46" i="43" s="1"/>
  <c r="E85" i="34"/>
  <c r="C85" i="34" s="1"/>
  <c r="D85" i="34" s="1"/>
  <c r="G85" i="34" s="1"/>
  <c r="F86" i="34" s="1"/>
  <c r="E45" i="44"/>
  <c r="D45" i="44" s="1"/>
  <c r="G45" i="44"/>
  <c r="F46" i="44" s="1"/>
  <c r="E14" i="44"/>
  <c r="D14" i="44" s="1"/>
  <c r="G14" i="44" s="1"/>
  <c r="F15" i="44" s="1"/>
  <c r="E15" i="31"/>
  <c r="C15" i="31" s="1"/>
  <c r="D15" i="31" s="1"/>
  <c r="G15" i="31" s="1"/>
  <c r="F16" i="31" s="1"/>
  <c r="E83" i="27"/>
  <c r="D83" i="27" s="1"/>
  <c r="G83" i="27" s="1"/>
  <c r="F84" i="27" s="1"/>
  <c r="E47" i="33"/>
  <c r="C47" i="33" s="1"/>
  <c r="D47" i="33" s="1"/>
  <c r="G47" i="33" s="1"/>
  <c r="F48" i="33" s="1"/>
  <c r="E15" i="27"/>
  <c r="D15" i="27" s="1"/>
  <c r="G15" i="27" s="1"/>
  <c r="F16" i="27" s="1"/>
  <c r="E15" i="43"/>
  <c r="D15" i="43" s="1"/>
  <c r="G15" i="43" s="1"/>
  <c r="F16" i="43" s="1"/>
  <c r="E85" i="39"/>
  <c r="D85" i="39" s="1"/>
  <c r="G85" i="39" s="1"/>
  <c r="F86" i="39" s="1"/>
  <c r="E29" i="38"/>
  <c r="D29" i="38" s="1"/>
  <c r="G29" i="38"/>
  <c r="F30" i="38" s="1"/>
  <c r="E15" i="34"/>
  <c r="C15" i="34" s="1"/>
  <c r="D15" i="34" s="1"/>
  <c r="G15" i="34" s="1"/>
  <c r="F16" i="34" s="1"/>
  <c r="E15" i="39"/>
  <c r="D15" i="39" s="1"/>
  <c r="G15" i="39" s="1"/>
  <c r="F16" i="39" s="1"/>
  <c r="E15" i="28"/>
  <c r="C15" i="28" s="1"/>
  <c r="D15" i="28" s="1"/>
  <c r="G15" i="28" s="1"/>
  <c r="F16" i="28" s="1"/>
  <c r="G51" i="31"/>
  <c r="F52" i="31" s="1"/>
  <c r="E51" i="31"/>
  <c r="C51" i="31" s="1"/>
  <c r="D51" i="31" s="1"/>
  <c r="G50" i="39"/>
  <c r="F51" i="39" s="1"/>
  <c r="E50" i="39"/>
  <c r="D50" i="39" s="1"/>
  <c r="G14" i="38"/>
  <c r="F15" i="38" s="1"/>
  <c r="E14" i="38"/>
  <c r="D14" i="38" s="1"/>
  <c r="G15" i="40"/>
  <c r="F16" i="40" s="1"/>
  <c r="E15" i="40"/>
  <c r="D15" i="40" s="1"/>
  <c r="G31" i="33"/>
  <c r="F32" i="33" s="1"/>
  <c r="E31" i="33"/>
  <c r="C31" i="33" s="1"/>
  <c r="D31" i="33" s="1"/>
  <c r="G15" i="35"/>
  <c r="F16" i="35" s="1"/>
  <c r="E15" i="35"/>
  <c r="D15" i="35" s="1"/>
  <c r="E45" i="38"/>
  <c r="D45" i="38" s="1"/>
  <c r="G45" i="38" s="1"/>
  <c r="F46" i="38" s="1"/>
  <c r="G50" i="34"/>
  <c r="F51" i="34" s="1"/>
  <c r="E50" i="34"/>
  <c r="C50" i="34" s="1"/>
  <c r="D50" i="34" s="1"/>
  <c r="E83" i="28"/>
  <c r="C83" i="28" s="1"/>
  <c r="D83" i="28" s="1"/>
  <c r="G83" i="28" s="1"/>
  <c r="F84" i="28" s="1"/>
  <c r="E15" i="30"/>
  <c r="D15" i="30" s="1"/>
  <c r="G15" i="30" s="1"/>
  <c r="F16" i="30" s="1"/>
  <c r="G13" i="45"/>
  <c r="F14" i="45" s="1"/>
  <c r="E13" i="45"/>
  <c r="D13" i="45" s="1"/>
  <c r="E188" i="27"/>
  <c r="D152" i="27"/>
  <c r="G152" i="27" s="1"/>
  <c r="F153" i="27" s="1"/>
  <c r="E330" i="27"/>
  <c r="D330" i="27" s="1"/>
  <c r="D294" i="27"/>
  <c r="G294" i="27" s="1"/>
  <c r="E51" i="36"/>
  <c r="C51" i="36" s="1"/>
  <c r="D51" i="36" s="1"/>
  <c r="G51" i="36" s="1"/>
  <c r="F52" i="36" s="1"/>
  <c r="G52" i="36" s="1"/>
  <c r="C35" i="36"/>
  <c r="G330" i="28"/>
  <c r="E117" i="27"/>
  <c r="D117" i="27" s="1"/>
  <c r="G117" i="27" s="1"/>
  <c r="F118" i="27" s="1"/>
  <c r="E17" i="41"/>
  <c r="C17" i="41" s="1"/>
  <c r="G17" i="41"/>
  <c r="F18" i="41" s="1"/>
  <c r="E259" i="28"/>
  <c r="C223" i="28"/>
  <c r="D223" i="28" s="1"/>
  <c r="G223" i="28" s="1"/>
  <c r="E51" i="30"/>
  <c r="D51" i="30" s="1"/>
  <c r="G51" i="30" s="1"/>
  <c r="F52" i="30" s="1"/>
  <c r="E41" i="45"/>
  <c r="D41" i="45" s="1"/>
  <c r="G41" i="45" s="1"/>
  <c r="F42" i="45" s="1"/>
  <c r="D25" i="45"/>
  <c r="G25" i="45" s="1"/>
  <c r="F26" i="45" s="1"/>
  <c r="E49" i="42"/>
  <c r="D49" i="42" s="1"/>
  <c r="G49" i="42" s="1"/>
  <c r="F50" i="42" s="1"/>
  <c r="E17" i="32"/>
  <c r="C17" i="32" s="1"/>
  <c r="G17" i="32"/>
  <c r="F18" i="32" s="1"/>
  <c r="E31" i="40"/>
  <c r="D31" i="40" s="1"/>
  <c r="G31" i="40"/>
  <c r="F32" i="40" s="1"/>
  <c r="F224" i="28"/>
  <c r="G49" i="41"/>
  <c r="F50" i="41" s="1"/>
  <c r="E49" i="41"/>
  <c r="D49" i="41" s="1"/>
  <c r="E330" i="28"/>
  <c r="C330" i="28" s="1"/>
  <c r="D330" i="28" s="1"/>
  <c r="C294" i="28"/>
  <c r="D294" i="28" s="1"/>
  <c r="G294" i="28" s="1"/>
  <c r="E42" i="35"/>
  <c r="D42" i="35" s="1"/>
  <c r="G42" i="35" s="1"/>
  <c r="F43" i="35" s="1"/>
  <c r="D26" i="35"/>
  <c r="G26" i="35" s="1"/>
  <c r="F27" i="35" s="1"/>
  <c r="G117" i="28"/>
  <c r="F118" i="28" s="1"/>
  <c r="E117" i="28"/>
  <c r="C117" i="28" s="1"/>
  <c r="D117" i="28" s="1"/>
  <c r="E50" i="27"/>
  <c r="D50" i="27" s="1"/>
  <c r="G50" i="27" s="1"/>
  <c r="F51" i="27" s="1"/>
  <c r="F295" i="28"/>
  <c r="G36" i="36"/>
  <c r="E36" i="36"/>
  <c r="D36" i="36" s="1"/>
  <c r="E25" i="32"/>
  <c r="F224" i="27"/>
  <c r="E188" i="28"/>
  <c r="C152" i="28"/>
  <c r="D152" i="28" s="1"/>
  <c r="G152" i="28" s="1"/>
  <c r="F153" i="28" s="1"/>
  <c r="E48" i="37"/>
  <c r="D48" i="37" s="1"/>
  <c r="G48" i="37" s="1"/>
  <c r="F49" i="37" s="1"/>
  <c r="E18" i="42"/>
  <c r="C18" i="42" s="1"/>
  <c r="G18" i="42"/>
  <c r="F19" i="42" s="1"/>
  <c r="E259" i="27"/>
  <c r="D223" i="27"/>
  <c r="G223" i="27" s="1"/>
  <c r="E46" i="40"/>
  <c r="D46" i="40" s="1"/>
  <c r="G46" i="40" s="1"/>
  <c r="F47" i="40" s="1"/>
  <c r="G15" i="33"/>
  <c r="F16" i="33" s="1"/>
  <c r="E15" i="33"/>
  <c r="C15" i="33" s="1"/>
  <c r="D15" i="33" s="1"/>
  <c r="G29" i="43"/>
  <c r="F30" i="43" s="1"/>
  <c r="E29" i="43"/>
  <c r="D29" i="43" s="1"/>
  <c r="F295" i="27"/>
  <c r="G17" i="36"/>
  <c r="F18" i="36" s="1"/>
  <c r="E17" i="36"/>
  <c r="C17" i="36" s="1"/>
  <c r="G330" i="27"/>
  <c r="G18" i="37"/>
  <c r="F19" i="37" s="1"/>
  <c r="E18" i="37"/>
  <c r="C18" i="37" s="1"/>
  <c r="E47" i="40" l="1"/>
  <c r="D47" i="40" s="1"/>
  <c r="G47" i="40" s="1"/>
  <c r="F48" i="40" s="1"/>
  <c r="E16" i="34"/>
  <c r="C16" i="34" s="1"/>
  <c r="D16" i="34" s="1"/>
  <c r="G16" i="34" s="1"/>
  <c r="F17" i="34" s="1"/>
  <c r="E16" i="31"/>
  <c r="C16" i="31" s="1"/>
  <c r="D16" i="31" s="1"/>
  <c r="G16" i="31" s="1"/>
  <c r="F17" i="31" s="1"/>
  <c r="E46" i="38"/>
  <c r="D46" i="38" s="1"/>
  <c r="G46" i="38"/>
  <c r="F47" i="38" s="1"/>
  <c r="E15" i="44"/>
  <c r="D15" i="44" s="1"/>
  <c r="G15" i="44" s="1"/>
  <c r="F16" i="44" s="1"/>
  <c r="E118" i="27"/>
  <c r="D118" i="27" s="1"/>
  <c r="G118" i="27" s="1"/>
  <c r="F119" i="27" s="1"/>
  <c r="E86" i="39"/>
  <c r="D86" i="39" s="1"/>
  <c r="G86" i="39" s="1"/>
  <c r="F87" i="39" s="1"/>
  <c r="E16" i="43"/>
  <c r="D16" i="43" s="1"/>
  <c r="G16" i="43" s="1"/>
  <c r="F17" i="43" s="1"/>
  <c r="E86" i="34"/>
  <c r="C86" i="34" s="1"/>
  <c r="D86" i="34" s="1"/>
  <c r="G86" i="34" s="1"/>
  <c r="F87" i="34" s="1"/>
  <c r="E51" i="27"/>
  <c r="D51" i="27" s="1"/>
  <c r="G51" i="27" s="1"/>
  <c r="F52" i="27" s="1"/>
  <c r="E16" i="30"/>
  <c r="D16" i="30" s="1"/>
  <c r="G16" i="30" s="1"/>
  <c r="F17" i="30" s="1"/>
  <c r="E16" i="27"/>
  <c r="D16" i="27" s="1"/>
  <c r="G16" i="27" s="1"/>
  <c r="F17" i="27" s="1"/>
  <c r="E46" i="43"/>
  <c r="D46" i="43" s="1"/>
  <c r="G46" i="43" s="1"/>
  <c r="F47" i="43" s="1"/>
  <c r="G49" i="37"/>
  <c r="F50" i="37" s="1"/>
  <c r="E49" i="37"/>
  <c r="D49" i="37" s="1"/>
  <c r="E84" i="28"/>
  <c r="C84" i="28" s="1"/>
  <c r="D84" i="28" s="1"/>
  <c r="G84" i="28" s="1"/>
  <c r="F85" i="28" s="1"/>
  <c r="E16" i="28"/>
  <c r="C16" i="28" s="1"/>
  <c r="D16" i="28" s="1"/>
  <c r="G16" i="28" s="1"/>
  <c r="F17" i="28" s="1"/>
  <c r="E48" i="33"/>
  <c r="C48" i="33" s="1"/>
  <c r="D48" i="33" s="1"/>
  <c r="G48" i="33"/>
  <c r="F49" i="33" s="1"/>
  <c r="E51" i="28"/>
  <c r="C51" i="28" s="1"/>
  <c r="D51" i="28" s="1"/>
  <c r="G51" i="28" s="1"/>
  <c r="F52" i="28" s="1"/>
  <c r="E50" i="42"/>
  <c r="D50" i="42" s="1"/>
  <c r="G50" i="42" s="1"/>
  <c r="F51" i="42" s="1"/>
  <c r="E52" i="30"/>
  <c r="D52" i="30" s="1"/>
  <c r="G52" i="30" s="1"/>
  <c r="F53" i="30" s="1"/>
  <c r="E16" i="39"/>
  <c r="D16" i="39" s="1"/>
  <c r="G16" i="39" s="1"/>
  <c r="F17" i="39" s="1"/>
  <c r="E84" i="27"/>
  <c r="D84" i="27" s="1"/>
  <c r="G84" i="27" s="1"/>
  <c r="F85" i="27" s="1"/>
  <c r="E30" i="44"/>
  <c r="D30" i="44" s="1"/>
  <c r="G30" i="44" s="1"/>
  <c r="F31" i="44" s="1"/>
  <c r="E30" i="43"/>
  <c r="D30" i="43" s="1"/>
  <c r="G30" i="43" s="1"/>
  <c r="F31" i="43" s="1"/>
  <c r="F260" i="28"/>
  <c r="E16" i="40"/>
  <c r="D16" i="40" s="1"/>
  <c r="G16" i="40" s="1"/>
  <c r="F17" i="40" s="1"/>
  <c r="E19" i="37"/>
  <c r="D19" i="37" s="1"/>
  <c r="G19" i="37" s="1"/>
  <c r="E42" i="45"/>
  <c r="D42" i="45" s="1"/>
  <c r="G42" i="45" s="1"/>
  <c r="F43" i="45" s="1"/>
  <c r="E27" i="35"/>
  <c r="F189" i="28"/>
  <c r="E153" i="28"/>
  <c r="E118" i="28"/>
  <c r="C118" i="28" s="1"/>
  <c r="D118" i="28" s="1"/>
  <c r="G118" i="28" s="1"/>
  <c r="F119" i="28" s="1"/>
  <c r="E224" i="27"/>
  <c r="D188" i="27"/>
  <c r="G188" i="27" s="1"/>
  <c r="E14" i="45"/>
  <c r="D14" i="45" s="1"/>
  <c r="G14" i="45" s="1"/>
  <c r="F15" i="45" s="1"/>
  <c r="G18" i="36"/>
  <c r="F19" i="36" s="1"/>
  <c r="E18" i="36"/>
  <c r="C18" i="36" s="1"/>
  <c r="C188" i="28"/>
  <c r="D188" i="28" s="1"/>
  <c r="G188" i="28" s="1"/>
  <c r="E224" i="28"/>
  <c r="F331" i="28"/>
  <c r="G18" i="32"/>
  <c r="F19" i="32" s="1"/>
  <c r="E18" i="32"/>
  <c r="C18" i="32" s="1"/>
  <c r="E16" i="35"/>
  <c r="D16" i="35" s="1"/>
  <c r="G16" i="35" s="1"/>
  <c r="F17" i="35" s="1"/>
  <c r="E51" i="39"/>
  <c r="D51" i="39" s="1"/>
  <c r="G51" i="39" s="1"/>
  <c r="F52" i="39" s="1"/>
  <c r="E26" i="45"/>
  <c r="D26" i="45" s="1"/>
  <c r="G26" i="45" s="1"/>
  <c r="F27" i="45" s="1"/>
  <c r="F331" i="27"/>
  <c r="E295" i="28"/>
  <c r="C259" i="28"/>
  <c r="D259" i="28" s="1"/>
  <c r="G259" i="28" s="1"/>
  <c r="E51" i="34"/>
  <c r="C51" i="34" s="1"/>
  <c r="D51" i="34" s="1"/>
  <c r="G51" i="34"/>
  <c r="F52" i="34" s="1"/>
  <c r="E16" i="33"/>
  <c r="C16" i="33" s="1"/>
  <c r="D16" i="33" s="1"/>
  <c r="G16" i="33" s="1"/>
  <c r="F17" i="33" s="1"/>
  <c r="E32" i="40"/>
  <c r="D32" i="40" s="1"/>
  <c r="G32" i="40"/>
  <c r="F33" i="40" s="1"/>
  <c r="E15" i="38"/>
  <c r="D15" i="38" s="1"/>
  <c r="G15" i="38" s="1"/>
  <c r="F16" i="38" s="1"/>
  <c r="E295" i="27"/>
  <c r="D259" i="27"/>
  <c r="G259" i="27" s="1"/>
  <c r="F260" i="27"/>
  <c r="G18" i="41"/>
  <c r="F19" i="41" s="1"/>
  <c r="E18" i="41"/>
  <c r="C18" i="41" s="1"/>
  <c r="E32" i="33"/>
  <c r="C32" i="33" s="1"/>
  <c r="D32" i="33" s="1"/>
  <c r="G32" i="33"/>
  <c r="F33" i="33" s="1"/>
  <c r="E52" i="31"/>
  <c r="D52" i="31" s="1"/>
  <c r="G52" i="31"/>
  <c r="F53" i="31" s="1"/>
  <c r="E30" i="38"/>
  <c r="D30" i="38" s="1"/>
  <c r="G30" i="38" s="1"/>
  <c r="F31" i="38" s="1"/>
  <c r="E46" i="44"/>
  <c r="D46" i="44" s="1"/>
  <c r="G46" i="44" s="1"/>
  <c r="F47" i="44" s="1"/>
  <c r="G19" i="42"/>
  <c r="F20" i="42" s="1"/>
  <c r="E19" i="42"/>
  <c r="C19" i="42" s="1"/>
  <c r="E41" i="32"/>
  <c r="C25" i="32"/>
  <c r="E50" i="41"/>
  <c r="D50" i="41" s="1"/>
  <c r="G50" i="41"/>
  <c r="F51" i="41" s="1"/>
  <c r="F189" i="27"/>
  <c r="E153" i="27"/>
  <c r="E51" i="42" l="1"/>
  <c r="D51" i="42" s="1"/>
  <c r="G51" i="42"/>
  <c r="F52" i="42" s="1"/>
  <c r="G52" i="42" s="1"/>
  <c r="E17" i="40"/>
  <c r="D17" i="40" s="1"/>
  <c r="G17" i="40" s="1"/>
  <c r="F18" i="40" s="1"/>
  <c r="E27" i="45"/>
  <c r="D27" i="45" s="1"/>
  <c r="G27" i="45" s="1"/>
  <c r="F28" i="45" s="1"/>
  <c r="E17" i="39"/>
  <c r="D17" i="39" s="1"/>
  <c r="G17" i="39" s="1"/>
  <c r="F18" i="39" s="1"/>
  <c r="E87" i="39"/>
  <c r="D87" i="39" s="1"/>
  <c r="G87" i="39" s="1"/>
  <c r="F88" i="39" s="1"/>
  <c r="E52" i="39"/>
  <c r="D52" i="39" s="1"/>
  <c r="G52" i="39" s="1"/>
  <c r="F53" i="39" s="1"/>
  <c r="E43" i="45"/>
  <c r="D43" i="45" s="1"/>
  <c r="G43" i="45"/>
  <c r="F44" i="45" s="1"/>
  <c r="E53" i="30"/>
  <c r="D53" i="30" s="1"/>
  <c r="G53" i="30" s="1"/>
  <c r="F54" i="30" s="1"/>
  <c r="E119" i="27"/>
  <c r="D119" i="27" s="1"/>
  <c r="G119" i="27" s="1"/>
  <c r="F120" i="27" s="1"/>
  <c r="G17" i="35"/>
  <c r="F18" i="35" s="1"/>
  <c r="E17" i="35"/>
  <c r="D17" i="35" s="1"/>
  <c r="E47" i="44"/>
  <c r="D47" i="44" s="1"/>
  <c r="G47" i="44" s="1"/>
  <c r="F48" i="44" s="1"/>
  <c r="G17" i="30"/>
  <c r="F18" i="30" s="1"/>
  <c r="E17" i="30"/>
  <c r="D17" i="30" s="1"/>
  <c r="E15" i="45"/>
  <c r="D15" i="45" s="1"/>
  <c r="G15" i="45" s="1"/>
  <c r="F16" i="45" s="1"/>
  <c r="E16" i="44"/>
  <c r="D16" i="44" s="1"/>
  <c r="G16" i="44" s="1"/>
  <c r="F17" i="44" s="1"/>
  <c r="E31" i="38"/>
  <c r="D31" i="38" s="1"/>
  <c r="G31" i="38" s="1"/>
  <c r="F32" i="38" s="1"/>
  <c r="E119" i="28"/>
  <c r="C119" i="28" s="1"/>
  <c r="D119" i="28" s="1"/>
  <c r="G119" i="28" s="1"/>
  <c r="F120" i="28" s="1"/>
  <c r="E31" i="43"/>
  <c r="D31" i="43" s="1"/>
  <c r="G31" i="43" s="1"/>
  <c r="F32" i="43" s="1"/>
  <c r="E52" i="27"/>
  <c r="D52" i="27" s="1"/>
  <c r="G52" i="27" s="1"/>
  <c r="F53" i="27" s="1"/>
  <c r="E17" i="31"/>
  <c r="C17" i="31" s="1"/>
  <c r="D17" i="31" s="1"/>
  <c r="G17" i="31" s="1"/>
  <c r="F18" i="31" s="1"/>
  <c r="E47" i="43"/>
  <c r="D47" i="43" s="1"/>
  <c r="G47" i="43" s="1"/>
  <c r="F48" i="43" s="1"/>
  <c r="E52" i="28"/>
  <c r="C52" i="28" s="1"/>
  <c r="D52" i="28" s="1"/>
  <c r="G52" i="28" s="1"/>
  <c r="F53" i="28" s="1"/>
  <c r="G31" i="44"/>
  <c r="F32" i="44" s="1"/>
  <c r="E31" i="44"/>
  <c r="D31" i="44" s="1"/>
  <c r="E17" i="28"/>
  <c r="C17" i="28" s="1"/>
  <c r="D17" i="28" s="1"/>
  <c r="G17" i="28" s="1"/>
  <c r="F18" i="28" s="1"/>
  <c r="E87" i="34"/>
  <c r="C87" i="34" s="1"/>
  <c r="D87" i="34" s="1"/>
  <c r="G87" i="34" s="1"/>
  <c r="F88" i="34" s="1"/>
  <c r="E17" i="34"/>
  <c r="C17" i="34" s="1"/>
  <c r="D17" i="34" s="1"/>
  <c r="G17" i="34" s="1"/>
  <c r="F18" i="34" s="1"/>
  <c r="E17" i="33"/>
  <c r="C17" i="33" s="1"/>
  <c r="D17" i="33" s="1"/>
  <c r="G17" i="33" s="1"/>
  <c r="F18" i="33" s="1"/>
  <c r="E17" i="27"/>
  <c r="D17" i="27" s="1"/>
  <c r="G17" i="27" s="1"/>
  <c r="F18" i="27" s="1"/>
  <c r="E16" i="38"/>
  <c r="D16" i="38" s="1"/>
  <c r="G16" i="38" s="1"/>
  <c r="F17" i="38" s="1"/>
  <c r="E85" i="27"/>
  <c r="D85" i="27" s="1"/>
  <c r="G85" i="27" s="1"/>
  <c r="F86" i="27" s="1"/>
  <c r="E85" i="28"/>
  <c r="C85" i="28" s="1"/>
  <c r="D85" i="28" s="1"/>
  <c r="G85" i="28" s="1"/>
  <c r="F86" i="28" s="1"/>
  <c r="E17" i="43"/>
  <c r="D17" i="43" s="1"/>
  <c r="G17" i="43" s="1"/>
  <c r="F18" i="43" s="1"/>
  <c r="E48" i="40"/>
  <c r="D48" i="40" s="1"/>
  <c r="G48" i="40" s="1"/>
  <c r="F49" i="40" s="1"/>
  <c r="E47" i="38"/>
  <c r="D47" i="38" s="1"/>
  <c r="G47" i="38"/>
  <c r="F48" i="38" s="1"/>
  <c r="E331" i="27"/>
  <c r="D331" i="27" s="1"/>
  <c r="D295" i="27"/>
  <c r="G295" i="27" s="1"/>
  <c r="E52" i="34"/>
  <c r="C52" i="34" s="1"/>
  <c r="D52" i="34" s="1"/>
  <c r="G52" i="34" s="1"/>
  <c r="F53" i="34" s="1"/>
  <c r="E260" i="28"/>
  <c r="C224" i="28"/>
  <c r="D224" i="28" s="1"/>
  <c r="G224" i="28" s="1"/>
  <c r="E20" i="42"/>
  <c r="D20" i="42" s="1"/>
  <c r="G20" i="42" s="1"/>
  <c r="E331" i="28"/>
  <c r="C331" i="28" s="1"/>
  <c r="D331" i="28" s="1"/>
  <c r="G331" i="28" s="1"/>
  <c r="C295" i="28"/>
  <c r="D295" i="28" s="1"/>
  <c r="G295" i="28" s="1"/>
  <c r="G19" i="36"/>
  <c r="F20" i="36" s="1"/>
  <c r="E19" i="36"/>
  <c r="C19" i="36" s="1"/>
  <c r="E189" i="28"/>
  <c r="C153" i="28"/>
  <c r="D153" i="28" s="1"/>
  <c r="G153" i="28" s="1"/>
  <c r="F154" i="28" s="1"/>
  <c r="F225" i="28"/>
  <c r="E53" i="31"/>
  <c r="D53" i="31" s="1"/>
  <c r="G53" i="31" s="1"/>
  <c r="F54" i="31" s="1"/>
  <c r="G19" i="41"/>
  <c r="F20" i="41" s="1"/>
  <c r="E19" i="41"/>
  <c r="C19" i="41" s="1"/>
  <c r="G331" i="27"/>
  <c r="E19" i="32"/>
  <c r="C19" i="32" s="1"/>
  <c r="G19" i="32"/>
  <c r="F20" i="32" s="1"/>
  <c r="E50" i="37"/>
  <c r="D50" i="37" s="1"/>
  <c r="G50" i="37" s="1"/>
  <c r="F51" i="37" s="1"/>
  <c r="G51" i="37" s="1"/>
  <c r="D25" i="32"/>
  <c r="G25" i="32" s="1"/>
  <c r="F26" i="32" s="1"/>
  <c r="C41" i="32"/>
  <c r="D41" i="32" s="1"/>
  <c r="G41" i="32" s="1"/>
  <c r="F42" i="32" s="1"/>
  <c r="G33" i="33"/>
  <c r="F34" i="33" s="1"/>
  <c r="E33" i="33"/>
  <c r="C33" i="33" s="1"/>
  <c r="D33" i="33" s="1"/>
  <c r="E51" i="41"/>
  <c r="D51" i="41" s="1"/>
  <c r="G51" i="41" s="1"/>
  <c r="F52" i="41" s="1"/>
  <c r="G52" i="41" s="1"/>
  <c r="E43" i="35"/>
  <c r="D43" i="35" s="1"/>
  <c r="G43" i="35" s="1"/>
  <c r="F44" i="35" s="1"/>
  <c r="D27" i="35"/>
  <c r="G27" i="35" s="1"/>
  <c r="F28" i="35" s="1"/>
  <c r="F296" i="28"/>
  <c r="E49" i="33"/>
  <c r="C49" i="33" s="1"/>
  <c r="D49" i="33" s="1"/>
  <c r="G49" i="33" s="1"/>
  <c r="F50" i="33" s="1"/>
  <c r="E189" i="27"/>
  <c r="D153" i="27"/>
  <c r="G153" i="27" s="1"/>
  <c r="F154" i="27" s="1"/>
  <c r="E33" i="40"/>
  <c r="D33" i="40" s="1"/>
  <c r="G33" i="40" s="1"/>
  <c r="F34" i="40" s="1"/>
  <c r="F225" i="27"/>
  <c r="F296" i="27"/>
  <c r="E260" i="27"/>
  <c r="D224" i="27"/>
  <c r="G224" i="27" s="1"/>
  <c r="E18" i="27" l="1"/>
  <c r="D18" i="27" s="1"/>
  <c r="G18" i="27" s="1"/>
  <c r="F19" i="27" s="1"/>
  <c r="E48" i="43"/>
  <c r="D48" i="43" s="1"/>
  <c r="G48" i="43" s="1"/>
  <c r="F49" i="43" s="1"/>
  <c r="E34" i="40"/>
  <c r="D34" i="40" s="1"/>
  <c r="G34" i="40" s="1"/>
  <c r="F35" i="40" s="1"/>
  <c r="E18" i="33"/>
  <c r="C18" i="33" s="1"/>
  <c r="D18" i="33" s="1"/>
  <c r="G18" i="33" s="1"/>
  <c r="F19" i="33" s="1"/>
  <c r="E18" i="31"/>
  <c r="C18" i="31" s="1"/>
  <c r="D18" i="31" s="1"/>
  <c r="G18" i="31" s="1"/>
  <c r="F19" i="31" s="1"/>
  <c r="E53" i="39"/>
  <c r="D53" i="39" s="1"/>
  <c r="G53" i="39" s="1"/>
  <c r="F54" i="39" s="1"/>
  <c r="E53" i="27"/>
  <c r="D53" i="27" s="1"/>
  <c r="G53" i="27" s="1"/>
  <c r="F54" i="27" s="1"/>
  <c r="E88" i="34"/>
  <c r="C88" i="34" s="1"/>
  <c r="D88" i="34" s="1"/>
  <c r="G88" i="34" s="1"/>
  <c r="F89" i="34" s="1"/>
  <c r="E18" i="43"/>
  <c r="D18" i="43" s="1"/>
  <c r="G18" i="43" s="1"/>
  <c r="F19" i="43" s="1"/>
  <c r="E18" i="28"/>
  <c r="C18" i="28" s="1"/>
  <c r="D18" i="28" s="1"/>
  <c r="G18" i="28" s="1"/>
  <c r="F19" i="28" s="1"/>
  <c r="E120" i="28"/>
  <c r="C120" i="28" s="1"/>
  <c r="D120" i="28" s="1"/>
  <c r="G120" i="28" s="1"/>
  <c r="F121" i="28" s="1"/>
  <c r="E28" i="45"/>
  <c r="D28" i="45" s="1"/>
  <c r="G28" i="45" s="1"/>
  <c r="F29" i="45" s="1"/>
  <c r="E18" i="34"/>
  <c r="C18" i="34" s="1"/>
  <c r="D18" i="34" s="1"/>
  <c r="G18" i="34" s="1"/>
  <c r="F19" i="34" s="1"/>
  <c r="E54" i="31"/>
  <c r="D54" i="31" s="1"/>
  <c r="G54" i="31" s="1"/>
  <c r="F55" i="31" s="1"/>
  <c r="E32" i="43"/>
  <c r="D32" i="43" s="1"/>
  <c r="G32" i="43" s="1"/>
  <c r="F33" i="43" s="1"/>
  <c r="E86" i="28"/>
  <c r="C86" i="28" s="1"/>
  <c r="D86" i="28" s="1"/>
  <c r="G86" i="28" s="1"/>
  <c r="F87" i="28" s="1"/>
  <c r="E32" i="38"/>
  <c r="D32" i="38" s="1"/>
  <c r="G32" i="38" s="1"/>
  <c r="F33" i="38" s="1"/>
  <c r="E120" i="27"/>
  <c r="D120" i="27" s="1"/>
  <c r="G120" i="27" s="1"/>
  <c r="F121" i="27" s="1"/>
  <c r="E18" i="40"/>
  <c r="D18" i="40" s="1"/>
  <c r="G18" i="40" s="1"/>
  <c r="F19" i="40" s="1"/>
  <c r="E88" i="39"/>
  <c r="D88" i="39" s="1"/>
  <c r="G88" i="39" s="1"/>
  <c r="F89" i="39" s="1"/>
  <c r="E49" i="40"/>
  <c r="D49" i="40" s="1"/>
  <c r="G49" i="40"/>
  <c r="F50" i="40" s="1"/>
  <c r="E50" i="33"/>
  <c r="C50" i="33" s="1"/>
  <c r="D50" i="33" s="1"/>
  <c r="G50" i="33" s="1"/>
  <c r="F51" i="33" s="1"/>
  <c r="E53" i="34"/>
  <c r="C53" i="34" s="1"/>
  <c r="D53" i="34" s="1"/>
  <c r="G53" i="34" s="1"/>
  <c r="F54" i="34" s="1"/>
  <c r="E17" i="44"/>
  <c r="D17" i="44" s="1"/>
  <c r="G17" i="44"/>
  <c r="F18" i="44" s="1"/>
  <c r="E48" i="44"/>
  <c r="D48" i="44" s="1"/>
  <c r="G48" i="44"/>
  <c r="F49" i="44" s="1"/>
  <c r="E18" i="39"/>
  <c r="D18" i="39" s="1"/>
  <c r="G18" i="39" s="1"/>
  <c r="F19" i="39" s="1"/>
  <c r="E86" i="27"/>
  <c r="D86" i="27" s="1"/>
  <c r="G86" i="27" s="1"/>
  <c r="F87" i="27" s="1"/>
  <c r="E54" i="30"/>
  <c r="D54" i="30" s="1"/>
  <c r="G54" i="30" s="1"/>
  <c r="F55" i="30" s="1"/>
  <c r="E17" i="38"/>
  <c r="D17" i="38" s="1"/>
  <c r="G17" i="38" s="1"/>
  <c r="F18" i="38" s="1"/>
  <c r="E53" i="28"/>
  <c r="C53" i="28" s="1"/>
  <c r="D53" i="28" s="1"/>
  <c r="G53" i="28" s="1"/>
  <c r="F54" i="28" s="1"/>
  <c r="E16" i="45"/>
  <c r="D16" i="45" s="1"/>
  <c r="G16" i="45"/>
  <c r="F17" i="45" s="1"/>
  <c r="E154" i="28"/>
  <c r="C154" i="28" s="1"/>
  <c r="D154" i="28" s="1"/>
  <c r="G154" i="28" s="1"/>
  <c r="F155" i="28" s="1"/>
  <c r="F261" i="27"/>
  <c r="F332" i="27"/>
  <c r="E225" i="28"/>
  <c r="C189" i="28"/>
  <c r="D189" i="28" s="1"/>
  <c r="G189" i="28" s="1"/>
  <c r="F190" i="28" s="1"/>
  <c r="E296" i="28"/>
  <c r="C260" i="28"/>
  <c r="D260" i="28" s="1"/>
  <c r="G260" i="28" s="1"/>
  <c r="E18" i="30"/>
  <c r="D18" i="30" s="1"/>
  <c r="G18" i="30" s="1"/>
  <c r="F19" i="30" s="1"/>
  <c r="E34" i="33"/>
  <c r="C34" i="33" s="1"/>
  <c r="D34" i="33" s="1"/>
  <c r="G34" i="33" s="1"/>
  <c r="F35" i="33" s="1"/>
  <c r="E44" i="45"/>
  <c r="D44" i="45" s="1"/>
  <c r="G44" i="45"/>
  <c r="F45" i="45" s="1"/>
  <c r="E20" i="36"/>
  <c r="D20" i="36" s="1"/>
  <c r="G20" i="36"/>
  <c r="E32" i="44"/>
  <c r="D32" i="44" s="1"/>
  <c r="G32" i="44" s="1"/>
  <c r="F33" i="44" s="1"/>
  <c r="G18" i="35"/>
  <c r="F19" i="35" s="1"/>
  <c r="E18" i="35"/>
  <c r="D18" i="35" s="1"/>
  <c r="D20" i="41"/>
  <c r="G20" i="41"/>
  <c r="E20" i="41"/>
  <c r="E28" i="35"/>
  <c r="E154" i="27"/>
  <c r="D154" i="27" s="1"/>
  <c r="G154" i="27" s="1"/>
  <c r="F155" i="27" s="1"/>
  <c r="F261" i="28"/>
  <c r="E48" i="38"/>
  <c r="D48" i="38" s="1"/>
  <c r="G48" i="38"/>
  <c r="F49" i="38" s="1"/>
  <c r="F332" i="28"/>
  <c r="E42" i="32"/>
  <c r="C42" i="32" s="1"/>
  <c r="D42" i="32" s="1"/>
  <c r="G42" i="32" s="1"/>
  <c r="F43" i="32" s="1"/>
  <c r="E26" i="32"/>
  <c r="C26" i="32" s="1"/>
  <c r="D26" i="32" s="1"/>
  <c r="G26" i="32" s="1"/>
  <c r="F27" i="32" s="1"/>
  <c r="E296" i="27"/>
  <c r="D260" i="27"/>
  <c r="G260" i="27" s="1"/>
  <c r="E225" i="27"/>
  <c r="D189" i="27"/>
  <c r="G189" i="27" s="1"/>
  <c r="F190" i="27" s="1"/>
  <c r="E20" i="32"/>
  <c r="D20" i="32" s="1"/>
  <c r="G20" i="32" s="1"/>
  <c r="E89" i="34" l="1"/>
  <c r="C89" i="34" s="1"/>
  <c r="D89" i="34" s="1"/>
  <c r="G89" i="34"/>
  <c r="F90" i="34" s="1"/>
  <c r="E55" i="30"/>
  <c r="D55" i="30" s="1"/>
  <c r="G55" i="30" s="1"/>
  <c r="F56" i="30" s="1"/>
  <c r="E51" i="33"/>
  <c r="C51" i="33" s="1"/>
  <c r="D51" i="33" s="1"/>
  <c r="G51" i="33" s="1"/>
  <c r="F52" i="33" s="1"/>
  <c r="E33" i="43"/>
  <c r="D33" i="43" s="1"/>
  <c r="G33" i="43" s="1"/>
  <c r="F34" i="43" s="1"/>
  <c r="E54" i="27"/>
  <c r="D54" i="27" s="1"/>
  <c r="G54" i="27" s="1"/>
  <c r="F55" i="27" s="1"/>
  <c r="E18" i="38"/>
  <c r="D18" i="38" s="1"/>
  <c r="G18" i="38" s="1"/>
  <c r="F19" i="38" s="1"/>
  <c r="G19" i="38" s="1"/>
  <c r="E55" i="31"/>
  <c r="D55" i="31" s="1"/>
  <c r="G55" i="31" s="1"/>
  <c r="F56" i="31" s="1"/>
  <c r="E54" i="39"/>
  <c r="D54" i="39" s="1"/>
  <c r="G54" i="39" s="1"/>
  <c r="F55" i="39" s="1"/>
  <c r="E43" i="32"/>
  <c r="C43" i="32" s="1"/>
  <c r="D43" i="32" s="1"/>
  <c r="G43" i="32"/>
  <c r="F44" i="32" s="1"/>
  <c r="E19" i="39"/>
  <c r="D19" i="39" s="1"/>
  <c r="G19" i="39" s="1"/>
  <c r="F20" i="39" s="1"/>
  <c r="E19" i="34"/>
  <c r="C19" i="34" s="1"/>
  <c r="D19" i="34" s="1"/>
  <c r="G19" i="34" s="1"/>
  <c r="F20" i="34" s="1"/>
  <c r="E19" i="31"/>
  <c r="C19" i="31" s="1"/>
  <c r="D19" i="31" s="1"/>
  <c r="G19" i="31" s="1"/>
  <c r="F20" i="31" s="1"/>
  <c r="E87" i="28"/>
  <c r="C87" i="28" s="1"/>
  <c r="D87" i="28" s="1"/>
  <c r="G87" i="28" s="1"/>
  <c r="F88" i="28" s="1"/>
  <c r="E89" i="39"/>
  <c r="D89" i="39" s="1"/>
  <c r="G89" i="39" s="1"/>
  <c r="F90" i="39" s="1"/>
  <c r="E29" i="45"/>
  <c r="D29" i="45" s="1"/>
  <c r="G29" i="45" s="1"/>
  <c r="F30" i="45" s="1"/>
  <c r="E19" i="33"/>
  <c r="C19" i="33" s="1"/>
  <c r="D19" i="33" s="1"/>
  <c r="G19" i="33" s="1"/>
  <c r="F20" i="33" s="1"/>
  <c r="E54" i="34"/>
  <c r="C54" i="34" s="1"/>
  <c r="D54" i="34" s="1"/>
  <c r="G54" i="34" s="1"/>
  <c r="F55" i="34" s="1"/>
  <c r="E35" i="33"/>
  <c r="C35" i="33" s="1"/>
  <c r="D35" i="33" s="1"/>
  <c r="G35" i="33" s="1"/>
  <c r="F36" i="33" s="1"/>
  <c r="E19" i="30"/>
  <c r="D19" i="30" s="1"/>
  <c r="G19" i="30" s="1"/>
  <c r="F20" i="30" s="1"/>
  <c r="E19" i="40"/>
  <c r="D19" i="40" s="1"/>
  <c r="G19" i="40"/>
  <c r="F20" i="40" s="1"/>
  <c r="G20" i="40" s="1"/>
  <c r="E121" i="28"/>
  <c r="C121" i="28" s="1"/>
  <c r="D121" i="28" s="1"/>
  <c r="G121" i="28" s="1"/>
  <c r="F122" i="28" s="1"/>
  <c r="E35" i="40"/>
  <c r="D35" i="40" s="1"/>
  <c r="G35" i="40" s="1"/>
  <c r="F36" i="40" s="1"/>
  <c r="G36" i="40" s="1"/>
  <c r="E155" i="27"/>
  <c r="D155" i="27" s="1"/>
  <c r="G155" i="27" s="1"/>
  <c r="F156" i="27" s="1"/>
  <c r="E27" i="32"/>
  <c r="C27" i="32" s="1"/>
  <c r="D27" i="32" s="1"/>
  <c r="G27" i="32"/>
  <c r="F28" i="32" s="1"/>
  <c r="E155" i="28"/>
  <c r="C155" i="28" s="1"/>
  <c r="D155" i="28" s="1"/>
  <c r="G155" i="28" s="1"/>
  <c r="F156" i="28" s="1"/>
  <c r="E121" i="27"/>
  <c r="D121" i="27" s="1"/>
  <c r="G121" i="27"/>
  <c r="F122" i="27" s="1"/>
  <c r="E19" i="28"/>
  <c r="C19" i="28" s="1"/>
  <c r="D19" i="28" s="1"/>
  <c r="G19" i="28" s="1"/>
  <c r="F20" i="28" s="1"/>
  <c r="E49" i="43"/>
  <c r="D49" i="43" s="1"/>
  <c r="G49" i="43" s="1"/>
  <c r="F50" i="43" s="1"/>
  <c r="E87" i="27"/>
  <c r="D87" i="27" s="1"/>
  <c r="G87" i="27" s="1"/>
  <c r="F88" i="27" s="1"/>
  <c r="E33" i="44"/>
  <c r="D33" i="44" s="1"/>
  <c r="G33" i="44" s="1"/>
  <c r="F34" i="44" s="1"/>
  <c r="E54" i="28"/>
  <c r="C54" i="28" s="1"/>
  <c r="D54" i="28" s="1"/>
  <c r="G54" i="28" s="1"/>
  <c r="F55" i="28" s="1"/>
  <c r="E33" i="38"/>
  <c r="D33" i="38" s="1"/>
  <c r="G33" i="38"/>
  <c r="F34" i="38" s="1"/>
  <c r="E19" i="43"/>
  <c r="D19" i="43" s="1"/>
  <c r="G19" i="43" s="1"/>
  <c r="F20" i="43" s="1"/>
  <c r="G20" i="43" s="1"/>
  <c r="E19" i="27"/>
  <c r="D19" i="27" s="1"/>
  <c r="G19" i="27" s="1"/>
  <c r="F20" i="27" s="1"/>
  <c r="E332" i="28"/>
  <c r="C332" i="28" s="1"/>
  <c r="D332" i="28" s="1"/>
  <c r="G332" i="28" s="1"/>
  <c r="C296" i="28"/>
  <c r="D296" i="28" s="1"/>
  <c r="G296" i="28" s="1"/>
  <c r="E332" i="27"/>
  <c r="D332" i="27" s="1"/>
  <c r="D296" i="27"/>
  <c r="G296" i="27" s="1"/>
  <c r="F226" i="28"/>
  <c r="E190" i="28"/>
  <c r="F297" i="28"/>
  <c r="C225" i="28"/>
  <c r="D225" i="28" s="1"/>
  <c r="G225" i="28" s="1"/>
  <c r="E261" i="28"/>
  <c r="E49" i="38"/>
  <c r="D49" i="38" s="1"/>
  <c r="G49" i="38" s="1"/>
  <c r="F50" i="38" s="1"/>
  <c r="G19" i="35"/>
  <c r="F20" i="35" s="1"/>
  <c r="G20" i="35" s="1"/>
  <c r="E19" i="35"/>
  <c r="D19" i="35" s="1"/>
  <c r="E45" i="45"/>
  <c r="D45" i="45" s="1"/>
  <c r="G45" i="45" s="1"/>
  <c r="F46" i="45" s="1"/>
  <c r="G332" i="27"/>
  <c r="E17" i="45"/>
  <c r="D17" i="45" s="1"/>
  <c r="G17" i="45" s="1"/>
  <c r="F18" i="45" s="1"/>
  <c r="F297" i="27"/>
  <c r="E49" i="44"/>
  <c r="D49" i="44" s="1"/>
  <c r="G49" i="44"/>
  <c r="F50" i="44" s="1"/>
  <c r="G50" i="40"/>
  <c r="F51" i="40" s="1"/>
  <c r="E50" i="40"/>
  <c r="D50" i="40" s="1"/>
  <c r="G18" i="44"/>
  <c r="F19" i="44" s="1"/>
  <c r="E18" i="44"/>
  <c r="D18" i="44" s="1"/>
  <c r="F226" i="27"/>
  <c r="E190" i="27"/>
  <c r="E261" i="27"/>
  <c r="D225" i="27"/>
  <c r="G225" i="27" s="1"/>
  <c r="E44" i="35"/>
  <c r="D44" i="35" s="1"/>
  <c r="G44" i="35" s="1"/>
  <c r="F45" i="35" s="1"/>
  <c r="D28" i="35"/>
  <c r="G28" i="35" s="1"/>
  <c r="F29" i="35" s="1"/>
  <c r="E20" i="27" l="1"/>
  <c r="D20" i="27" s="1"/>
  <c r="G20" i="27" s="1"/>
  <c r="F21" i="27" s="1"/>
  <c r="E88" i="28"/>
  <c r="C88" i="28" s="1"/>
  <c r="D88" i="28" s="1"/>
  <c r="G88" i="28" s="1"/>
  <c r="F89" i="28" s="1"/>
  <c r="E46" i="45"/>
  <c r="D46" i="45" s="1"/>
  <c r="G46" i="45" s="1"/>
  <c r="F47" i="45" s="1"/>
  <c r="E156" i="28"/>
  <c r="C156" i="28" s="1"/>
  <c r="D156" i="28" s="1"/>
  <c r="G156" i="28" s="1"/>
  <c r="F157" i="28" s="1"/>
  <c r="E55" i="28"/>
  <c r="C55" i="28" s="1"/>
  <c r="D55" i="28" s="1"/>
  <c r="G55" i="28" s="1"/>
  <c r="F56" i="28" s="1"/>
  <c r="E36" i="33"/>
  <c r="D36" i="33" s="1"/>
  <c r="G36" i="33"/>
  <c r="E20" i="39"/>
  <c r="D20" i="39" s="1"/>
  <c r="G20" i="39"/>
  <c r="F21" i="39" s="1"/>
  <c r="E52" i="33"/>
  <c r="D52" i="33" s="1"/>
  <c r="G52" i="33"/>
  <c r="E20" i="28"/>
  <c r="C20" i="28" s="1"/>
  <c r="D20" i="28" s="1"/>
  <c r="G20" i="28" s="1"/>
  <c r="F21" i="28" s="1"/>
  <c r="E56" i="31"/>
  <c r="D56" i="31" s="1"/>
  <c r="G56" i="31"/>
  <c r="F57" i="31" s="1"/>
  <c r="E55" i="27"/>
  <c r="D55" i="27" s="1"/>
  <c r="G55" i="27" s="1"/>
  <c r="F56" i="27" s="1"/>
  <c r="E20" i="34"/>
  <c r="C20" i="34" s="1"/>
  <c r="D20" i="34" s="1"/>
  <c r="G20" i="34"/>
  <c r="F21" i="34" s="1"/>
  <c r="E34" i="44"/>
  <c r="D34" i="44" s="1"/>
  <c r="G34" i="44" s="1"/>
  <c r="F35" i="44" s="1"/>
  <c r="E55" i="34"/>
  <c r="C55" i="34" s="1"/>
  <c r="D55" i="34" s="1"/>
  <c r="G55" i="34" s="1"/>
  <c r="F56" i="34" s="1"/>
  <c r="E56" i="30"/>
  <c r="D56" i="30" s="1"/>
  <c r="G56" i="30" s="1"/>
  <c r="F57" i="30" s="1"/>
  <c r="E90" i="39"/>
  <c r="D90" i="39" s="1"/>
  <c r="G90" i="39" s="1"/>
  <c r="F91" i="39" s="1"/>
  <c r="E34" i="43"/>
  <c r="D34" i="43" s="1"/>
  <c r="G34" i="43" s="1"/>
  <c r="F35" i="43" s="1"/>
  <c r="E50" i="38"/>
  <c r="D50" i="38" s="1"/>
  <c r="G50" i="38"/>
  <c r="F51" i="38" s="1"/>
  <c r="G51" i="38" s="1"/>
  <c r="E88" i="27"/>
  <c r="D88" i="27" s="1"/>
  <c r="G88" i="27" s="1"/>
  <c r="F89" i="27" s="1"/>
  <c r="E156" i="27"/>
  <c r="D156" i="27" s="1"/>
  <c r="G156" i="27" s="1"/>
  <c r="F157" i="27" s="1"/>
  <c r="E20" i="33"/>
  <c r="D20" i="33" s="1"/>
  <c r="G20" i="33" s="1"/>
  <c r="E122" i="28"/>
  <c r="C122" i="28" s="1"/>
  <c r="D122" i="28" s="1"/>
  <c r="G122" i="28" s="1"/>
  <c r="F123" i="28" s="1"/>
  <c r="E18" i="45"/>
  <c r="D18" i="45" s="1"/>
  <c r="G18" i="45" s="1"/>
  <c r="F19" i="45" s="1"/>
  <c r="E20" i="31"/>
  <c r="C20" i="31" s="1"/>
  <c r="D20" i="31" s="1"/>
  <c r="G20" i="31" s="1"/>
  <c r="F21" i="31" s="1"/>
  <c r="E20" i="30"/>
  <c r="D20" i="30" s="1"/>
  <c r="G20" i="30" s="1"/>
  <c r="F21" i="30" s="1"/>
  <c r="E50" i="43"/>
  <c r="D50" i="43" s="1"/>
  <c r="G50" i="43" s="1"/>
  <c r="F51" i="43" s="1"/>
  <c r="E30" i="45"/>
  <c r="D30" i="45" s="1"/>
  <c r="G30" i="45" s="1"/>
  <c r="F31" i="45" s="1"/>
  <c r="E55" i="39"/>
  <c r="D55" i="39" s="1"/>
  <c r="G55" i="39" s="1"/>
  <c r="F56" i="39" s="1"/>
  <c r="E29" i="35"/>
  <c r="E19" i="44"/>
  <c r="D19" i="44" s="1"/>
  <c r="G19" i="44" s="1"/>
  <c r="F20" i="44" s="1"/>
  <c r="G20" i="44" s="1"/>
  <c r="E34" i="38"/>
  <c r="D34" i="38" s="1"/>
  <c r="G34" i="38"/>
  <c r="F35" i="38" s="1"/>
  <c r="G35" i="38" s="1"/>
  <c r="E28" i="32"/>
  <c r="C28" i="32" s="1"/>
  <c r="D28" i="32" s="1"/>
  <c r="G28" i="32" s="1"/>
  <c r="F29" i="32" s="1"/>
  <c r="E297" i="28"/>
  <c r="C261" i="28"/>
  <c r="D261" i="28" s="1"/>
  <c r="G261" i="28" s="1"/>
  <c r="E51" i="40"/>
  <c r="D51" i="40" s="1"/>
  <c r="G51" i="40" s="1"/>
  <c r="F52" i="40" s="1"/>
  <c r="G52" i="40" s="1"/>
  <c r="E297" i="27"/>
  <c r="D261" i="27"/>
  <c r="G261" i="27" s="1"/>
  <c r="E226" i="27"/>
  <c r="D190" i="27"/>
  <c r="G190" i="27" s="1"/>
  <c r="F191" i="27" s="1"/>
  <c r="E50" i="44"/>
  <c r="D50" i="44" s="1"/>
  <c r="G50" i="44" s="1"/>
  <c r="F51" i="44" s="1"/>
  <c r="F333" i="28"/>
  <c r="E122" i="27"/>
  <c r="D122" i="27" s="1"/>
  <c r="G122" i="27"/>
  <c r="F123" i="27" s="1"/>
  <c r="C190" i="28"/>
  <c r="D190" i="28" s="1"/>
  <c r="G190" i="28" s="1"/>
  <c r="F191" i="28" s="1"/>
  <c r="E226" i="28"/>
  <c r="F262" i="27"/>
  <c r="F333" i="27"/>
  <c r="E44" i="32"/>
  <c r="C44" i="32" s="1"/>
  <c r="D44" i="32" s="1"/>
  <c r="G44" i="32"/>
  <c r="F45" i="32" s="1"/>
  <c r="G90" i="34"/>
  <c r="F91" i="34" s="1"/>
  <c r="E90" i="34"/>
  <c r="C90" i="34" s="1"/>
  <c r="D90" i="34" s="1"/>
  <c r="F262" i="28"/>
  <c r="E51" i="44" l="1"/>
  <c r="D51" i="44" s="1"/>
  <c r="G51" i="44" s="1"/>
  <c r="F52" i="44" s="1"/>
  <c r="G52" i="44" s="1"/>
  <c r="E21" i="31"/>
  <c r="C21" i="31" s="1"/>
  <c r="D21" i="31" s="1"/>
  <c r="G21" i="31" s="1"/>
  <c r="F22" i="31" s="1"/>
  <c r="E19" i="45"/>
  <c r="D19" i="45" s="1"/>
  <c r="G19" i="45" s="1"/>
  <c r="F20" i="45" s="1"/>
  <c r="G20" i="45" s="1"/>
  <c r="E91" i="39"/>
  <c r="D91" i="39" s="1"/>
  <c r="G91" i="39" s="1"/>
  <c r="F92" i="39" s="1"/>
  <c r="E56" i="28"/>
  <c r="C56" i="28" s="1"/>
  <c r="D56" i="28" s="1"/>
  <c r="G56" i="28" s="1"/>
  <c r="F57" i="28" s="1"/>
  <c r="E29" i="32"/>
  <c r="C29" i="32" s="1"/>
  <c r="D29" i="32" s="1"/>
  <c r="G29" i="32" s="1"/>
  <c r="F30" i="32" s="1"/>
  <c r="E35" i="43"/>
  <c r="D35" i="43" s="1"/>
  <c r="G35" i="43" s="1"/>
  <c r="F36" i="43" s="1"/>
  <c r="G36" i="43" s="1"/>
  <c r="E21" i="28"/>
  <c r="C21" i="28" s="1"/>
  <c r="D21" i="28" s="1"/>
  <c r="G21" i="28" s="1"/>
  <c r="F22" i="28" s="1"/>
  <c r="E47" i="45"/>
  <c r="D47" i="45" s="1"/>
  <c r="G47" i="45"/>
  <c r="F48" i="45" s="1"/>
  <c r="E56" i="27"/>
  <c r="D56" i="27" s="1"/>
  <c r="G56" i="27" s="1"/>
  <c r="F57" i="27" s="1"/>
  <c r="E123" i="28"/>
  <c r="C123" i="28" s="1"/>
  <c r="D123" i="28" s="1"/>
  <c r="G123" i="28" s="1"/>
  <c r="F124" i="28" s="1"/>
  <c r="E57" i="30"/>
  <c r="D57" i="30" s="1"/>
  <c r="G57" i="30" s="1"/>
  <c r="F58" i="30" s="1"/>
  <c r="E56" i="34"/>
  <c r="C56" i="34" s="1"/>
  <c r="D56" i="34" s="1"/>
  <c r="G56" i="34" s="1"/>
  <c r="F57" i="34" s="1"/>
  <c r="E56" i="39"/>
  <c r="D56" i="39" s="1"/>
  <c r="G56" i="39"/>
  <c r="F57" i="39" s="1"/>
  <c r="E157" i="27"/>
  <c r="D157" i="27" s="1"/>
  <c r="G157" i="27" s="1"/>
  <c r="F158" i="27" s="1"/>
  <c r="E35" i="44"/>
  <c r="D35" i="44" s="1"/>
  <c r="G35" i="44" s="1"/>
  <c r="F36" i="44" s="1"/>
  <c r="G36" i="44" s="1"/>
  <c r="E89" i="28"/>
  <c r="C89" i="28" s="1"/>
  <c r="D89" i="28" s="1"/>
  <c r="G89" i="28" s="1"/>
  <c r="F90" i="28" s="1"/>
  <c r="E51" i="43"/>
  <c r="D51" i="43" s="1"/>
  <c r="G51" i="43"/>
  <c r="F52" i="43" s="1"/>
  <c r="G52" i="43" s="1"/>
  <c r="E21" i="30"/>
  <c r="D21" i="30" s="1"/>
  <c r="G21" i="30"/>
  <c r="F22" i="30" s="1"/>
  <c r="E157" i="28"/>
  <c r="C157" i="28" s="1"/>
  <c r="D157" i="28" s="1"/>
  <c r="G157" i="28" s="1"/>
  <c r="F158" i="28" s="1"/>
  <c r="E31" i="45"/>
  <c r="D31" i="45" s="1"/>
  <c r="G31" i="45"/>
  <c r="F32" i="45" s="1"/>
  <c r="E89" i="27"/>
  <c r="D89" i="27" s="1"/>
  <c r="G89" i="27" s="1"/>
  <c r="F90" i="27" s="1"/>
  <c r="E21" i="27"/>
  <c r="D21" i="27" s="1"/>
  <c r="G21" i="27" s="1"/>
  <c r="F22" i="27" s="1"/>
  <c r="E45" i="32"/>
  <c r="C45" i="32" s="1"/>
  <c r="D45" i="32" s="1"/>
  <c r="G45" i="32" s="1"/>
  <c r="F46" i="32" s="1"/>
  <c r="E333" i="27"/>
  <c r="D333" i="27" s="1"/>
  <c r="D297" i="27"/>
  <c r="G297" i="27" s="1"/>
  <c r="E21" i="39"/>
  <c r="D21" i="39" s="1"/>
  <c r="G21" i="39" s="1"/>
  <c r="F22" i="39" s="1"/>
  <c r="G333" i="27"/>
  <c r="E57" i="31"/>
  <c r="D57" i="31" s="1"/>
  <c r="G57" i="31" s="1"/>
  <c r="F58" i="31" s="1"/>
  <c r="E91" i="34"/>
  <c r="C91" i="34" s="1"/>
  <c r="D91" i="34" s="1"/>
  <c r="G91" i="34" s="1"/>
  <c r="F92" i="34" s="1"/>
  <c r="E21" i="34"/>
  <c r="C21" i="34" s="1"/>
  <c r="D21" i="34" s="1"/>
  <c r="G21" i="34" s="1"/>
  <c r="F22" i="34" s="1"/>
  <c r="E123" i="27"/>
  <c r="D123" i="27" s="1"/>
  <c r="G123" i="27" s="1"/>
  <c r="F124" i="27" s="1"/>
  <c r="E191" i="28"/>
  <c r="C191" i="28" s="1"/>
  <c r="D191" i="28" s="1"/>
  <c r="G191" i="28" s="1"/>
  <c r="F192" i="28" s="1"/>
  <c r="E262" i="27"/>
  <c r="D226" i="27"/>
  <c r="G226" i="27" s="1"/>
  <c r="F227" i="27" s="1"/>
  <c r="F298" i="27"/>
  <c r="F298" i="28"/>
  <c r="C297" i="28"/>
  <c r="D297" i="28" s="1"/>
  <c r="G297" i="28" s="1"/>
  <c r="E333" i="28"/>
  <c r="C333" i="28" s="1"/>
  <c r="D333" i="28" s="1"/>
  <c r="G333" i="28" s="1"/>
  <c r="E45" i="35"/>
  <c r="D45" i="35" s="1"/>
  <c r="G45" i="35" s="1"/>
  <c r="F46" i="35" s="1"/>
  <c r="D29" i="35"/>
  <c r="G29" i="35" s="1"/>
  <c r="F30" i="35" s="1"/>
  <c r="C226" i="28"/>
  <c r="D226" i="28" s="1"/>
  <c r="G226" i="28" s="1"/>
  <c r="F227" i="28" s="1"/>
  <c r="E262" i="28"/>
  <c r="E191" i="27"/>
  <c r="D191" i="27" s="1"/>
  <c r="G191" i="27" s="1"/>
  <c r="F192" i="27" s="1"/>
  <c r="E22" i="28" l="1"/>
  <c r="C22" i="28" s="1"/>
  <c r="D22" i="28" s="1"/>
  <c r="G22" i="28" s="1"/>
  <c r="F23" i="28" s="1"/>
  <c r="E57" i="34"/>
  <c r="C57" i="34" s="1"/>
  <c r="D57" i="34" s="1"/>
  <c r="G57" i="34"/>
  <c r="F58" i="34" s="1"/>
  <c r="E124" i="27"/>
  <c r="D124" i="27" s="1"/>
  <c r="G124" i="27" s="1"/>
  <c r="F125" i="27" s="1"/>
  <c r="E58" i="30"/>
  <c r="D58" i="30" s="1"/>
  <c r="G58" i="30" s="1"/>
  <c r="F59" i="30" s="1"/>
  <c r="E57" i="28"/>
  <c r="C57" i="28" s="1"/>
  <c r="D57" i="28" s="1"/>
  <c r="G57" i="28" s="1"/>
  <c r="F58" i="28" s="1"/>
  <c r="E22" i="34"/>
  <c r="C22" i="34" s="1"/>
  <c r="D22" i="34" s="1"/>
  <c r="G22" i="34" s="1"/>
  <c r="F23" i="34" s="1"/>
  <c r="E22" i="27"/>
  <c r="D22" i="27" s="1"/>
  <c r="G22" i="27" s="1"/>
  <c r="F23" i="27" s="1"/>
  <c r="E124" i="28"/>
  <c r="C124" i="28" s="1"/>
  <c r="D124" i="28" s="1"/>
  <c r="G124" i="28" s="1"/>
  <c r="F125" i="28" s="1"/>
  <c r="E92" i="39"/>
  <c r="D92" i="39" s="1"/>
  <c r="G92" i="39" s="1"/>
  <c r="F93" i="39" s="1"/>
  <c r="E158" i="28"/>
  <c r="C158" i="28" s="1"/>
  <c r="D158" i="28" s="1"/>
  <c r="G158" i="28" s="1"/>
  <c r="F159" i="28" s="1"/>
  <c r="E192" i="28"/>
  <c r="C192" i="28" s="1"/>
  <c r="D192" i="28" s="1"/>
  <c r="G192" i="28" s="1"/>
  <c r="F193" i="28" s="1"/>
  <c r="E30" i="32"/>
  <c r="C30" i="32" s="1"/>
  <c r="D30" i="32" s="1"/>
  <c r="G30" i="32" s="1"/>
  <c r="F31" i="32" s="1"/>
  <c r="E92" i="34"/>
  <c r="C92" i="34" s="1"/>
  <c r="D92" i="34" s="1"/>
  <c r="G92" i="34" s="1"/>
  <c r="F93" i="34" s="1"/>
  <c r="E90" i="27"/>
  <c r="D90" i="27" s="1"/>
  <c r="G90" i="27" s="1"/>
  <c r="F91" i="27" s="1"/>
  <c r="E90" i="28"/>
  <c r="C90" i="28" s="1"/>
  <c r="D90" i="28" s="1"/>
  <c r="G90" i="28" s="1"/>
  <c r="F91" i="28" s="1"/>
  <c r="E57" i="27"/>
  <c r="D57" i="27" s="1"/>
  <c r="G57" i="27" s="1"/>
  <c r="F58" i="27" s="1"/>
  <c r="E22" i="39"/>
  <c r="D22" i="39" s="1"/>
  <c r="G22" i="39" s="1"/>
  <c r="F23" i="39" s="1"/>
  <c r="E46" i="32"/>
  <c r="C46" i="32" s="1"/>
  <c r="D46" i="32" s="1"/>
  <c r="G46" i="32" s="1"/>
  <c r="F47" i="32" s="1"/>
  <c r="E22" i="31"/>
  <c r="C22" i="31" s="1"/>
  <c r="D22" i="31" s="1"/>
  <c r="G22" i="31" s="1"/>
  <c r="F23" i="31" s="1"/>
  <c r="E58" i="31"/>
  <c r="D58" i="31" s="1"/>
  <c r="G58" i="31" s="1"/>
  <c r="F59" i="31" s="1"/>
  <c r="E192" i="27"/>
  <c r="D192" i="27" s="1"/>
  <c r="G192" i="27"/>
  <c r="F193" i="27" s="1"/>
  <c r="E158" i="27"/>
  <c r="D158" i="27" s="1"/>
  <c r="G158" i="27" s="1"/>
  <c r="F159" i="27" s="1"/>
  <c r="E22" i="30"/>
  <c r="D22" i="30" s="1"/>
  <c r="G22" i="30" s="1"/>
  <c r="F23" i="30" s="1"/>
  <c r="F334" i="28"/>
  <c r="F263" i="28"/>
  <c r="E227" i="28"/>
  <c r="E298" i="28"/>
  <c r="C262" i="28"/>
  <c r="D262" i="28" s="1"/>
  <c r="G262" i="28" s="1"/>
  <c r="E57" i="39"/>
  <c r="D57" i="39" s="1"/>
  <c r="G57" i="39" s="1"/>
  <c r="F58" i="39" s="1"/>
  <c r="G32" i="45"/>
  <c r="F33" i="45" s="1"/>
  <c r="E32" i="45"/>
  <c r="D32" i="45" s="1"/>
  <c r="E48" i="45"/>
  <c r="D48" i="45" s="1"/>
  <c r="G48" i="45" s="1"/>
  <c r="F49" i="45" s="1"/>
  <c r="F334" i="27"/>
  <c r="E30" i="35"/>
  <c r="F263" i="27"/>
  <c r="E227" i="27"/>
  <c r="E298" i="27"/>
  <c r="D262" i="27"/>
  <c r="G262" i="27" s="1"/>
  <c r="E159" i="27" l="1"/>
  <c r="D159" i="27" s="1"/>
  <c r="G159" i="27" s="1"/>
  <c r="F160" i="27" s="1"/>
  <c r="E23" i="34"/>
  <c r="C23" i="34" s="1"/>
  <c r="D23" i="34" s="1"/>
  <c r="G23" i="34"/>
  <c r="F24" i="34" s="1"/>
  <c r="E59" i="31"/>
  <c r="D59" i="31" s="1"/>
  <c r="G59" i="31" s="1"/>
  <c r="F60" i="31" s="1"/>
  <c r="E31" i="32"/>
  <c r="C31" i="32" s="1"/>
  <c r="D31" i="32" s="1"/>
  <c r="G31" i="32"/>
  <c r="F32" i="32" s="1"/>
  <c r="E59" i="30"/>
  <c r="D59" i="30" s="1"/>
  <c r="G59" i="30" s="1"/>
  <c r="F60" i="30" s="1"/>
  <c r="E91" i="28"/>
  <c r="C91" i="28" s="1"/>
  <c r="D91" i="28" s="1"/>
  <c r="G91" i="28" s="1"/>
  <c r="F92" i="28" s="1"/>
  <c r="E91" i="27"/>
  <c r="D91" i="27" s="1"/>
  <c r="G91" i="27" s="1"/>
  <c r="F92" i="27" s="1"/>
  <c r="E93" i="34"/>
  <c r="C93" i="34" s="1"/>
  <c r="D93" i="34" s="1"/>
  <c r="G93" i="34" s="1"/>
  <c r="F94" i="34" s="1"/>
  <c r="E23" i="31"/>
  <c r="C23" i="31" s="1"/>
  <c r="D23" i="31" s="1"/>
  <c r="G23" i="31" s="1"/>
  <c r="F24" i="31" s="1"/>
  <c r="E125" i="27"/>
  <c r="D125" i="27" s="1"/>
  <c r="G125" i="27"/>
  <c r="F126" i="27" s="1"/>
  <c r="E58" i="39"/>
  <c r="D58" i="39" s="1"/>
  <c r="G58" i="39" s="1"/>
  <c r="F59" i="39" s="1"/>
  <c r="E58" i="28"/>
  <c r="C58" i="28" s="1"/>
  <c r="D58" i="28" s="1"/>
  <c r="G58" i="28" s="1"/>
  <c r="F59" i="28" s="1"/>
  <c r="E193" i="28"/>
  <c r="C193" i="28" s="1"/>
  <c r="D193" i="28" s="1"/>
  <c r="G193" i="28" s="1"/>
  <c r="F194" i="28" s="1"/>
  <c r="E47" i="32"/>
  <c r="C47" i="32" s="1"/>
  <c r="D47" i="32" s="1"/>
  <c r="G47" i="32"/>
  <c r="F48" i="32" s="1"/>
  <c r="E159" i="28"/>
  <c r="C159" i="28" s="1"/>
  <c r="D159" i="28" s="1"/>
  <c r="G159" i="28" s="1"/>
  <c r="F160" i="28" s="1"/>
  <c r="E23" i="27"/>
  <c r="D23" i="27" s="1"/>
  <c r="G23" i="27" s="1"/>
  <c r="F24" i="27" s="1"/>
  <c r="E49" i="45"/>
  <c r="D49" i="45" s="1"/>
  <c r="G49" i="45" s="1"/>
  <c r="F50" i="45" s="1"/>
  <c r="E23" i="39"/>
  <c r="D23" i="39" s="1"/>
  <c r="G23" i="39" s="1"/>
  <c r="F24" i="39" s="1"/>
  <c r="E93" i="39"/>
  <c r="D93" i="39" s="1"/>
  <c r="G93" i="39" s="1"/>
  <c r="F94" i="39" s="1"/>
  <c r="E23" i="30"/>
  <c r="D23" i="30" s="1"/>
  <c r="G23" i="30" s="1"/>
  <c r="F24" i="30" s="1"/>
  <c r="E58" i="27"/>
  <c r="D58" i="27" s="1"/>
  <c r="G58" i="27"/>
  <c r="F59" i="27" s="1"/>
  <c r="E125" i="28"/>
  <c r="C125" i="28" s="1"/>
  <c r="D125" i="28" s="1"/>
  <c r="G125" i="28" s="1"/>
  <c r="F126" i="28" s="1"/>
  <c r="E23" i="28"/>
  <c r="C23" i="28" s="1"/>
  <c r="D23" i="28" s="1"/>
  <c r="G23" i="28" s="1"/>
  <c r="F24" i="28" s="1"/>
  <c r="E58" i="34"/>
  <c r="C58" i="34" s="1"/>
  <c r="D58" i="34" s="1"/>
  <c r="G58" i="34" s="1"/>
  <c r="F59" i="34" s="1"/>
  <c r="E46" i="35"/>
  <c r="D46" i="35" s="1"/>
  <c r="G46" i="35" s="1"/>
  <c r="F47" i="35" s="1"/>
  <c r="D30" i="35"/>
  <c r="G30" i="35" s="1"/>
  <c r="F31" i="35" s="1"/>
  <c r="G334" i="27"/>
  <c r="E263" i="28"/>
  <c r="C227" i="28"/>
  <c r="D227" i="28" s="1"/>
  <c r="G227" i="28" s="1"/>
  <c r="F228" i="28" s="1"/>
  <c r="E263" i="27"/>
  <c r="D227" i="27"/>
  <c r="G227" i="27" s="1"/>
  <c r="F228" i="27" s="1"/>
  <c r="E193" i="27"/>
  <c r="D193" i="27" s="1"/>
  <c r="G193" i="27"/>
  <c r="F194" i="27" s="1"/>
  <c r="E33" i="45"/>
  <c r="D33" i="45" s="1"/>
  <c r="G33" i="45" s="1"/>
  <c r="F34" i="45" s="1"/>
  <c r="E334" i="27"/>
  <c r="D334" i="27" s="1"/>
  <c r="D298" i="27"/>
  <c r="G298" i="27" s="1"/>
  <c r="E334" i="28"/>
  <c r="C334" i="28" s="1"/>
  <c r="D334" i="28" s="1"/>
  <c r="G334" i="28" s="1"/>
  <c r="C298" i="28"/>
  <c r="D298" i="28" s="1"/>
  <c r="G298" i="28" s="1"/>
  <c r="F299" i="27"/>
  <c r="F299" i="28"/>
  <c r="E24" i="30" l="1"/>
  <c r="D24" i="30" s="1"/>
  <c r="G24" i="30" s="1"/>
  <c r="F25" i="30" s="1"/>
  <c r="E59" i="28"/>
  <c r="C59" i="28" s="1"/>
  <c r="D59" i="28" s="1"/>
  <c r="G59" i="28"/>
  <c r="F60" i="28" s="1"/>
  <c r="E59" i="34"/>
  <c r="C59" i="34" s="1"/>
  <c r="D59" i="34" s="1"/>
  <c r="G59" i="34" s="1"/>
  <c r="F60" i="34" s="1"/>
  <c r="E50" i="45"/>
  <c r="D50" i="45" s="1"/>
  <c r="G50" i="45" s="1"/>
  <c r="F51" i="45" s="1"/>
  <c r="E94" i="39"/>
  <c r="D94" i="39" s="1"/>
  <c r="G94" i="39" s="1"/>
  <c r="F95" i="39" s="1"/>
  <c r="E92" i="28"/>
  <c r="C92" i="28" s="1"/>
  <c r="D92" i="28" s="1"/>
  <c r="G92" i="28" s="1"/>
  <c r="F93" i="28" s="1"/>
  <c r="E24" i="39"/>
  <c r="D24" i="39" s="1"/>
  <c r="G24" i="39"/>
  <c r="F25" i="39" s="1"/>
  <c r="E24" i="27"/>
  <c r="D24" i="27" s="1"/>
  <c r="G24" i="27" s="1"/>
  <c r="F25" i="27" s="1"/>
  <c r="E60" i="31"/>
  <c r="D60" i="31" s="1"/>
  <c r="G60" i="31" s="1"/>
  <c r="F61" i="31" s="1"/>
  <c r="E126" i="28"/>
  <c r="C126" i="28" s="1"/>
  <c r="D126" i="28" s="1"/>
  <c r="G126" i="28" s="1"/>
  <c r="F127" i="28" s="1"/>
  <c r="E160" i="28"/>
  <c r="C160" i="28" s="1"/>
  <c r="D160" i="28" s="1"/>
  <c r="G160" i="28" s="1"/>
  <c r="F161" i="28" s="1"/>
  <c r="E24" i="31"/>
  <c r="C24" i="31" s="1"/>
  <c r="D24" i="31" s="1"/>
  <c r="G24" i="31" s="1"/>
  <c r="F25" i="31" s="1"/>
  <c r="G34" i="45"/>
  <c r="F35" i="45" s="1"/>
  <c r="E34" i="45"/>
  <c r="D34" i="45" s="1"/>
  <c r="E59" i="39"/>
  <c r="D59" i="39" s="1"/>
  <c r="G59" i="39" s="1"/>
  <c r="F60" i="39" s="1"/>
  <c r="E94" i="34"/>
  <c r="C94" i="34" s="1"/>
  <c r="D94" i="34" s="1"/>
  <c r="G94" i="34" s="1"/>
  <c r="F95" i="34" s="1"/>
  <c r="E194" i="28"/>
  <c r="C194" i="28" s="1"/>
  <c r="D194" i="28" s="1"/>
  <c r="G194" i="28" s="1"/>
  <c r="F195" i="28" s="1"/>
  <c r="G60" i="30"/>
  <c r="F61" i="30" s="1"/>
  <c r="E60" i="30"/>
  <c r="D60" i="30" s="1"/>
  <c r="E24" i="28"/>
  <c r="C24" i="28" s="1"/>
  <c r="D24" i="28" s="1"/>
  <c r="G24" i="28" s="1"/>
  <c r="F25" i="28" s="1"/>
  <c r="E92" i="27"/>
  <c r="D92" i="27" s="1"/>
  <c r="G92" i="27" s="1"/>
  <c r="F93" i="27" s="1"/>
  <c r="E160" i="27"/>
  <c r="D160" i="27" s="1"/>
  <c r="G160" i="27" s="1"/>
  <c r="F161" i="27" s="1"/>
  <c r="E228" i="28"/>
  <c r="C228" i="28" s="1"/>
  <c r="D228" i="28" s="1"/>
  <c r="G228" i="28" s="1"/>
  <c r="F229" i="28" s="1"/>
  <c r="E32" i="32"/>
  <c r="C32" i="32" s="1"/>
  <c r="D32" i="32" s="1"/>
  <c r="G32" i="32" s="1"/>
  <c r="F33" i="32" s="1"/>
  <c r="F335" i="28"/>
  <c r="E299" i="28"/>
  <c r="C263" i="28"/>
  <c r="D263" i="28" s="1"/>
  <c r="G263" i="28" s="1"/>
  <c r="F264" i="28" s="1"/>
  <c r="E48" i="32"/>
  <c r="C48" i="32" s="1"/>
  <c r="D48" i="32" s="1"/>
  <c r="G48" i="32" s="1"/>
  <c r="F49" i="32" s="1"/>
  <c r="E126" i="27"/>
  <c r="D126" i="27" s="1"/>
  <c r="G126" i="27" s="1"/>
  <c r="F127" i="27" s="1"/>
  <c r="E24" i="34"/>
  <c r="C24" i="34" s="1"/>
  <c r="D24" i="34" s="1"/>
  <c r="G24" i="34" s="1"/>
  <c r="F25" i="34" s="1"/>
  <c r="E228" i="27"/>
  <c r="D228" i="27" s="1"/>
  <c r="G228" i="27" s="1"/>
  <c r="F229" i="27" s="1"/>
  <c r="E299" i="27"/>
  <c r="D263" i="27"/>
  <c r="G263" i="27" s="1"/>
  <c r="F264" i="27" s="1"/>
  <c r="E194" i="27"/>
  <c r="D194" i="27" s="1"/>
  <c r="G194" i="27" s="1"/>
  <c r="F195" i="27" s="1"/>
  <c r="E59" i="27"/>
  <c r="D59" i="27" s="1"/>
  <c r="G59" i="27"/>
  <c r="F60" i="27" s="1"/>
  <c r="E31" i="35"/>
  <c r="F335" i="27"/>
  <c r="E93" i="27" l="1"/>
  <c r="D93" i="27" s="1"/>
  <c r="G93" i="27" s="1"/>
  <c r="F94" i="27" s="1"/>
  <c r="E25" i="28"/>
  <c r="C25" i="28" s="1"/>
  <c r="D25" i="28" s="1"/>
  <c r="G25" i="28" s="1"/>
  <c r="F26" i="28" s="1"/>
  <c r="E25" i="31"/>
  <c r="C25" i="31" s="1"/>
  <c r="D25" i="31" s="1"/>
  <c r="G25" i="31" s="1"/>
  <c r="F26" i="31" s="1"/>
  <c r="E95" i="39"/>
  <c r="D95" i="39" s="1"/>
  <c r="G95" i="39"/>
  <c r="F96" i="39" s="1"/>
  <c r="E161" i="28"/>
  <c r="C161" i="28" s="1"/>
  <c r="D161" i="28" s="1"/>
  <c r="G161" i="28" s="1"/>
  <c r="F162" i="28" s="1"/>
  <c r="E51" i="45"/>
  <c r="D51" i="45" s="1"/>
  <c r="G51" i="45"/>
  <c r="F52" i="45" s="1"/>
  <c r="G52" i="45" s="1"/>
  <c r="E25" i="34"/>
  <c r="C25" i="34" s="1"/>
  <c r="D25" i="34" s="1"/>
  <c r="G25" i="34" s="1"/>
  <c r="F26" i="34" s="1"/>
  <c r="E93" i="28"/>
  <c r="C93" i="28" s="1"/>
  <c r="D93" i="28" s="1"/>
  <c r="G93" i="28" s="1"/>
  <c r="F94" i="28" s="1"/>
  <c r="E60" i="34"/>
  <c r="C60" i="34" s="1"/>
  <c r="D60" i="34" s="1"/>
  <c r="G60" i="34" s="1"/>
  <c r="F61" i="34" s="1"/>
  <c r="E195" i="28"/>
  <c r="C195" i="28" s="1"/>
  <c r="D195" i="28" s="1"/>
  <c r="G195" i="28" s="1"/>
  <c r="F196" i="28" s="1"/>
  <c r="E61" i="31"/>
  <c r="D61" i="31" s="1"/>
  <c r="G61" i="31" s="1"/>
  <c r="F62" i="31" s="1"/>
  <c r="E161" i="27"/>
  <c r="D161" i="27" s="1"/>
  <c r="G161" i="27" s="1"/>
  <c r="F162" i="27" s="1"/>
  <c r="E195" i="27"/>
  <c r="D195" i="27" s="1"/>
  <c r="G195" i="27" s="1"/>
  <c r="F196" i="27" s="1"/>
  <c r="E33" i="32"/>
  <c r="C33" i="32" s="1"/>
  <c r="D33" i="32" s="1"/>
  <c r="G33" i="32" s="1"/>
  <c r="F34" i="32" s="1"/>
  <c r="E25" i="27"/>
  <c r="D25" i="27" s="1"/>
  <c r="G25" i="27" s="1"/>
  <c r="F26" i="27" s="1"/>
  <c r="E127" i="27"/>
  <c r="D127" i="27" s="1"/>
  <c r="G127" i="27" s="1"/>
  <c r="F128" i="27" s="1"/>
  <c r="E49" i="32"/>
  <c r="C49" i="32" s="1"/>
  <c r="D49" i="32" s="1"/>
  <c r="G49" i="32" s="1"/>
  <c r="F50" i="32" s="1"/>
  <c r="E127" i="28"/>
  <c r="C127" i="28" s="1"/>
  <c r="D127" i="28" s="1"/>
  <c r="G127" i="28" s="1"/>
  <c r="F128" i="28" s="1"/>
  <c r="E95" i="34"/>
  <c r="C95" i="34" s="1"/>
  <c r="D95" i="34" s="1"/>
  <c r="G95" i="34" s="1"/>
  <c r="F96" i="34" s="1"/>
  <c r="E229" i="27"/>
  <c r="D229" i="27" s="1"/>
  <c r="G229" i="27" s="1"/>
  <c r="F230" i="27" s="1"/>
  <c r="E229" i="28"/>
  <c r="C229" i="28" s="1"/>
  <c r="D229" i="28" s="1"/>
  <c r="G229" i="28" s="1"/>
  <c r="F230" i="28" s="1"/>
  <c r="E60" i="39"/>
  <c r="D60" i="39" s="1"/>
  <c r="G60" i="39" s="1"/>
  <c r="F61" i="39" s="1"/>
  <c r="E25" i="30"/>
  <c r="D25" i="30" s="1"/>
  <c r="G25" i="30" s="1"/>
  <c r="F26" i="30" s="1"/>
  <c r="E60" i="27"/>
  <c r="D60" i="27" s="1"/>
  <c r="G60" i="27" s="1"/>
  <c r="F61" i="27" s="1"/>
  <c r="E25" i="39"/>
  <c r="D25" i="39" s="1"/>
  <c r="G25" i="39" s="1"/>
  <c r="F26" i="39" s="1"/>
  <c r="E47" i="35"/>
  <c r="D47" i="35" s="1"/>
  <c r="G47" i="35" s="1"/>
  <c r="F48" i="35" s="1"/>
  <c r="D31" i="35"/>
  <c r="G31" i="35" s="1"/>
  <c r="F32" i="35" s="1"/>
  <c r="E264" i="28"/>
  <c r="C264" i="28" s="1"/>
  <c r="D264" i="28" s="1"/>
  <c r="G264" i="28" s="1"/>
  <c r="F265" i="28" s="1"/>
  <c r="F300" i="28"/>
  <c r="E335" i="28"/>
  <c r="C335" i="28" s="1"/>
  <c r="D335" i="28" s="1"/>
  <c r="G335" i="28" s="1"/>
  <c r="F336" i="28" s="1"/>
  <c r="C299" i="28"/>
  <c r="D299" i="28" s="1"/>
  <c r="G299" i="28" s="1"/>
  <c r="F300" i="27"/>
  <c r="E264" i="27"/>
  <c r="D264" i="27" s="1"/>
  <c r="G264" i="27" s="1"/>
  <c r="F265" i="27" s="1"/>
  <c r="E60" i="28"/>
  <c r="C60" i="28" s="1"/>
  <c r="D60" i="28" s="1"/>
  <c r="G60" i="28" s="1"/>
  <c r="F61" i="28" s="1"/>
  <c r="G335" i="27"/>
  <c r="F336" i="27" s="1"/>
  <c r="E335" i="27"/>
  <c r="D335" i="27" s="1"/>
  <c r="D299" i="27"/>
  <c r="G299" i="27" s="1"/>
  <c r="E61" i="30"/>
  <c r="D61" i="30" s="1"/>
  <c r="G61" i="30"/>
  <c r="F62" i="30" s="1"/>
  <c r="E35" i="45"/>
  <c r="D35" i="45" s="1"/>
  <c r="G35" i="45" s="1"/>
  <c r="F36" i="45" s="1"/>
  <c r="G36" i="45" s="1"/>
  <c r="E34" i="32" l="1"/>
  <c r="C34" i="32" s="1"/>
  <c r="D34" i="32" s="1"/>
  <c r="G34" i="32" s="1"/>
  <c r="F35" i="32" s="1"/>
  <c r="E196" i="27"/>
  <c r="D196" i="27" s="1"/>
  <c r="G196" i="27" s="1"/>
  <c r="F197" i="27" s="1"/>
  <c r="E230" i="27"/>
  <c r="D230" i="27" s="1"/>
  <c r="G230" i="27" s="1"/>
  <c r="F231" i="27" s="1"/>
  <c r="E162" i="28"/>
  <c r="C162" i="28" s="1"/>
  <c r="D162" i="28" s="1"/>
  <c r="G162" i="28" s="1"/>
  <c r="F163" i="28" s="1"/>
  <c r="E61" i="39"/>
  <c r="D61" i="39" s="1"/>
  <c r="G61" i="39" s="1"/>
  <c r="F62" i="39" s="1"/>
  <c r="E230" i="28"/>
  <c r="C230" i="28" s="1"/>
  <c r="D230" i="28" s="1"/>
  <c r="G230" i="28"/>
  <c r="F231" i="28" s="1"/>
  <c r="E265" i="28"/>
  <c r="C265" i="28" s="1"/>
  <c r="D265" i="28" s="1"/>
  <c r="G265" i="28" s="1"/>
  <c r="F266" i="28" s="1"/>
  <c r="E162" i="27"/>
  <c r="D162" i="27" s="1"/>
  <c r="G162" i="27" s="1"/>
  <c r="F163" i="27" s="1"/>
  <c r="E96" i="34"/>
  <c r="C96" i="34" s="1"/>
  <c r="D96" i="34" s="1"/>
  <c r="G96" i="34" s="1"/>
  <c r="F97" i="34" s="1"/>
  <c r="E62" i="31"/>
  <c r="D62" i="31" s="1"/>
  <c r="G62" i="31" s="1"/>
  <c r="F63" i="31" s="1"/>
  <c r="E26" i="39"/>
  <c r="D26" i="39" s="1"/>
  <c r="G26" i="39" s="1"/>
  <c r="F27" i="39" s="1"/>
  <c r="E61" i="28"/>
  <c r="C61" i="28" s="1"/>
  <c r="D61" i="28" s="1"/>
  <c r="G61" i="28" s="1"/>
  <c r="F62" i="28" s="1"/>
  <c r="E196" i="28"/>
  <c r="C196" i="28" s="1"/>
  <c r="D196" i="28" s="1"/>
  <c r="G196" i="28" s="1"/>
  <c r="F197" i="28" s="1"/>
  <c r="E50" i="32"/>
  <c r="C50" i="32" s="1"/>
  <c r="D50" i="32" s="1"/>
  <c r="G50" i="32" s="1"/>
  <c r="F51" i="32" s="1"/>
  <c r="E61" i="27"/>
  <c r="D61" i="27" s="1"/>
  <c r="G61" i="27" s="1"/>
  <c r="F62" i="27" s="1"/>
  <c r="E128" i="27"/>
  <c r="D128" i="27" s="1"/>
  <c r="G128" i="27"/>
  <c r="F129" i="27" s="1"/>
  <c r="E94" i="28"/>
  <c r="C94" i="28" s="1"/>
  <c r="D94" i="28" s="1"/>
  <c r="G94" i="28" s="1"/>
  <c r="F95" i="28" s="1"/>
  <c r="E26" i="28"/>
  <c r="C26" i="28" s="1"/>
  <c r="D26" i="28" s="1"/>
  <c r="G26" i="28" s="1"/>
  <c r="F27" i="28" s="1"/>
  <c r="E336" i="28"/>
  <c r="C336" i="28" s="1"/>
  <c r="D336" i="28" s="1"/>
  <c r="G336" i="28" s="1"/>
  <c r="F337" i="28" s="1"/>
  <c r="E128" i="28"/>
  <c r="C128" i="28" s="1"/>
  <c r="D128" i="28" s="1"/>
  <c r="G128" i="28" s="1"/>
  <c r="F129" i="28" s="1"/>
  <c r="E265" i="27"/>
  <c r="D265" i="27" s="1"/>
  <c r="G265" i="27" s="1"/>
  <c r="F266" i="27" s="1"/>
  <c r="E61" i="34"/>
  <c r="C61" i="34" s="1"/>
  <c r="D61" i="34" s="1"/>
  <c r="G61" i="34" s="1"/>
  <c r="F62" i="34" s="1"/>
  <c r="E26" i="31"/>
  <c r="C26" i="31" s="1"/>
  <c r="D26" i="31" s="1"/>
  <c r="G26" i="31" s="1"/>
  <c r="F27" i="31" s="1"/>
  <c r="E26" i="30"/>
  <c r="D26" i="30" s="1"/>
  <c r="G26" i="30" s="1"/>
  <c r="F27" i="30" s="1"/>
  <c r="E26" i="27"/>
  <c r="D26" i="27" s="1"/>
  <c r="G26" i="27" s="1"/>
  <c r="F27" i="27" s="1"/>
  <c r="E26" i="34"/>
  <c r="C26" i="34" s="1"/>
  <c r="D26" i="34" s="1"/>
  <c r="G26" i="34" s="1"/>
  <c r="F27" i="34" s="1"/>
  <c r="E94" i="27"/>
  <c r="D94" i="27" s="1"/>
  <c r="G94" i="27" s="1"/>
  <c r="F95" i="27" s="1"/>
  <c r="E336" i="27"/>
  <c r="D336" i="27" s="1"/>
  <c r="G336" i="27" s="1"/>
  <c r="F337" i="27" s="1"/>
  <c r="E96" i="39"/>
  <c r="D96" i="39" s="1"/>
  <c r="G96" i="39" s="1"/>
  <c r="F97" i="39" s="1"/>
  <c r="E300" i="28"/>
  <c r="C300" i="28" s="1"/>
  <c r="D300" i="28" s="1"/>
  <c r="G300" i="28" s="1"/>
  <c r="F301" i="28" s="1"/>
  <c r="E62" i="30"/>
  <c r="D62" i="30" s="1"/>
  <c r="G62" i="30" s="1"/>
  <c r="F63" i="30" s="1"/>
  <c r="E32" i="35"/>
  <c r="E300" i="27"/>
  <c r="D300" i="27" s="1"/>
  <c r="G300" i="27" s="1"/>
  <c r="F301" i="27" s="1"/>
  <c r="E266" i="27" l="1"/>
  <c r="D266" i="27" s="1"/>
  <c r="G266" i="27" s="1"/>
  <c r="F267" i="27" s="1"/>
  <c r="E62" i="28"/>
  <c r="C62" i="28" s="1"/>
  <c r="D62" i="28" s="1"/>
  <c r="G62" i="28" s="1"/>
  <c r="F63" i="28" s="1"/>
  <c r="E62" i="39"/>
  <c r="D62" i="39" s="1"/>
  <c r="G62" i="39" s="1"/>
  <c r="F63" i="39" s="1"/>
  <c r="E62" i="34"/>
  <c r="C62" i="34" s="1"/>
  <c r="D62" i="34" s="1"/>
  <c r="G62" i="34" s="1"/>
  <c r="F63" i="34" s="1"/>
  <c r="E266" i="28"/>
  <c r="C266" i="28" s="1"/>
  <c r="D266" i="28" s="1"/>
  <c r="G266" i="28" s="1"/>
  <c r="F267" i="28" s="1"/>
  <c r="E129" i="28"/>
  <c r="C129" i="28" s="1"/>
  <c r="D129" i="28" s="1"/>
  <c r="G129" i="28" s="1"/>
  <c r="F130" i="28" s="1"/>
  <c r="E27" i="28"/>
  <c r="C27" i="28" s="1"/>
  <c r="D27" i="28" s="1"/>
  <c r="G27" i="28" s="1"/>
  <c r="F28" i="28" s="1"/>
  <c r="E163" i="28"/>
  <c r="C163" i="28" s="1"/>
  <c r="D163" i="28" s="1"/>
  <c r="G163" i="28" s="1"/>
  <c r="F164" i="28" s="1"/>
  <c r="E51" i="32"/>
  <c r="C51" i="32" s="1"/>
  <c r="D51" i="32" s="1"/>
  <c r="G51" i="32" s="1"/>
  <c r="F52" i="32" s="1"/>
  <c r="E337" i="28"/>
  <c r="C337" i="28" s="1"/>
  <c r="D337" i="28" s="1"/>
  <c r="G337" i="28" s="1"/>
  <c r="F338" i="28" s="1"/>
  <c r="E27" i="27"/>
  <c r="D27" i="27" s="1"/>
  <c r="G27" i="27" s="1"/>
  <c r="F28" i="27" s="1"/>
  <c r="E63" i="31"/>
  <c r="D63" i="31" s="1"/>
  <c r="G63" i="31" s="1"/>
  <c r="F64" i="31" s="1"/>
  <c r="E231" i="27"/>
  <c r="D231" i="27" s="1"/>
  <c r="G231" i="27" s="1"/>
  <c r="F232" i="27" s="1"/>
  <c r="E62" i="27"/>
  <c r="D62" i="27" s="1"/>
  <c r="G62" i="27" s="1"/>
  <c r="F63" i="27" s="1"/>
  <c r="E337" i="27"/>
  <c r="D337" i="27" s="1"/>
  <c r="G337" i="27" s="1"/>
  <c r="F338" i="27" s="1"/>
  <c r="E95" i="27"/>
  <c r="D95" i="27" s="1"/>
  <c r="G95" i="27" s="1"/>
  <c r="F96" i="27" s="1"/>
  <c r="E27" i="39"/>
  <c r="D27" i="39" s="1"/>
  <c r="G27" i="39" s="1"/>
  <c r="F28" i="39" s="1"/>
  <c r="E95" i="28"/>
  <c r="C95" i="28" s="1"/>
  <c r="D95" i="28" s="1"/>
  <c r="G95" i="28" s="1"/>
  <c r="F96" i="28" s="1"/>
  <c r="E27" i="30"/>
  <c r="D27" i="30" s="1"/>
  <c r="G27" i="30" s="1"/>
  <c r="F28" i="30" s="1"/>
  <c r="E97" i="34"/>
  <c r="C97" i="34" s="1"/>
  <c r="D97" i="34" s="1"/>
  <c r="G97" i="34"/>
  <c r="F98" i="34" s="1"/>
  <c r="G197" i="27"/>
  <c r="F198" i="27" s="1"/>
  <c r="E197" i="27"/>
  <c r="D197" i="27" s="1"/>
  <c r="E301" i="28"/>
  <c r="C301" i="28" s="1"/>
  <c r="D301" i="28" s="1"/>
  <c r="G301" i="28" s="1"/>
  <c r="F302" i="28" s="1"/>
  <c r="E97" i="39"/>
  <c r="D97" i="39" s="1"/>
  <c r="G97" i="39" s="1"/>
  <c r="F98" i="39" s="1"/>
  <c r="E197" i="28"/>
  <c r="C197" i="28" s="1"/>
  <c r="D197" i="28" s="1"/>
  <c r="G197" i="28" s="1"/>
  <c r="F198" i="28" s="1"/>
  <c r="E27" i="34"/>
  <c r="C27" i="34" s="1"/>
  <c r="D27" i="34" s="1"/>
  <c r="G27" i="34" s="1"/>
  <c r="F28" i="34" s="1"/>
  <c r="E301" i="27"/>
  <c r="D301" i="27" s="1"/>
  <c r="G301" i="27" s="1"/>
  <c r="F302" i="27" s="1"/>
  <c r="E63" i="30"/>
  <c r="D63" i="30" s="1"/>
  <c r="G63" i="30" s="1"/>
  <c r="F64" i="30" s="1"/>
  <c r="E27" i="31"/>
  <c r="C27" i="31" s="1"/>
  <c r="D27" i="31" s="1"/>
  <c r="G27" i="31" s="1"/>
  <c r="F28" i="31" s="1"/>
  <c r="G163" i="27"/>
  <c r="F164" i="27" s="1"/>
  <c r="E163" i="27"/>
  <c r="D163" i="27" s="1"/>
  <c r="E35" i="32"/>
  <c r="C35" i="32" s="1"/>
  <c r="D35" i="32" s="1"/>
  <c r="G35" i="32"/>
  <c r="F36" i="32" s="1"/>
  <c r="E48" i="35"/>
  <c r="D48" i="35" s="1"/>
  <c r="G48" i="35" s="1"/>
  <c r="F49" i="35" s="1"/>
  <c r="D32" i="35"/>
  <c r="G32" i="35" s="1"/>
  <c r="F33" i="35" s="1"/>
  <c r="E231" i="28"/>
  <c r="C231" i="28" s="1"/>
  <c r="D231" i="28" s="1"/>
  <c r="G231" i="28" s="1"/>
  <c r="F232" i="28" s="1"/>
  <c r="G129" i="27"/>
  <c r="F130" i="27" s="1"/>
  <c r="E129" i="27"/>
  <c r="D129" i="27" s="1"/>
  <c r="E96" i="27" l="1"/>
  <c r="D96" i="27" s="1"/>
  <c r="G96" i="27" s="1"/>
  <c r="F97" i="27" s="1"/>
  <c r="E28" i="28"/>
  <c r="C28" i="28" s="1"/>
  <c r="D28" i="28" s="1"/>
  <c r="G28" i="28" s="1"/>
  <c r="F29" i="28" s="1"/>
  <c r="E28" i="31"/>
  <c r="C28" i="31" s="1"/>
  <c r="D28" i="31" s="1"/>
  <c r="G28" i="31" s="1"/>
  <c r="F29" i="31" s="1"/>
  <c r="E63" i="27"/>
  <c r="D63" i="27" s="1"/>
  <c r="G63" i="27"/>
  <c r="F64" i="27" s="1"/>
  <c r="E130" i="28"/>
  <c r="C130" i="28" s="1"/>
  <c r="D130" i="28" s="1"/>
  <c r="G130" i="28" s="1"/>
  <c r="F131" i="28" s="1"/>
  <c r="E232" i="28"/>
  <c r="C232" i="28" s="1"/>
  <c r="D232" i="28" s="1"/>
  <c r="G232" i="28" s="1"/>
  <c r="F233" i="28" s="1"/>
  <c r="E64" i="30"/>
  <c r="D64" i="30" s="1"/>
  <c r="G64" i="30" s="1"/>
  <c r="F65" i="30" s="1"/>
  <c r="E232" i="27"/>
  <c r="D232" i="27" s="1"/>
  <c r="G232" i="27" s="1"/>
  <c r="F233" i="27" s="1"/>
  <c r="E267" i="28"/>
  <c r="C267" i="28" s="1"/>
  <c r="D267" i="28" s="1"/>
  <c r="G267" i="28" s="1"/>
  <c r="F268" i="28" s="1"/>
  <c r="E98" i="39"/>
  <c r="D98" i="39" s="1"/>
  <c r="G98" i="39" s="1"/>
  <c r="F99" i="39" s="1"/>
  <c r="E164" i="28"/>
  <c r="C164" i="28" s="1"/>
  <c r="D164" i="28" s="1"/>
  <c r="G164" i="28" s="1"/>
  <c r="F165" i="28" s="1"/>
  <c r="E302" i="27"/>
  <c r="D302" i="27" s="1"/>
  <c r="G302" i="27" s="1"/>
  <c r="F303" i="27" s="1"/>
  <c r="E28" i="34"/>
  <c r="C28" i="34" s="1"/>
  <c r="D28" i="34" s="1"/>
  <c r="G28" i="34" s="1"/>
  <c r="F29" i="34" s="1"/>
  <c r="E28" i="27"/>
  <c r="D28" i="27" s="1"/>
  <c r="G28" i="27" s="1"/>
  <c r="F29" i="27" s="1"/>
  <c r="E63" i="39"/>
  <c r="D63" i="39" s="1"/>
  <c r="G63" i="39" s="1"/>
  <c r="F64" i="39" s="1"/>
  <c r="E302" i="28"/>
  <c r="C302" i="28" s="1"/>
  <c r="D302" i="28" s="1"/>
  <c r="G302" i="28" s="1"/>
  <c r="F303" i="28" s="1"/>
  <c r="E338" i="27"/>
  <c r="D338" i="27" s="1"/>
  <c r="G338" i="27" s="1"/>
  <c r="F339" i="27" s="1"/>
  <c r="E64" i="31"/>
  <c r="D64" i="31" s="1"/>
  <c r="G64" i="31"/>
  <c r="F65" i="31" s="1"/>
  <c r="E63" i="34"/>
  <c r="C63" i="34" s="1"/>
  <c r="D63" i="34" s="1"/>
  <c r="G63" i="34" s="1"/>
  <c r="F64" i="34" s="1"/>
  <c r="E28" i="30"/>
  <c r="D28" i="30" s="1"/>
  <c r="G28" i="30" s="1"/>
  <c r="F29" i="30" s="1"/>
  <c r="E198" i="28"/>
  <c r="C198" i="28" s="1"/>
  <c r="D198" i="28" s="1"/>
  <c r="G198" i="28" s="1"/>
  <c r="F199" i="28" s="1"/>
  <c r="E96" i="28"/>
  <c r="C96" i="28" s="1"/>
  <c r="D96" i="28" s="1"/>
  <c r="G96" i="28" s="1"/>
  <c r="F97" i="28" s="1"/>
  <c r="E338" i="28"/>
  <c r="C338" i="28" s="1"/>
  <c r="D338" i="28" s="1"/>
  <c r="G338" i="28" s="1"/>
  <c r="F339" i="28" s="1"/>
  <c r="E63" i="28"/>
  <c r="C63" i="28" s="1"/>
  <c r="D63" i="28" s="1"/>
  <c r="G63" i="28" s="1"/>
  <c r="F64" i="28" s="1"/>
  <c r="E28" i="39"/>
  <c r="D28" i="39" s="1"/>
  <c r="G28" i="39"/>
  <c r="F29" i="39" s="1"/>
  <c r="E52" i="32"/>
  <c r="D52" i="32" s="1"/>
  <c r="G52" i="32"/>
  <c r="E267" i="27"/>
  <c r="D267" i="27" s="1"/>
  <c r="G267" i="27"/>
  <c r="F268" i="27" s="1"/>
  <c r="G98" i="34"/>
  <c r="F99" i="34" s="1"/>
  <c r="E98" i="34"/>
  <c r="C98" i="34" s="1"/>
  <c r="D98" i="34" s="1"/>
  <c r="E33" i="35"/>
  <c r="E36" i="32"/>
  <c r="D36" i="32" s="1"/>
  <c r="G36" i="32" s="1"/>
  <c r="E130" i="27"/>
  <c r="D130" i="27" s="1"/>
  <c r="G130" i="27"/>
  <c r="F131" i="27" s="1"/>
  <c r="G164" i="27"/>
  <c r="F165" i="27" s="1"/>
  <c r="E164" i="27"/>
  <c r="D164" i="27" s="1"/>
  <c r="G198" i="27"/>
  <c r="F199" i="27" s="1"/>
  <c r="E198" i="27"/>
  <c r="D198" i="27" s="1"/>
  <c r="E64" i="39" l="1"/>
  <c r="D64" i="39" s="1"/>
  <c r="G64" i="39" s="1"/>
  <c r="F65" i="39" s="1"/>
  <c r="E29" i="27"/>
  <c r="D29" i="27" s="1"/>
  <c r="G29" i="27" s="1"/>
  <c r="F30" i="27" s="1"/>
  <c r="E233" i="28"/>
  <c r="C233" i="28" s="1"/>
  <c r="D233" i="28" s="1"/>
  <c r="G233" i="28" s="1"/>
  <c r="F234" i="28" s="1"/>
  <c r="E29" i="30"/>
  <c r="D29" i="30" s="1"/>
  <c r="G29" i="30"/>
  <c r="F30" i="30" s="1"/>
  <c r="E29" i="34"/>
  <c r="C29" i="34" s="1"/>
  <c r="D29" i="34" s="1"/>
  <c r="G29" i="34"/>
  <c r="F30" i="34" s="1"/>
  <c r="E131" i="28"/>
  <c r="C131" i="28" s="1"/>
  <c r="D131" i="28" s="1"/>
  <c r="G131" i="28" s="1"/>
  <c r="F132" i="28" s="1"/>
  <c r="E64" i="34"/>
  <c r="C64" i="34" s="1"/>
  <c r="D64" i="34" s="1"/>
  <c r="G64" i="34" s="1"/>
  <c r="F65" i="34" s="1"/>
  <c r="E303" i="27"/>
  <c r="D303" i="27" s="1"/>
  <c r="G303" i="27" s="1"/>
  <c r="F304" i="27" s="1"/>
  <c r="E97" i="28"/>
  <c r="C97" i="28" s="1"/>
  <c r="D97" i="28" s="1"/>
  <c r="G97" i="28" s="1"/>
  <c r="F98" i="28" s="1"/>
  <c r="E199" i="28"/>
  <c r="C199" i="28" s="1"/>
  <c r="D199" i="28" s="1"/>
  <c r="G199" i="28" s="1"/>
  <c r="F200" i="28" s="1"/>
  <c r="E165" i="28"/>
  <c r="C165" i="28" s="1"/>
  <c r="D165" i="28" s="1"/>
  <c r="G165" i="28" s="1"/>
  <c r="F166" i="28" s="1"/>
  <c r="E339" i="27"/>
  <c r="D339" i="27" s="1"/>
  <c r="G339" i="27"/>
  <c r="F340" i="27" s="1"/>
  <c r="E268" i="28"/>
  <c r="C268" i="28" s="1"/>
  <c r="D268" i="28" s="1"/>
  <c r="G268" i="28" s="1"/>
  <c r="F269" i="28" s="1"/>
  <c r="E29" i="28"/>
  <c r="C29" i="28" s="1"/>
  <c r="D29" i="28" s="1"/>
  <c r="G29" i="28" s="1"/>
  <c r="F30" i="28" s="1"/>
  <c r="E65" i="30"/>
  <c r="D65" i="30" s="1"/>
  <c r="G65" i="30" s="1"/>
  <c r="F66" i="30" s="1"/>
  <c r="E99" i="39"/>
  <c r="D99" i="39" s="1"/>
  <c r="G99" i="39" s="1"/>
  <c r="E29" i="31"/>
  <c r="C29" i="31" s="1"/>
  <c r="D29" i="31" s="1"/>
  <c r="G29" i="31" s="1"/>
  <c r="F30" i="31" s="1"/>
  <c r="E64" i="28"/>
  <c r="C64" i="28" s="1"/>
  <c r="D64" i="28" s="1"/>
  <c r="G64" i="28" s="1"/>
  <c r="F65" i="28" s="1"/>
  <c r="E339" i="28"/>
  <c r="C339" i="28" s="1"/>
  <c r="D339" i="28" s="1"/>
  <c r="G339" i="28" s="1"/>
  <c r="F340" i="28" s="1"/>
  <c r="E303" i="28"/>
  <c r="C303" i="28" s="1"/>
  <c r="D303" i="28" s="1"/>
  <c r="G303" i="28" s="1"/>
  <c r="F304" i="28" s="1"/>
  <c r="E233" i="27"/>
  <c r="D233" i="27" s="1"/>
  <c r="G233" i="27" s="1"/>
  <c r="F234" i="27" s="1"/>
  <c r="E97" i="27"/>
  <c r="D97" i="27" s="1"/>
  <c r="G97" i="27" s="1"/>
  <c r="F98" i="27" s="1"/>
  <c r="E131" i="27"/>
  <c r="D131" i="27" s="1"/>
  <c r="G131" i="27" s="1"/>
  <c r="F132" i="27" s="1"/>
  <c r="E99" i="34"/>
  <c r="C99" i="34" s="1"/>
  <c r="D99" i="34" s="1"/>
  <c r="G99" i="34" s="1"/>
  <c r="E268" i="27"/>
  <c r="D268" i="27" s="1"/>
  <c r="G268" i="27" s="1"/>
  <c r="F269" i="27" s="1"/>
  <c r="E49" i="35"/>
  <c r="D49" i="35" s="1"/>
  <c r="G49" i="35" s="1"/>
  <c r="F50" i="35" s="1"/>
  <c r="D33" i="35"/>
  <c r="G33" i="35" s="1"/>
  <c r="F34" i="35" s="1"/>
  <c r="E165" i="27"/>
  <c r="D165" i="27" s="1"/>
  <c r="G165" i="27" s="1"/>
  <c r="F166" i="27" s="1"/>
  <c r="E64" i="27"/>
  <c r="D64" i="27" s="1"/>
  <c r="G64" i="27" s="1"/>
  <c r="F65" i="27" s="1"/>
  <c r="E65" i="31"/>
  <c r="D65" i="31" s="1"/>
  <c r="G65" i="31" s="1"/>
  <c r="F66" i="31" s="1"/>
  <c r="E199" i="27"/>
  <c r="D199" i="27" s="1"/>
  <c r="G199" i="27"/>
  <c r="F200" i="27" s="1"/>
  <c r="E29" i="39"/>
  <c r="D29" i="39" s="1"/>
  <c r="G29" i="39" s="1"/>
  <c r="F30" i="39" s="1"/>
  <c r="E234" i="27" l="1"/>
  <c r="D234" i="27" s="1"/>
  <c r="G234" i="27" s="1"/>
  <c r="F235" i="27" s="1"/>
  <c r="E166" i="27"/>
  <c r="D166" i="27" s="1"/>
  <c r="G166" i="27" s="1"/>
  <c r="F167" i="27" s="1"/>
  <c r="E304" i="28"/>
  <c r="C304" i="28" s="1"/>
  <c r="D304" i="28" s="1"/>
  <c r="G304" i="28" s="1"/>
  <c r="F305" i="28" s="1"/>
  <c r="E340" i="28"/>
  <c r="C340" i="28" s="1"/>
  <c r="D340" i="28" s="1"/>
  <c r="G340" i="28" s="1"/>
  <c r="F341" i="28" s="1"/>
  <c r="E65" i="28"/>
  <c r="C65" i="28" s="1"/>
  <c r="D65" i="28" s="1"/>
  <c r="G65" i="28" s="1"/>
  <c r="F66" i="28" s="1"/>
  <c r="E166" i="28"/>
  <c r="C166" i="28" s="1"/>
  <c r="D166" i="28" s="1"/>
  <c r="G166" i="28" s="1"/>
  <c r="F167" i="28" s="1"/>
  <c r="E132" i="28"/>
  <c r="C132" i="28" s="1"/>
  <c r="D132" i="28" s="1"/>
  <c r="G132" i="28" s="1"/>
  <c r="F133" i="28" s="1"/>
  <c r="E30" i="31"/>
  <c r="C30" i="31" s="1"/>
  <c r="D30" i="31" s="1"/>
  <c r="G30" i="31" s="1"/>
  <c r="F31" i="31" s="1"/>
  <c r="F100" i="34"/>
  <c r="E100" i="34"/>
  <c r="D100" i="34" s="1"/>
  <c r="F100" i="39"/>
  <c r="E100" i="39"/>
  <c r="D100" i="39" s="1"/>
  <c r="E98" i="28"/>
  <c r="C98" i="28" s="1"/>
  <c r="D98" i="28" s="1"/>
  <c r="G98" i="28" s="1"/>
  <c r="F99" i="28" s="1"/>
  <c r="E234" i="28"/>
  <c r="C234" i="28" s="1"/>
  <c r="D234" i="28" s="1"/>
  <c r="G234" i="28" s="1"/>
  <c r="F235" i="28" s="1"/>
  <c r="E269" i="28"/>
  <c r="C269" i="28" s="1"/>
  <c r="D269" i="28" s="1"/>
  <c r="G269" i="28" s="1"/>
  <c r="F270" i="28" s="1"/>
  <c r="E269" i="27"/>
  <c r="D269" i="27" s="1"/>
  <c r="G269" i="27" s="1"/>
  <c r="F270" i="27" s="1"/>
  <c r="E132" i="27"/>
  <c r="D132" i="27" s="1"/>
  <c r="G132" i="27" s="1"/>
  <c r="F133" i="27" s="1"/>
  <c r="E66" i="30"/>
  <c r="D66" i="30" s="1"/>
  <c r="G66" i="30" s="1"/>
  <c r="F67" i="30" s="1"/>
  <c r="E304" i="27"/>
  <c r="D304" i="27" s="1"/>
  <c r="G304" i="27" s="1"/>
  <c r="F305" i="27" s="1"/>
  <c r="E30" i="27"/>
  <c r="D30" i="27" s="1"/>
  <c r="G30" i="27" s="1"/>
  <c r="F31" i="27" s="1"/>
  <c r="E65" i="27"/>
  <c r="D65" i="27" s="1"/>
  <c r="G65" i="27" s="1"/>
  <c r="F66" i="27" s="1"/>
  <c r="E30" i="39"/>
  <c r="D30" i="39" s="1"/>
  <c r="G30" i="39" s="1"/>
  <c r="F31" i="39" s="1"/>
  <c r="E200" i="28"/>
  <c r="C200" i="28" s="1"/>
  <c r="D200" i="28" s="1"/>
  <c r="G200" i="28" s="1"/>
  <c r="F201" i="28" s="1"/>
  <c r="E66" i="31"/>
  <c r="D66" i="31" s="1"/>
  <c r="G66" i="31" s="1"/>
  <c r="F67" i="31" s="1"/>
  <c r="E98" i="27"/>
  <c r="D98" i="27" s="1"/>
  <c r="G98" i="27" s="1"/>
  <c r="F99" i="27" s="1"/>
  <c r="E30" i="28"/>
  <c r="C30" i="28" s="1"/>
  <c r="D30" i="28" s="1"/>
  <c r="G30" i="28" s="1"/>
  <c r="F31" i="28" s="1"/>
  <c r="E65" i="34"/>
  <c r="C65" i="34" s="1"/>
  <c r="D65" i="34" s="1"/>
  <c r="G65" i="34"/>
  <c r="F66" i="34" s="1"/>
  <c r="E65" i="39"/>
  <c r="D65" i="39" s="1"/>
  <c r="G65" i="39" s="1"/>
  <c r="F66" i="39" s="1"/>
  <c r="E30" i="30"/>
  <c r="D30" i="30" s="1"/>
  <c r="G30" i="30" s="1"/>
  <c r="F31" i="30" s="1"/>
  <c r="E34" i="35"/>
  <c r="E200" i="27"/>
  <c r="D200" i="27" s="1"/>
  <c r="G200" i="27" s="1"/>
  <c r="F201" i="27" s="1"/>
  <c r="G30" i="34"/>
  <c r="F31" i="34" s="1"/>
  <c r="E30" i="34"/>
  <c r="C30" i="34" s="1"/>
  <c r="D30" i="34" s="1"/>
  <c r="E340" i="27"/>
  <c r="D340" i="27" s="1"/>
  <c r="G340" i="27" s="1"/>
  <c r="F341" i="27" s="1"/>
  <c r="E31" i="31" l="1"/>
  <c r="C31" i="31" s="1"/>
  <c r="D31" i="31" s="1"/>
  <c r="G31" i="31" s="1"/>
  <c r="F32" i="31" s="1"/>
  <c r="E270" i="28"/>
  <c r="C270" i="28" s="1"/>
  <c r="D270" i="28" s="1"/>
  <c r="G270" i="28" s="1"/>
  <c r="F271" i="28" s="1"/>
  <c r="E31" i="39"/>
  <c r="D31" i="39" s="1"/>
  <c r="G31" i="39" s="1"/>
  <c r="F32" i="39" s="1"/>
  <c r="E66" i="39"/>
  <c r="D66" i="39" s="1"/>
  <c r="G66" i="39" s="1"/>
  <c r="F67" i="39" s="1"/>
  <c r="E66" i="28"/>
  <c r="C66" i="28" s="1"/>
  <c r="D66" i="28" s="1"/>
  <c r="G66" i="28" s="1"/>
  <c r="F67" i="28" s="1"/>
  <c r="E341" i="27"/>
  <c r="D341" i="27" s="1"/>
  <c r="G341" i="27" s="1"/>
  <c r="E305" i="28"/>
  <c r="C305" i="28" s="1"/>
  <c r="D305" i="28" s="1"/>
  <c r="G305" i="28" s="1"/>
  <c r="F306" i="28" s="1"/>
  <c r="E67" i="31"/>
  <c r="D67" i="31" s="1"/>
  <c r="G67" i="31" s="1"/>
  <c r="F68" i="31" s="1"/>
  <c r="E201" i="28"/>
  <c r="C201" i="28" s="1"/>
  <c r="D201" i="28" s="1"/>
  <c r="G201" i="28" s="1"/>
  <c r="F202" i="28" s="1"/>
  <c r="E133" i="28"/>
  <c r="C133" i="28" s="1"/>
  <c r="D133" i="28" s="1"/>
  <c r="G133" i="28" s="1"/>
  <c r="F134" i="28" s="1"/>
  <c r="E235" i="28"/>
  <c r="C235" i="28" s="1"/>
  <c r="D235" i="28" s="1"/>
  <c r="G235" i="28" s="1"/>
  <c r="F236" i="28" s="1"/>
  <c r="E66" i="27"/>
  <c r="D66" i="27" s="1"/>
  <c r="G66" i="27"/>
  <c r="F67" i="27" s="1"/>
  <c r="E99" i="28"/>
  <c r="C99" i="28" s="1"/>
  <c r="D99" i="28" s="1"/>
  <c r="G99" i="28" s="1"/>
  <c r="F100" i="28" s="1"/>
  <c r="E31" i="27"/>
  <c r="D31" i="27" s="1"/>
  <c r="G31" i="27" s="1"/>
  <c r="F32" i="27" s="1"/>
  <c r="E341" i="28"/>
  <c r="C341" i="28" s="1"/>
  <c r="D341" i="28" s="1"/>
  <c r="G341" i="28" s="1"/>
  <c r="E305" i="27"/>
  <c r="D305" i="27" s="1"/>
  <c r="G305" i="27" s="1"/>
  <c r="F306" i="27" s="1"/>
  <c r="E31" i="28"/>
  <c r="C31" i="28" s="1"/>
  <c r="D31" i="28" s="1"/>
  <c r="G31" i="28" s="1"/>
  <c r="F32" i="28" s="1"/>
  <c r="E67" i="30"/>
  <c r="D67" i="30" s="1"/>
  <c r="G67" i="30" s="1"/>
  <c r="F68" i="30" s="1"/>
  <c r="E167" i="27"/>
  <c r="D167" i="27" s="1"/>
  <c r="G167" i="27" s="1"/>
  <c r="F168" i="27" s="1"/>
  <c r="E201" i="27"/>
  <c r="D201" i="27" s="1"/>
  <c r="G201" i="27" s="1"/>
  <c r="F202" i="27" s="1"/>
  <c r="E270" i="27"/>
  <c r="D270" i="27" s="1"/>
  <c r="G270" i="27" s="1"/>
  <c r="F271" i="27" s="1"/>
  <c r="E31" i="30"/>
  <c r="D31" i="30" s="1"/>
  <c r="G31" i="30" s="1"/>
  <c r="F32" i="30" s="1"/>
  <c r="E167" i="28"/>
  <c r="C167" i="28" s="1"/>
  <c r="D167" i="28" s="1"/>
  <c r="G167" i="28" s="1"/>
  <c r="F168" i="28" s="1"/>
  <c r="E99" i="27"/>
  <c r="D99" i="27" s="1"/>
  <c r="G99" i="27" s="1"/>
  <c r="F100" i="27" s="1"/>
  <c r="E133" i="27"/>
  <c r="D133" i="27" s="1"/>
  <c r="G133" i="27" s="1"/>
  <c r="F134" i="27" s="1"/>
  <c r="E235" i="27"/>
  <c r="D235" i="27" s="1"/>
  <c r="G235" i="27" s="1"/>
  <c r="F236" i="27" s="1"/>
  <c r="E31" i="34"/>
  <c r="C31" i="34" s="1"/>
  <c r="D31" i="34" s="1"/>
  <c r="G31" i="34" s="1"/>
  <c r="F32" i="34" s="1"/>
  <c r="G100" i="39"/>
  <c r="F101" i="39" s="1"/>
  <c r="E50" i="35"/>
  <c r="D50" i="35" s="1"/>
  <c r="G50" i="35" s="1"/>
  <c r="F51" i="35" s="1"/>
  <c r="D34" i="35"/>
  <c r="G34" i="35" s="1"/>
  <c r="F35" i="35" s="1"/>
  <c r="G66" i="34"/>
  <c r="F67" i="34" s="1"/>
  <c r="E66" i="34"/>
  <c r="C66" i="34" s="1"/>
  <c r="D66" i="34" s="1"/>
  <c r="G100" i="34"/>
  <c r="F101" i="34" s="1"/>
  <c r="E32" i="30" l="1"/>
  <c r="D32" i="30" s="1"/>
  <c r="G32" i="30" s="1"/>
  <c r="F33" i="30" s="1"/>
  <c r="E271" i="27"/>
  <c r="D271" i="27" s="1"/>
  <c r="G271" i="27"/>
  <c r="F272" i="27" s="1"/>
  <c r="E67" i="39"/>
  <c r="D67" i="39" s="1"/>
  <c r="G67" i="39" s="1"/>
  <c r="F68" i="39" s="1"/>
  <c r="E68" i="31"/>
  <c r="D68" i="31" s="1"/>
  <c r="G68" i="31"/>
  <c r="F69" i="31" s="1"/>
  <c r="E100" i="28"/>
  <c r="C100" i="28" s="1"/>
  <c r="D100" i="28" s="1"/>
  <c r="G100" i="28" s="1"/>
  <c r="F101" i="28" s="1"/>
  <c r="E32" i="39"/>
  <c r="D32" i="39" s="1"/>
  <c r="G32" i="39"/>
  <c r="F33" i="39" s="1"/>
  <c r="F342" i="28"/>
  <c r="E306" i="28"/>
  <c r="G202" i="27"/>
  <c r="F203" i="27" s="1"/>
  <c r="E202" i="27"/>
  <c r="D202" i="27" s="1"/>
  <c r="E32" i="34"/>
  <c r="C32" i="34" s="1"/>
  <c r="D32" i="34" s="1"/>
  <c r="G32" i="34"/>
  <c r="F33" i="34" s="1"/>
  <c r="E68" i="30"/>
  <c r="D68" i="30" s="1"/>
  <c r="G68" i="30" s="1"/>
  <c r="F69" i="30" s="1"/>
  <c r="E134" i="27"/>
  <c r="D134" i="27" s="1"/>
  <c r="G134" i="27" s="1"/>
  <c r="F135" i="27" s="1"/>
  <c r="G32" i="28"/>
  <c r="F33" i="28" s="1"/>
  <c r="E32" i="28"/>
  <c r="C32" i="28" s="1"/>
  <c r="D32" i="28" s="1"/>
  <c r="E134" i="28"/>
  <c r="C134" i="28" s="1"/>
  <c r="D134" i="28" s="1"/>
  <c r="G134" i="28" s="1"/>
  <c r="F135" i="28" s="1"/>
  <c r="E271" i="28"/>
  <c r="C271" i="28" s="1"/>
  <c r="D271" i="28" s="1"/>
  <c r="G271" i="28" s="1"/>
  <c r="F272" i="28" s="1"/>
  <c r="E168" i="28"/>
  <c r="C168" i="28" s="1"/>
  <c r="D168" i="28" s="1"/>
  <c r="G168" i="28" s="1"/>
  <c r="F169" i="28" s="1"/>
  <c r="E32" i="27"/>
  <c r="D32" i="27" s="1"/>
  <c r="G32" i="27" s="1"/>
  <c r="F33" i="27" s="1"/>
  <c r="E67" i="28"/>
  <c r="C67" i="28" s="1"/>
  <c r="D67" i="28" s="1"/>
  <c r="G67" i="28" s="1"/>
  <c r="F68" i="28" s="1"/>
  <c r="E168" i="27"/>
  <c r="D168" i="27" s="1"/>
  <c r="G168" i="27" s="1"/>
  <c r="F169" i="27" s="1"/>
  <c r="E236" i="27"/>
  <c r="D236" i="27" s="1"/>
  <c r="G236" i="27" s="1"/>
  <c r="F237" i="27" s="1"/>
  <c r="G236" i="28"/>
  <c r="F237" i="28" s="1"/>
  <c r="E236" i="28"/>
  <c r="C236" i="28" s="1"/>
  <c r="D236" i="28" s="1"/>
  <c r="E100" i="27"/>
  <c r="D100" i="27" s="1"/>
  <c r="G100" i="27" s="1"/>
  <c r="F101" i="27" s="1"/>
  <c r="F342" i="27"/>
  <c r="E306" i="27"/>
  <c r="E202" i="28"/>
  <c r="C202" i="28" s="1"/>
  <c r="D202" i="28" s="1"/>
  <c r="G202" i="28" s="1"/>
  <c r="F203" i="28" s="1"/>
  <c r="E32" i="31"/>
  <c r="C32" i="31" s="1"/>
  <c r="D32" i="31" s="1"/>
  <c r="G32" i="31" s="1"/>
  <c r="F33" i="31" s="1"/>
  <c r="E67" i="27"/>
  <c r="D67" i="27" s="1"/>
  <c r="G67" i="27"/>
  <c r="F68" i="27" s="1"/>
  <c r="E101" i="34"/>
  <c r="D101" i="34" s="1"/>
  <c r="G101" i="34" s="1"/>
  <c r="F102" i="34" s="1"/>
  <c r="G101" i="39"/>
  <c r="F102" i="39" s="1"/>
  <c r="E101" i="39"/>
  <c r="D101" i="39" s="1"/>
  <c r="E67" i="34"/>
  <c r="C67" i="34" s="1"/>
  <c r="D67" i="34" s="1"/>
  <c r="G67" i="34" s="1"/>
  <c r="F68" i="34" s="1"/>
  <c r="E35" i="35"/>
  <c r="E68" i="34" l="1"/>
  <c r="C68" i="34" s="1"/>
  <c r="D68" i="34" s="1"/>
  <c r="G68" i="34" s="1"/>
  <c r="F69" i="34" s="1"/>
  <c r="E169" i="28"/>
  <c r="C169" i="28" s="1"/>
  <c r="D169" i="28" s="1"/>
  <c r="G169" i="28" s="1"/>
  <c r="F170" i="28" s="1"/>
  <c r="E101" i="27"/>
  <c r="D101" i="27" s="1"/>
  <c r="G101" i="27" s="1"/>
  <c r="F102" i="27" s="1"/>
  <c r="E272" i="28"/>
  <c r="C272" i="28" s="1"/>
  <c r="D272" i="28" s="1"/>
  <c r="G272" i="28" s="1"/>
  <c r="F273" i="28" s="1"/>
  <c r="E203" i="28"/>
  <c r="C203" i="28" s="1"/>
  <c r="D203" i="28" s="1"/>
  <c r="G203" i="28" s="1"/>
  <c r="F204" i="28" s="1"/>
  <c r="E33" i="27"/>
  <c r="D33" i="27" s="1"/>
  <c r="G33" i="27" s="1"/>
  <c r="F34" i="27" s="1"/>
  <c r="E68" i="39"/>
  <c r="D68" i="39" s="1"/>
  <c r="G68" i="39" s="1"/>
  <c r="F69" i="39" s="1"/>
  <c r="E135" i="28"/>
  <c r="C135" i="28" s="1"/>
  <c r="D135" i="28" s="1"/>
  <c r="G135" i="28" s="1"/>
  <c r="F136" i="28" s="1"/>
  <c r="E68" i="28"/>
  <c r="C68" i="28" s="1"/>
  <c r="D68" i="28" s="1"/>
  <c r="G68" i="28" s="1"/>
  <c r="F69" i="28" s="1"/>
  <c r="E101" i="28"/>
  <c r="C101" i="28" s="1"/>
  <c r="D101" i="28" s="1"/>
  <c r="G101" i="28" s="1"/>
  <c r="F102" i="28" s="1"/>
  <c r="E237" i="27"/>
  <c r="D237" i="27" s="1"/>
  <c r="G237" i="27" s="1"/>
  <c r="F238" i="27" s="1"/>
  <c r="E69" i="30"/>
  <c r="D69" i="30" s="1"/>
  <c r="G69" i="30" s="1"/>
  <c r="F70" i="30" s="1"/>
  <c r="E102" i="34"/>
  <c r="D102" i="34" s="1"/>
  <c r="G102" i="34" s="1"/>
  <c r="F103" i="34" s="1"/>
  <c r="E33" i="31"/>
  <c r="C33" i="31" s="1"/>
  <c r="D33" i="31" s="1"/>
  <c r="G33" i="31" s="1"/>
  <c r="F34" i="31" s="1"/>
  <c r="E169" i="27"/>
  <c r="D169" i="27" s="1"/>
  <c r="G169" i="27" s="1"/>
  <c r="F170" i="27" s="1"/>
  <c r="E135" i="27"/>
  <c r="D135" i="27" s="1"/>
  <c r="G135" i="27" s="1"/>
  <c r="F136" i="27" s="1"/>
  <c r="E33" i="30"/>
  <c r="D33" i="30" s="1"/>
  <c r="G33" i="30" s="1"/>
  <c r="F34" i="30" s="1"/>
  <c r="E102" i="39"/>
  <c r="D102" i="39" s="1"/>
  <c r="G102" i="39" s="1"/>
  <c r="F103" i="39" s="1"/>
  <c r="E203" i="27"/>
  <c r="D203" i="27" s="1"/>
  <c r="G203" i="27" s="1"/>
  <c r="F204" i="27" s="1"/>
  <c r="E342" i="28"/>
  <c r="C342" i="28" s="1"/>
  <c r="D342" i="28" s="1"/>
  <c r="G342" i="28" s="1"/>
  <c r="F343" i="28" s="1"/>
  <c r="C306" i="28"/>
  <c r="D306" i="28" s="1"/>
  <c r="G306" i="28" s="1"/>
  <c r="F307" i="28" s="1"/>
  <c r="E33" i="34"/>
  <c r="C33" i="34" s="1"/>
  <c r="D33" i="34" s="1"/>
  <c r="G33" i="34" s="1"/>
  <c r="F34" i="34" s="1"/>
  <c r="G33" i="28"/>
  <c r="F34" i="28" s="1"/>
  <c r="E33" i="28"/>
  <c r="C33" i="28" s="1"/>
  <c r="D33" i="28" s="1"/>
  <c r="E69" i="31"/>
  <c r="D69" i="31" s="1"/>
  <c r="G69" i="31" s="1"/>
  <c r="F70" i="31" s="1"/>
  <c r="E342" i="27"/>
  <c r="D342" i="27" s="1"/>
  <c r="G342" i="27" s="1"/>
  <c r="F343" i="27" s="1"/>
  <c r="D306" i="27"/>
  <c r="G306" i="27" s="1"/>
  <c r="F307" i="27" s="1"/>
  <c r="E33" i="39"/>
  <c r="D33" i="39" s="1"/>
  <c r="G33" i="39" s="1"/>
  <c r="F34" i="39" s="1"/>
  <c r="G237" i="28"/>
  <c r="F238" i="28" s="1"/>
  <c r="E237" i="28"/>
  <c r="C237" i="28" s="1"/>
  <c r="D237" i="28" s="1"/>
  <c r="E51" i="35"/>
  <c r="D51" i="35" s="1"/>
  <c r="G51" i="35" s="1"/>
  <c r="F52" i="35" s="1"/>
  <c r="G52" i="35" s="1"/>
  <c r="D35" i="35"/>
  <c r="G35" i="35" s="1"/>
  <c r="F36" i="35" s="1"/>
  <c r="G36" i="35" s="1"/>
  <c r="E68" i="27"/>
  <c r="D68" i="27" s="1"/>
  <c r="G68" i="27" s="1"/>
  <c r="F69" i="27" s="1"/>
  <c r="E272" i="27"/>
  <c r="D272" i="27" s="1"/>
  <c r="G272" i="27" s="1"/>
  <c r="F273" i="27" s="1"/>
  <c r="E170" i="27" l="1"/>
  <c r="D170" i="27" s="1"/>
  <c r="G170" i="27" s="1"/>
  <c r="F171" i="27" s="1"/>
  <c r="E34" i="31"/>
  <c r="C34" i="31" s="1"/>
  <c r="D34" i="31" s="1"/>
  <c r="G34" i="31" s="1"/>
  <c r="F35" i="31" s="1"/>
  <c r="E34" i="27"/>
  <c r="D34" i="27" s="1"/>
  <c r="G34" i="27" s="1"/>
  <c r="F35" i="27" s="1"/>
  <c r="E103" i="34"/>
  <c r="D103" i="34" s="1"/>
  <c r="G103" i="34" s="1"/>
  <c r="F104" i="34" s="1"/>
  <c r="E204" i="28"/>
  <c r="C204" i="28" s="1"/>
  <c r="D204" i="28" s="1"/>
  <c r="G204" i="28" s="1"/>
  <c r="F205" i="28" s="1"/>
  <c r="E136" i="27"/>
  <c r="D136" i="27" s="1"/>
  <c r="G136" i="27" s="1"/>
  <c r="F137" i="27" s="1"/>
  <c r="E273" i="28"/>
  <c r="C273" i="28" s="1"/>
  <c r="D273" i="28" s="1"/>
  <c r="G273" i="28" s="1"/>
  <c r="F274" i="28" s="1"/>
  <c r="E34" i="34"/>
  <c r="C34" i="34" s="1"/>
  <c r="D34" i="34" s="1"/>
  <c r="G34" i="34" s="1"/>
  <c r="F35" i="34" s="1"/>
  <c r="E204" i="27"/>
  <c r="D204" i="27" s="1"/>
  <c r="G204" i="27"/>
  <c r="F205" i="27" s="1"/>
  <c r="E238" i="27"/>
  <c r="D238" i="27" s="1"/>
  <c r="G238" i="27" s="1"/>
  <c r="F239" i="27" s="1"/>
  <c r="E102" i="27"/>
  <c r="D102" i="27" s="1"/>
  <c r="G102" i="27" s="1"/>
  <c r="F103" i="27" s="1"/>
  <c r="E69" i="39"/>
  <c r="D69" i="39" s="1"/>
  <c r="G69" i="39" s="1"/>
  <c r="F70" i="39" s="1"/>
  <c r="E343" i="28"/>
  <c r="C343" i="28" s="1"/>
  <c r="D343" i="28" s="1"/>
  <c r="G343" i="28" s="1"/>
  <c r="F344" i="28" s="1"/>
  <c r="E273" i="27"/>
  <c r="D273" i="27" s="1"/>
  <c r="G273" i="27" s="1"/>
  <c r="F274" i="27" s="1"/>
  <c r="E343" i="27"/>
  <c r="D343" i="27" s="1"/>
  <c r="G343" i="27"/>
  <c r="F344" i="27" s="1"/>
  <c r="E103" i="39"/>
  <c r="D103" i="39" s="1"/>
  <c r="G103" i="39" s="1"/>
  <c r="F104" i="39" s="1"/>
  <c r="E102" i="28"/>
  <c r="C102" i="28" s="1"/>
  <c r="D102" i="28" s="1"/>
  <c r="G102" i="28" s="1"/>
  <c r="F103" i="28" s="1"/>
  <c r="E170" i="28"/>
  <c r="C170" i="28" s="1"/>
  <c r="D170" i="28" s="1"/>
  <c r="G170" i="28"/>
  <c r="F171" i="28" s="1"/>
  <c r="E136" i="28"/>
  <c r="C136" i="28" s="1"/>
  <c r="D136" i="28" s="1"/>
  <c r="G136" i="28" s="1"/>
  <c r="F137" i="28" s="1"/>
  <c r="E34" i="39"/>
  <c r="D34" i="39" s="1"/>
  <c r="G34" i="39" s="1"/>
  <c r="F35" i="39" s="1"/>
  <c r="E70" i="30"/>
  <c r="D70" i="30" s="1"/>
  <c r="G70" i="30" s="1"/>
  <c r="F71" i="30" s="1"/>
  <c r="E69" i="27"/>
  <c r="D69" i="27" s="1"/>
  <c r="G69" i="27"/>
  <c r="F70" i="27" s="1"/>
  <c r="E70" i="31"/>
  <c r="D70" i="31" s="1"/>
  <c r="G70" i="31" s="1"/>
  <c r="F71" i="31" s="1"/>
  <c r="E34" i="30"/>
  <c r="D34" i="30" s="1"/>
  <c r="G34" i="30" s="1"/>
  <c r="F35" i="30" s="1"/>
  <c r="E69" i="28"/>
  <c r="C69" i="28" s="1"/>
  <c r="D69" i="28" s="1"/>
  <c r="G69" i="28" s="1"/>
  <c r="F70" i="28" s="1"/>
  <c r="E69" i="34"/>
  <c r="C69" i="34" s="1"/>
  <c r="D69" i="34" s="1"/>
  <c r="G69" i="34" s="1"/>
  <c r="F70" i="34" s="1"/>
  <c r="E307" i="28"/>
  <c r="C307" i="28" s="1"/>
  <c r="D307" i="28" s="1"/>
  <c r="G307" i="28" s="1"/>
  <c r="F308" i="28" s="1"/>
  <c r="E34" i="28"/>
  <c r="C34" i="28" s="1"/>
  <c r="D34" i="28" s="1"/>
  <c r="G34" i="28" s="1"/>
  <c r="F35" i="28" s="1"/>
  <c r="E238" i="28"/>
  <c r="C238" i="28" s="1"/>
  <c r="D238" i="28" s="1"/>
  <c r="G238" i="28" s="1"/>
  <c r="F239" i="28" s="1"/>
  <c r="E307" i="27"/>
  <c r="D307" i="27" s="1"/>
  <c r="G307" i="27" s="1"/>
  <c r="F308" i="27" s="1"/>
  <c r="E71" i="30" l="1"/>
  <c r="D71" i="30" s="1"/>
  <c r="G71" i="30" s="1"/>
  <c r="F72" i="30" s="1"/>
  <c r="E274" i="28"/>
  <c r="C274" i="28" s="1"/>
  <c r="D274" i="28" s="1"/>
  <c r="G274" i="28" s="1"/>
  <c r="F275" i="28" s="1"/>
  <c r="E70" i="28"/>
  <c r="C70" i="28" s="1"/>
  <c r="D70" i="28" s="1"/>
  <c r="G70" i="28" s="1"/>
  <c r="F71" i="28" s="1"/>
  <c r="E70" i="39"/>
  <c r="D70" i="39" s="1"/>
  <c r="G70" i="39" s="1"/>
  <c r="F71" i="39" s="1"/>
  <c r="E205" i="28"/>
  <c r="C205" i="28" s="1"/>
  <c r="D205" i="28" s="1"/>
  <c r="G205" i="28" s="1"/>
  <c r="F206" i="28" s="1"/>
  <c r="E308" i="28"/>
  <c r="C308" i="28" s="1"/>
  <c r="D308" i="28" s="1"/>
  <c r="G308" i="28" s="1"/>
  <c r="F309" i="28" s="1"/>
  <c r="E103" i="27"/>
  <c r="D103" i="27" s="1"/>
  <c r="G103" i="27" s="1"/>
  <c r="F104" i="27" s="1"/>
  <c r="E35" i="28"/>
  <c r="C35" i="28" s="1"/>
  <c r="D35" i="28" s="1"/>
  <c r="G35" i="28" s="1"/>
  <c r="F36" i="28" s="1"/>
  <c r="E70" i="34"/>
  <c r="C70" i="34" s="1"/>
  <c r="D70" i="34" s="1"/>
  <c r="G70" i="34" s="1"/>
  <c r="F71" i="34" s="1"/>
  <c r="E344" i="28"/>
  <c r="C344" i="28" s="1"/>
  <c r="D344" i="28" s="1"/>
  <c r="G344" i="28" s="1"/>
  <c r="F345" i="28" s="1"/>
  <c r="E103" i="28"/>
  <c r="C103" i="28" s="1"/>
  <c r="D103" i="28" s="1"/>
  <c r="G103" i="28" s="1"/>
  <c r="F104" i="28" s="1"/>
  <c r="E239" i="27"/>
  <c r="D239" i="27" s="1"/>
  <c r="G239" i="27" s="1"/>
  <c r="F240" i="27" s="1"/>
  <c r="E35" i="27"/>
  <c r="D35" i="27" s="1"/>
  <c r="G35" i="27" s="1"/>
  <c r="F36" i="27" s="1"/>
  <c r="E35" i="34"/>
  <c r="C35" i="34" s="1"/>
  <c r="D35" i="34" s="1"/>
  <c r="G35" i="34" s="1"/>
  <c r="F36" i="34" s="1"/>
  <c r="E274" i="27"/>
  <c r="D274" i="27" s="1"/>
  <c r="G274" i="27" s="1"/>
  <c r="F275" i="27" s="1"/>
  <c r="E137" i="27"/>
  <c r="D137" i="27" s="1"/>
  <c r="G137" i="27"/>
  <c r="F138" i="27" s="1"/>
  <c r="E104" i="34"/>
  <c r="D104" i="34" s="1"/>
  <c r="G104" i="34" s="1"/>
  <c r="F105" i="34" s="1"/>
  <c r="E35" i="31"/>
  <c r="C35" i="31" s="1"/>
  <c r="D35" i="31" s="1"/>
  <c r="G35" i="31" s="1"/>
  <c r="F36" i="31" s="1"/>
  <c r="E35" i="39"/>
  <c r="D35" i="39" s="1"/>
  <c r="G35" i="39"/>
  <c r="F36" i="39" s="1"/>
  <c r="E137" i="28"/>
  <c r="C137" i="28" s="1"/>
  <c r="D137" i="28" s="1"/>
  <c r="G137" i="28" s="1"/>
  <c r="F138" i="28" s="1"/>
  <c r="E35" i="30"/>
  <c r="D35" i="30" s="1"/>
  <c r="G35" i="30" s="1"/>
  <c r="F36" i="30" s="1"/>
  <c r="E71" i="31"/>
  <c r="D71" i="31" s="1"/>
  <c r="G71" i="31" s="1"/>
  <c r="F72" i="31" s="1"/>
  <c r="E308" i="27"/>
  <c r="D308" i="27" s="1"/>
  <c r="G308" i="27" s="1"/>
  <c r="F309" i="27" s="1"/>
  <c r="E104" i="39"/>
  <c r="D104" i="39" s="1"/>
  <c r="G104" i="39" s="1"/>
  <c r="F105" i="39" s="1"/>
  <c r="E239" i="28"/>
  <c r="C239" i="28" s="1"/>
  <c r="D239" i="28" s="1"/>
  <c r="G239" i="28" s="1"/>
  <c r="F240" i="28" s="1"/>
  <c r="E171" i="27"/>
  <c r="D171" i="27" s="1"/>
  <c r="G171" i="27" s="1"/>
  <c r="F172" i="27" s="1"/>
  <c r="E205" i="27"/>
  <c r="D205" i="27" s="1"/>
  <c r="G205" i="27" s="1"/>
  <c r="F206" i="27" s="1"/>
  <c r="E344" i="27"/>
  <c r="D344" i="27" s="1"/>
  <c r="G344" i="27" s="1"/>
  <c r="F345" i="27" s="1"/>
  <c r="E70" i="27"/>
  <c r="D70" i="27" s="1"/>
  <c r="G70" i="27"/>
  <c r="F71" i="27" s="1"/>
  <c r="E171" i="28"/>
  <c r="C171" i="28" s="1"/>
  <c r="D171" i="28" s="1"/>
  <c r="G171" i="28" s="1"/>
  <c r="F172" i="28" s="1"/>
  <c r="E36" i="30" l="1"/>
  <c r="D36" i="30" s="1"/>
  <c r="G36" i="30" s="1"/>
  <c r="F37" i="30" s="1"/>
  <c r="E206" i="28"/>
  <c r="C206" i="28" s="1"/>
  <c r="D206" i="28" s="1"/>
  <c r="G206" i="28" s="1"/>
  <c r="F207" i="28" s="1"/>
  <c r="E275" i="27"/>
  <c r="D275" i="27" s="1"/>
  <c r="G275" i="27" s="1"/>
  <c r="F276" i="27" s="1"/>
  <c r="E36" i="34"/>
  <c r="C36" i="34" s="1"/>
  <c r="D36" i="34" s="1"/>
  <c r="G36" i="34"/>
  <c r="F37" i="34" s="1"/>
  <c r="E71" i="39"/>
  <c r="D71" i="39" s="1"/>
  <c r="G71" i="39" s="1"/>
  <c r="F72" i="39" s="1"/>
  <c r="E104" i="27"/>
  <c r="D104" i="27" s="1"/>
  <c r="G104" i="27" s="1"/>
  <c r="F105" i="27" s="1"/>
  <c r="E36" i="27"/>
  <c r="D36" i="27" s="1"/>
  <c r="G36" i="27" s="1"/>
  <c r="F37" i="27" s="1"/>
  <c r="E104" i="28"/>
  <c r="C104" i="28" s="1"/>
  <c r="D104" i="28" s="1"/>
  <c r="G104" i="28" s="1"/>
  <c r="F105" i="28" s="1"/>
  <c r="E71" i="28"/>
  <c r="C71" i="28" s="1"/>
  <c r="D71" i="28" s="1"/>
  <c r="G71" i="28" s="1"/>
  <c r="F72" i="28" s="1"/>
  <c r="E72" i="31"/>
  <c r="D72" i="31" s="1"/>
  <c r="G72" i="31"/>
  <c r="F73" i="31" s="1"/>
  <c r="E345" i="27"/>
  <c r="D345" i="27" s="1"/>
  <c r="G345" i="27" s="1"/>
  <c r="F346" i="27" s="1"/>
  <c r="E309" i="28"/>
  <c r="C309" i="28" s="1"/>
  <c r="D309" i="28" s="1"/>
  <c r="G309" i="28" s="1"/>
  <c r="F310" i="28" s="1"/>
  <c r="E240" i="27"/>
  <c r="D240" i="27" s="1"/>
  <c r="G240" i="27" s="1"/>
  <c r="F241" i="27" s="1"/>
  <c r="E240" i="28"/>
  <c r="C240" i="28" s="1"/>
  <c r="D240" i="28" s="1"/>
  <c r="G240" i="28" s="1"/>
  <c r="F241" i="28" s="1"/>
  <c r="E105" i="39"/>
  <c r="D105" i="39" s="1"/>
  <c r="G105" i="39" s="1"/>
  <c r="F106" i="39" s="1"/>
  <c r="E105" i="34"/>
  <c r="D105" i="34" s="1"/>
  <c r="G105" i="34"/>
  <c r="F106" i="34" s="1"/>
  <c r="E345" i="28"/>
  <c r="C345" i="28" s="1"/>
  <c r="D345" i="28" s="1"/>
  <c r="G345" i="28" s="1"/>
  <c r="F346" i="28" s="1"/>
  <c r="E275" i="28"/>
  <c r="C275" i="28" s="1"/>
  <c r="D275" i="28" s="1"/>
  <c r="G275" i="28" s="1"/>
  <c r="F276" i="28" s="1"/>
  <c r="E36" i="28"/>
  <c r="C36" i="28" s="1"/>
  <c r="D36" i="28" s="1"/>
  <c r="G36" i="28" s="1"/>
  <c r="F37" i="28" s="1"/>
  <c r="E138" i="28"/>
  <c r="C138" i="28" s="1"/>
  <c r="D138" i="28" s="1"/>
  <c r="G138" i="28" s="1"/>
  <c r="F139" i="28" s="1"/>
  <c r="E206" i="27"/>
  <c r="D206" i="27" s="1"/>
  <c r="G206" i="27"/>
  <c r="F207" i="27" s="1"/>
  <c r="E172" i="27"/>
  <c r="D172" i="27" s="1"/>
  <c r="G172" i="27" s="1"/>
  <c r="F173" i="27" s="1"/>
  <c r="E36" i="31"/>
  <c r="C36" i="31" s="1"/>
  <c r="D36" i="31" s="1"/>
  <c r="G36" i="31"/>
  <c r="F37" i="31" s="1"/>
  <c r="E172" i="28"/>
  <c r="C172" i="28" s="1"/>
  <c r="D172" i="28" s="1"/>
  <c r="G172" i="28" s="1"/>
  <c r="F173" i="28" s="1"/>
  <c r="E309" i="27"/>
  <c r="D309" i="27" s="1"/>
  <c r="G309" i="27" s="1"/>
  <c r="F310" i="27" s="1"/>
  <c r="E71" i="34"/>
  <c r="C71" i="34" s="1"/>
  <c r="D71" i="34" s="1"/>
  <c r="G71" i="34" s="1"/>
  <c r="F72" i="34" s="1"/>
  <c r="E72" i="30"/>
  <c r="D72" i="30" s="1"/>
  <c r="G72" i="30" s="1"/>
  <c r="F73" i="30" s="1"/>
  <c r="E36" i="39"/>
  <c r="D36" i="39" s="1"/>
  <c r="G36" i="39"/>
  <c r="F37" i="39" s="1"/>
  <c r="E71" i="27"/>
  <c r="D71" i="27" s="1"/>
  <c r="G71" i="27" s="1"/>
  <c r="F72" i="27" s="1"/>
  <c r="E138" i="27"/>
  <c r="D138" i="27" s="1"/>
  <c r="G138" i="27"/>
  <c r="F139" i="27" s="1"/>
  <c r="E139" i="28" l="1"/>
  <c r="C139" i="28" s="1"/>
  <c r="D139" i="28" s="1"/>
  <c r="G139" i="28" s="1"/>
  <c r="F140" i="28" s="1"/>
  <c r="E310" i="28"/>
  <c r="C310" i="28" s="1"/>
  <c r="D310" i="28" s="1"/>
  <c r="G310" i="28" s="1"/>
  <c r="F311" i="28" s="1"/>
  <c r="E72" i="39"/>
  <c r="D72" i="39" s="1"/>
  <c r="G72" i="39" s="1"/>
  <c r="F73" i="39" s="1"/>
  <c r="E241" i="28"/>
  <c r="C241" i="28" s="1"/>
  <c r="D241" i="28" s="1"/>
  <c r="G241" i="28" s="1"/>
  <c r="F242" i="28" s="1"/>
  <c r="E105" i="27"/>
  <c r="D105" i="27" s="1"/>
  <c r="G105" i="27" s="1"/>
  <c r="F106" i="27" s="1"/>
  <c r="E173" i="28"/>
  <c r="C173" i="28" s="1"/>
  <c r="D173" i="28" s="1"/>
  <c r="G173" i="28"/>
  <c r="F174" i="28" s="1"/>
  <c r="E276" i="28"/>
  <c r="C276" i="28" s="1"/>
  <c r="D276" i="28" s="1"/>
  <c r="G276" i="28" s="1"/>
  <c r="F277" i="28" s="1"/>
  <c r="E346" i="27"/>
  <c r="D346" i="27" s="1"/>
  <c r="G346" i="27" s="1"/>
  <c r="F347" i="27" s="1"/>
  <c r="E72" i="34"/>
  <c r="C72" i="34" s="1"/>
  <c r="D72" i="34" s="1"/>
  <c r="G72" i="34" s="1"/>
  <c r="F73" i="34" s="1"/>
  <c r="E310" i="27"/>
  <c r="D310" i="27" s="1"/>
  <c r="G310" i="27" s="1"/>
  <c r="F311" i="27" s="1"/>
  <c r="E276" i="27"/>
  <c r="D276" i="27" s="1"/>
  <c r="G276" i="27" s="1"/>
  <c r="F277" i="27" s="1"/>
  <c r="E37" i="27"/>
  <c r="D37" i="27" s="1"/>
  <c r="G37" i="27" s="1"/>
  <c r="F38" i="27" s="1"/>
  <c r="E37" i="28"/>
  <c r="C37" i="28" s="1"/>
  <c r="D37" i="28" s="1"/>
  <c r="G37" i="28" s="1"/>
  <c r="F38" i="28" s="1"/>
  <c r="E72" i="27"/>
  <c r="D72" i="27" s="1"/>
  <c r="G72" i="27" s="1"/>
  <c r="F73" i="27" s="1"/>
  <c r="E173" i="27"/>
  <c r="D173" i="27" s="1"/>
  <c r="G173" i="27" s="1"/>
  <c r="F174" i="27" s="1"/>
  <c r="E72" i="28"/>
  <c r="C72" i="28" s="1"/>
  <c r="D72" i="28" s="1"/>
  <c r="G72" i="28" s="1"/>
  <c r="F73" i="28" s="1"/>
  <c r="E207" i="28"/>
  <c r="C207" i="28" s="1"/>
  <c r="D207" i="28" s="1"/>
  <c r="G207" i="28" s="1"/>
  <c r="F208" i="28" s="1"/>
  <c r="E73" i="30"/>
  <c r="D73" i="30" s="1"/>
  <c r="G73" i="30" s="1"/>
  <c r="F74" i="30" s="1"/>
  <c r="E241" i="27"/>
  <c r="D241" i="27" s="1"/>
  <c r="G241" i="27" s="1"/>
  <c r="F242" i="27" s="1"/>
  <c r="E346" i="28"/>
  <c r="C346" i="28" s="1"/>
  <c r="D346" i="28" s="1"/>
  <c r="G346" i="28" s="1"/>
  <c r="F347" i="28" s="1"/>
  <c r="E106" i="39"/>
  <c r="D106" i="39" s="1"/>
  <c r="G106" i="39" s="1"/>
  <c r="F107" i="39" s="1"/>
  <c r="E105" i="28"/>
  <c r="C105" i="28" s="1"/>
  <c r="D105" i="28" s="1"/>
  <c r="G105" i="28" s="1"/>
  <c r="F106" i="28" s="1"/>
  <c r="E37" i="30"/>
  <c r="D37" i="30" s="1"/>
  <c r="G37" i="30"/>
  <c r="F38" i="30" s="1"/>
  <c r="E106" i="34"/>
  <c r="D106" i="34" s="1"/>
  <c r="G106" i="34" s="1"/>
  <c r="F107" i="34" s="1"/>
  <c r="E37" i="39"/>
  <c r="D37" i="39" s="1"/>
  <c r="G37" i="39" s="1"/>
  <c r="F38" i="39" s="1"/>
  <c r="E37" i="34"/>
  <c r="C37" i="34" s="1"/>
  <c r="D37" i="34" s="1"/>
  <c r="G37" i="34" s="1"/>
  <c r="F38" i="34" s="1"/>
  <c r="E139" i="27"/>
  <c r="D139" i="27" s="1"/>
  <c r="G139" i="27"/>
  <c r="F140" i="27" s="1"/>
  <c r="E73" i="31"/>
  <c r="D73" i="31" s="1"/>
  <c r="G73" i="31" s="1"/>
  <c r="F74" i="31" s="1"/>
  <c r="E207" i="27"/>
  <c r="D207" i="27" s="1"/>
  <c r="G207" i="27" s="1"/>
  <c r="F208" i="27" s="1"/>
  <c r="E37" i="31"/>
  <c r="C37" i="31" s="1"/>
  <c r="D37" i="31" s="1"/>
  <c r="G37" i="31" s="1"/>
  <c r="F38" i="31" s="1"/>
  <c r="E74" i="31" l="1"/>
  <c r="D74" i="31" s="1"/>
  <c r="G74" i="31" s="1"/>
  <c r="F75" i="31" s="1"/>
  <c r="E107" i="39"/>
  <c r="D107" i="39" s="1"/>
  <c r="G107" i="39" s="1"/>
  <c r="F108" i="39" s="1"/>
  <c r="E38" i="28"/>
  <c r="C38" i="28" s="1"/>
  <c r="D38" i="28" s="1"/>
  <c r="G38" i="28" s="1"/>
  <c r="F39" i="28" s="1"/>
  <c r="E347" i="28"/>
  <c r="C347" i="28" s="1"/>
  <c r="D347" i="28" s="1"/>
  <c r="G347" i="28" s="1"/>
  <c r="F348" i="28" s="1"/>
  <c r="E38" i="27"/>
  <c r="D38" i="27" s="1"/>
  <c r="G38" i="27" s="1"/>
  <c r="F39" i="27" s="1"/>
  <c r="E106" i="27"/>
  <c r="D106" i="27" s="1"/>
  <c r="G106" i="27" s="1"/>
  <c r="F107" i="27" s="1"/>
  <c r="E277" i="28"/>
  <c r="C277" i="28" s="1"/>
  <c r="D277" i="28" s="1"/>
  <c r="G277" i="28" s="1"/>
  <c r="F278" i="28" s="1"/>
  <c r="E73" i="27"/>
  <c r="D73" i="27" s="1"/>
  <c r="G73" i="27"/>
  <c r="F74" i="27" s="1"/>
  <c r="E242" i="28"/>
  <c r="C242" i="28" s="1"/>
  <c r="D242" i="28" s="1"/>
  <c r="G242" i="28" s="1"/>
  <c r="F243" i="28" s="1"/>
  <c r="E311" i="27"/>
  <c r="D311" i="27" s="1"/>
  <c r="G311" i="27" s="1"/>
  <c r="F312" i="27" s="1"/>
  <c r="E73" i="39"/>
  <c r="D73" i="39" s="1"/>
  <c r="G73" i="39" s="1"/>
  <c r="F74" i="39" s="1"/>
  <c r="E208" i="27"/>
  <c r="D208" i="27" s="1"/>
  <c r="G208" i="27" s="1"/>
  <c r="F209" i="27" s="1"/>
  <c r="E106" i="28"/>
  <c r="C106" i="28" s="1"/>
  <c r="D106" i="28" s="1"/>
  <c r="G106" i="28" s="1"/>
  <c r="F107" i="28" s="1"/>
  <c r="E242" i="27"/>
  <c r="D242" i="27" s="1"/>
  <c r="G242" i="27" s="1"/>
  <c r="F243" i="27" s="1"/>
  <c r="E74" i="30"/>
  <c r="D74" i="30" s="1"/>
  <c r="G74" i="30" s="1"/>
  <c r="F75" i="30" s="1"/>
  <c r="E208" i="28"/>
  <c r="C208" i="28" s="1"/>
  <c r="D208" i="28" s="1"/>
  <c r="G208" i="28" s="1"/>
  <c r="F209" i="28" s="1"/>
  <c r="E73" i="34"/>
  <c r="C73" i="34" s="1"/>
  <c r="D73" i="34" s="1"/>
  <c r="G73" i="34"/>
  <c r="F74" i="34" s="1"/>
  <c r="E311" i="28"/>
  <c r="C311" i="28" s="1"/>
  <c r="D311" i="28" s="1"/>
  <c r="G311" i="28" s="1"/>
  <c r="F312" i="28" s="1"/>
  <c r="E174" i="27"/>
  <c r="D174" i="27" s="1"/>
  <c r="G174" i="27" s="1"/>
  <c r="F175" i="27" s="1"/>
  <c r="E38" i="34"/>
  <c r="C38" i="34" s="1"/>
  <c r="D38" i="34" s="1"/>
  <c r="G38" i="34" s="1"/>
  <c r="F39" i="34" s="1"/>
  <c r="E277" i="27"/>
  <c r="D277" i="27" s="1"/>
  <c r="G277" i="27" s="1"/>
  <c r="F278" i="27" s="1"/>
  <c r="E38" i="39"/>
  <c r="D38" i="39" s="1"/>
  <c r="G38" i="39" s="1"/>
  <c r="F39" i="39" s="1"/>
  <c r="E107" i="34"/>
  <c r="D107" i="34" s="1"/>
  <c r="G107" i="34" s="1"/>
  <c r="F108" i="34" s="1"/>
  <c r="E38" i="31"/>
  <c r="C38" i="31" s="1"/>
  <c r="D38" i="31" s="1"/>
  <c r="G38" i="31" s="1"/>
  <c r="F39" i="31" s="1"/>
  <c r="E73" i="28"/>
  <c r="C73" i="28" s="1"/>
  <c r="D73" i="28" s="1"/>
  <c r="G73" i="28" s="1"/>
  <c r="F74" i="28" s="1"/>
  <c r="E347" i="27"/>
  <c r="D347" i="27" s="1"/>
  <c r="G347" i="27"/>
  <c r="F348" i="27" s="1"/>
  <c r="E140" i="28"/>
  <c r="C140" i="28" s="1"/>
  <c r="D140" i="28" s="1"/>
  <c r="G140" i="28" s="1"/>
  <c r="F141" i="28" s="1"/>
  <c r="E140" i="27"/>
  <c r="D140" i="27" s="1"/>
  <c r="G140" i="27" s="1"/>
  <c r="F141" i="27" s="1"/>
  <c r="E38" i="30"/>
  <c r="D38" i="30" s="1"/>
  <c r="G38" i="30" s="1"/>
  <c r="F39" i="30" s="1"/>
  <c r="E174" i="28"/>
  <c r="C174" i="28" s="1"/>
  <c r="D174" i="28" s="1"/>
  <c r="G174" i="28" s="1"/>
  <c r="F175" i="28" s="1"/>
  <c r="E39" i="30" l="1"/>
  <c r="D39" i="30" s="1"/>
  <c r="G39" i="30" s="1"/>
  <c r="F40" i="30" s="1"/>
  <c r="G40" i="30" s="1"/>
  <c r="E278" i="27"/>
  <c r="D278" i="27" s="1"/>
  <c r="G278" i="27" s="1"/>
  <c r="F279" i="27" s="1"/>
  <c r="E39" i="34"/>
  <c r="C39" i="34" s="1"/>
  <c r="D39" i="34" s="1"/>
  <c r="G39" i="34"/>
  <c r="F40" i="34" s="1"/>
  <c r="E348" i="28"/>
  <c r="C348" i="28" s="1"/>
  <c r="D348" i="28" s="1"/>
  <c r="G348" i="28" s="1"/>
  <c r="F349" i="28" s="1"/>
  <c r="E39" i="39"/>
  <c r="D39" i="39" s="1"/>
  <c r="G39" i="39" s="1"/>
  <c r="F40" i="39" s="1"/>
  <c r="G40" i="39" s="1"/>
  <c r="E141" i="28"/>
  <c r="C141" i="28" s="1"/>
  <c r="D141" i="28" s="1"/>
  <c r="G141" i="28" s="1"/>
  <c r="F142" i="28" s="1"/>
  <c r="E39" i="27"/>
  <c r="D39" i="27" s="1"/>
  <c r="G39" i="27" s="1"/>
  <c r="F40" i="27" s="1"/>
  <c r="G40" i="27" s="1"/>
  <c r="E39" i="28"/>
  <c r="C39" i="28" s="1"/>
  <c r="D39" i="28" s="1"/>
  <c r="G39" i="28" s="1"/>
  <c r="F40" i="28" s="1"/>
  <c r="E141" i="27"/>
  <c r="D141" i="27" s="1"/>
  <c r="G141" i="27"/>
  <c r="F142" i="27" s="1"/>
  <c r="E278" i="28"/>
  <c r="C278" i="28" s="1"/>
  <c r="D278" i="28" s="1"/>
  <c r="G278" i="28" s="1"/>
  <c r="F279" i="28" s="1"/>
  <c r="E107" i="28"/>
  <c r="C107" i="28" s="1"/>
  <c r="D107" i="28" s="1"/>
  <c r="G107" i="28" s="1"/>
  <c r="F108" i="28" s="1"/>
  <c r="E175" i="27"/>
  <c r="D175" i="27" s="1"/>
  <c r="G175" i="27" s="1"/>
  <c r="F176" i="27" s="1"/>
  <c r="E312" i="28"/>
  <c r="C312" i="28" s="1"/>
  <c r="D312" i="28" s="1"/>
  <c r="G312" i="28" s="1"/>
  <c r="F313" i="28" s="1"/>
  <c r="E312" i="27"/>
  <c r="D312" i="27" s="1"/>
  <c r="G312" i="27" s="1"/>
  <c r="F313" i="27" s="1"/>
  <c r="E108" i="39"/>
  <c r="D108" i="39" s="1"/>
  <c r="G108" i="39" s="1"/>
  <c r="F109" i="39" s="1"/>
  <c r="E75" i="30"/>
  <c r="D75" i="30" s="1"/>
  <c r="G75" i="30" s="1"/>
  <c r="F76" i="30" s="1"/>
  <c r="G76" i="30" s="1"/>
  <c r="E243" i="27"/>
  <c r="D243" i="27" s="1"/>
  <c r="G243" i="27" s="1"/>
  <c r="F244" i="27" s="1"/>
  <c r="E107" i="27"/>
  <c r="D107" i="27" s="1"/>
  <c r="G107" i="27" s="1"/>
  <c r="F108" i="27" s="1"/>
  <c r="E209" i="27"/>
  <c r="D209" i="27" s="1"/>
  <c r="G209" i="27"/>
  <c r="F210" i="27" s="1"/>
  <c r="E74" i="39"/>
  <c r="D74" i="39" s="1"/>
  <c r="G74" i="39" s="1"/>
  <c r="F75" i="39" s="1"/>
  <c r="E74" i="28"/>
  <c r="C74" i="28" s="1"/>
  <c r="D74" i="28" s="1"/>
  <c r="G74" i="28" s="1"/>
  <c r="F75" i="28" s="1"/>
  <c r="E39" i="31"/>
  <c r="C39" i="31" s="1"/>
  <c r="D39" i="31" s="1"/>
  <c r="G39" i="31" s="1"/>
  <c r="F40" i="31" s="1"/>
  <c r="E243" i="28"/>
  <c r="C243" i="28" s="1"/>
  <c r="D243" i="28" s="1"/>
  <c r="G243" i="28" s="1"/>
  <c r="F244" i="28" s="1"/>
  <c r="E175" i="28"/>
  <c r="C175" i="28" s="1"/>
  <c r="D175" i="28" s="1"/>
  <c r="G175" i="28" s="1"/>
  <c r="F176" i="28" s="1"/>
  <c r="E108" i="34"/>
  <c r="D108" i="34" s="1"/>
  <c r="G108" i="34" s="1"/>
  <c r="F109" i="34" s="1"/>
  <c r="E209" i="28"/>
  <c r="C209" i="28" s="1"/>
  <c r="D209" i="28" s="1"/>
  <c r="G209" i="28" s="1"/>
  <c r="F210" i="28" s="1"/>
  <c r="E75" i="31"/>
  <c r="D75" i="31" s="1"/>
  <c r="G75" i="31" s="1"/>
  <c r="F76" i="31" s="1"/>
  <c r="G76" i="31" s="1"/>
  <c r="E74" i="27"/>
  <c r="D74" i="27" s="1"/>
  <c r="G74" i="27" s="1"/>
  <c r="F75" i="27" s="1"/>
  <c r="E348" i="27"/>
  <c r="D348" i="27" s="1"/>
  <c r="G348" i="27" s="1"/>
  <c r="F349" i="27" s="1"/>
  <c r="E74" i="34"/>
  <c r="C74" i="34" s="1"/>
  <c r="D74" i="34" s="1"/>
  <c r="G74" i="34" s="1"/>
  <c r="F75" i="34" s="1"/>
  <c r="E313" i="28" l="1"/>
  <c r="C313" i="28" s="1"/>
  <c r="D313" i="28" s="1"/>
  <c r="G313" i="28" s="1"/>
  <c r="F314" i="28" s="1"/>
  <c r="E210" i="28"/>
  <c r="C210" i="28" s="1"/>
  <c r="D210" i="28" s="1"/>
  <c r="G210" i="28" s="1"/>
  <c r="F211" i="28" s="1"/>
  <c r="E108" i="28"/>
  <c r="C108" i="28" s="1"/>
  <c r="D108" i="28" s="1"/>
  <c r="G108" i="28" s="1"/>
  <c r="F109" i="28" s="1"/>
  <c r="E349" i="28"/>
  <c r="C349" i="28" s="1"/>
  <c r="D349" i="28" s="1"/>
  <c r="G349" i="28" s="1"/>
  <c r="F350" i="28" s="1"/>
  <c r="E75" i="27"/>
  <c r="D75" i="27" s="1"/>
  <c r="G75" i="27"/>
  <c r="F76" i="27" s="1"/>
  <c r="G76" i="27" s="1"/>
  <c r="E109" i="34"/>
  <c r="D109" i="34" s="1"/>
  <c r="G109" i="34" s="1"/>
  <c r="F110" i="34" s="1"/>
  <c r="E108" i="27"/>
  <c r="D108" i="27" s="1"/>
  <c r="G108" i="27" s="1"/>
  <c r="F109" i="27" s="1"/>
  <c r="E279" i="28"/>
  <c r="C279" i="28" s="1"/>
  <c r="D279" i="28" s="1"/>
  <c r="G279" i="28" s="1"/>
  <c r="F280" i="28" s="1"/>
  <c r="E75" i="28"/>
  <c r="C75" i="28" s="1"/>
  <c r="D75" i="28" s="1"/>
  <c r="G75" i="28" s="1"/>
  <c r="F76" i="28" s="1"/>
  <c r="E176" i="28"/>
  <c r="C176" i="28" s="1"/>
  <c r="D176" i="28" s="1"/>
  <c r="G176" i="28" s="1"/>
  <c r="F177" i="28" s="1"/>
  <c r="E244" i="27"/>
  <c r="D244" i="27" s="1"/>
  <c r="G244" i="27" s="1"/>
  <c r="F245" i="27" s="1"/>
  <c r="E349" i="27"/>
  <c r="D349" i="27" s="1"/>
  <c r="G349" i="27" s="1"/>
  <c r="F350" i="27" s="1"/>
  <c r="E142" i="28"/>
  <c r="C142" i="28" s="1"/>
  <c r="D142" i="28" s="1"/>
  <c r="G142" i="28" s="1"/>
  <c r="F143" i="28" s="1"/>
  <c r="E244" i="28"/>
  <c r="C244" i="28" s="1"/>
  <c r="D244" i="28" s="1"/>
  <c r="G244" i="28" s="1"/>
  <c r="F245" i="28" s="1"/>
  <c r="E279" i="27"/>
  <c r="D279" i="27" s="1"/>
  <c r="G279" i="27"/>
  <c r="F280" i="27" s="1"/>
  <c r="E313" i="27"/>
  <c r="D313" i="27" s="1"/>
  <c r="G313" i="27" s="1"/>
  <c r="F314" i="27" s="1"/>
  <c r="E75" i="39"/>
  <c r="D75" i="39" s="1"/>
  <c r="G75" i="39" s="1"/>
  <c r="F76" i="39" s="1"/>
  <c r="G76" i="39" s="1"/>
  <c r="E176" i="27"/>
  <c r="D176" i="27" s="1"/>
  <c r="G176" i="27" s="1"/>
  <c r="F177" i="27" s="1"/>
  <c r="E75" i="34"/>
  <c r="C75" i="34" s="1"/>
  <c r="D75" i="34" s="1"/>
  <c r="G75" i="34" s="1"/>
  <c r="F76" i="34" s="1"/>
  <c r="E40" i="31"/>
  <c r="D40" i="31" s="1"/>
  <c r="G40" i="31"/>
  <c r="E109" i="39"/>
  <c r="D109" i="39" s="1"/>
  <c r="G109" i="39" s="1"/>
  <c r="F110" i="39" s="1"/>
  <c r="E40" i="28"/>
  <c r="D40" i="28" s="1"/>
  <c r="G40" i="28" s="1"/>
  <c r="E210" i="27"/>
  <c r="D210" i="27" s="1"/>
  <c r="G210" i="27" s="1"/>
  <c r="F211" i="27" s="1"/>
  <c r="E40" i="34"/>
  <c r="D40" i="34" s="1"/>
  <c r="G40" i="34" s="1"/>
  <c r="E142" i="27"/>
  <c r="D142" i="27" s="1"/>
  <c r="G142" i="27" s="1"/>
  <c r="F143" i="27" s="1"/>
  <c r="E109" i="27" l="1"/>
  <c r="D109" i="27" s="1"/>
  <c r="G109" i="27" s="1"/>
  <c r="F110" i="27" s="1"/>
  <c r="E143" i="27"/>
  <c r="D143" i="27" s="1"/>
  <c r="G143" i="27" s="1"/>
  <c r="F144" i="27" s="1"/>
  <c r="E350" i="28"/>
  <c r="C350" i="28" s="1"/>
  <c r="D350" i="28" s="1"/>
  <c r="G350" i="28" s="1"/>
  <c r="F351" i="28" s="1"/>
  <c r="E110" i="39"/>
  <c r="D110" i="39" s="1"/>
  <c r="G110" i="39" s="1"/>
  <c r="F111" i="39" s="1"/>
  <c r="E143" i="28"/>
  <c r="C143" i="28" s="1"/>
  <c r="D143" i="28" s="1"/>
  <c r="G143" i="28" s="1"/>
  <c r="F144" i="28" s="1"/>
  <c r="E177" i="28"/>
  <c r="C177" i="28" s="1"/>
  <c r="D177" i="28" s="1"/>
  <c r="G177" i="28" s="1"/>
  <c r="F178" i="28" s="1"/>
  <c r="E109" i="28"/>
  <c r="C109" i="28" s="1"/>
  <c r="D109" i="28" s="1"/>
  <c r="G109" i="28" s="1"/>
  <c r="F110" i="28" s="1"/>
  <c r="E110" i="34"/>
  <c r="D110" i="34" s="1"/>
  <c r="G110" i="34" s="1"/>
  <c r="F111" i="34" s="1"/>
  <c r="E350" i="27"/>
  <c r="D350" i="27" s="1"/>
  <c r="G350" i="27"/>
  <c r="F351" i="27" s="1"/>
  <c r="E245" i="27"/>
  <c r="D245" i="27" s="1"/>
  <c r="G245" i="27" s="1"/>
  <c r="F246" i="27" s="1"/>
  <c r="E211" i="27"/>
  <c r="D211" i="27" s="1"/>
  <c r="G211" i="27"/>
  <c r="F212" i="27" s="1"/>
  <c r="E314" i="27"/>
  <c r="D314" i="27" s="1"/>
  <c r="G314" i="27" s="1"/>
  <c r="F315" i="27" s="1"/>
  <c r="E76" i="28"/>
  <c r="D76" i="28" s="1"/>
  <c r="G76" i="28" s="1"/>
  <c r="E211" i="28"/>
  <c r="C211" i="28" s="1"/>
  <c r="D211" i="28" s="1"/>
  <c r="G211" i="28" s="1"/>
  <c r="F212" i="28" s="1"/>
  <c r="E245" i="28"/>
  <c r="C245" i="28" s="1"/>
  <c r="D245" i="28" s="1"/>
  <c r="G245" i="28" s="1"/>
  <c r="F246" i="28" s="1"/>
  <c r="E76" i="34"/>
  <c r="D76" i="34" s="1"/>
  <c r="G76" i="34" s="1"/>
  <c r="E177" i="27"/>
  <c r="D177" i="27" s="1"/>
  <c r="G177" i="27" s="1"/>
  <c r="F178" i="27" s="1"/>
  <c r="E280" i="28"/>
  <c r="C280" i="28" s="1"/>
  <c r="D280" i="28" s="1"/>
  <c r="G280" i="28" s="1"/>
  <c r="F281" i="28" s="1"/>
  <c r="E314" i="28"/>
  <c r="C314" i="28" s="1"/>
  <c r="D314" i="28" s="1"/>
  <c r="G314" i="28" s="1"/>
  <c r="F315" i="28" s="1"/>
  <c r="E280" i="27"/>
  <c r="D280" i="27" s="1"/>
  <c r="G280" i="27" s="1"/>
  <c r="F281" i="27" s="1"/>
  <c r="E110" i="28" l="1"/>
  <c r="C110" i="28" s="1"/>
  <c r="D110" i="28" s="1"/>
  <c r="G110" i="28" s="1"/>
  <c r="F111" i="28" s="1"/>
  <c r="E178" i="28"/>
  <c r="C178" i="28" s="1"/>
  <c r="D178" i="28" s="1"/>
  <c r="G178" i="28" s="1"/>
  <c r="F179" i="28" s="1"/>
  <c r="E315" i="28"/>
  <c r="C315" i="28" s="1"/>
  <c r="D315" i="28" s="1"/>
  <c r="G315" i="28" s="1"/>
  <c r="F316" i="28" s="1"/>
  <c r="E144" i="28"/>
  <c r="C144" i="28" s="1"/>
  <c r="D144" i="28" s="1"/>
  <c r="G144" i="28" s="1"/>
  <c r="F145" i="28" s="1"/>
  <c r="E111" i="34"/>
  <c r="D111" i="34" s="1"/>
  <c r="G111" i="34" s="1"/>
  <c r="F112" i="34" s="1"/>
  <c r="G112" i="34" s="1"/>
  <c r="E315" i="27"/>
  <c r="D315" i="27" s="1"/>
  <c r="G315" i="27" s="1"/>
  <c r="F316" i="27" s="1"/>
  <c r="E246" i="27"/>
  <c r="D246" i="27" s="1"/>
  <c r="G246" i="27" s="1"/>
  <c r="F247" i="27" s="1"/>
  <c r="E212" i="28"/>
  <c r="C212" i="28" s="1"/>
  <c r="D212" i="28" s="1"/>
  <c r="G212" i="28" s="1"/>
  <c r="F213" i="28" s="1"/>
  <c r="E281" i="27"/>
  <c r="D281" i="27" s="1"/>
  <c r="G281" i="27" s="1"/>
  <c r="F282" i="27" s="1"/>
  <c r="E111" i="39"/>
  <c r="D111" i="39" s="1"/>
  <c r="G111" i="39"/>
  <c r="F112" i="39" s="1"/>
  <c r="G112" i="39" s="1"/>
  <c r="E351" i="28"/>
  <c r="C351" i="28" s="1"/>
  <c r="D351" i="28" s="1"/>
  <c r="G351" i="28" s="1"/>
  <c r="F352" i="28" s="1"/>
  <c r="E144" i="27"/>
  <c r="D144" i="27" s="1"/>
  <c r="G144" i="27" s="1"/>
  <c r="F145" i="27" s="1"/>
  <c r="E281" i="28"/>
  <c r="C281" i="28" s="1"/>
  <c r="D281" i="28" s="1"/>
  <c r="G281" i="28" s="1"/>
  <c r="F282" i="28" s="1"/>
  <c r="E178" i="27"/>
  <c r="D178" i="27" s="1"/>
  <c r="G178" i="27" s="1"/>
  <c r="F179" i="27" s="1"/>
  <c r="E246" i="28"/>
  <c r="C246" i="28" s="1"/>
  <c r="D246" i="28" s="1"/>
  <c r="G246" i="28" s="1"/>
  <c r="F247" i="28" s="1"/>
  <c r="E110" i="27"/>
  <c r="D110" i="27" s="1"/>
  <c r="G110" i="27" s="1"/>
  <c r="F111" i="27" s="1"/>
  <c r="E212" i="27"/>
  <c r="D212" i="27" s="1"/>
  <c r="G212" i="27" s="1"/>
  <c r="F213" i="27" s="1"/>
  <c r="E351" i="27"/>
  <c r="D351" i="27" s="1"/>
  <c r="G351" i="27"/>
  <c r="F352" i="27" s="1"/>
  <c r="E213" i="28" l="1"/>
  <c r="C213" i="28" s="1"/>
  <c r="D213" i="28" s="1"/>
  <c r="G213" i="28" s="1"/>
  <c r="F214" i="28" s="1"/>
  <c r="E316" i="27"/>
  <c r="D316" i="27" s="1"/>
  <c r="G316" i="27" s="1"/>
  <c r="F317" i="27" s="1"/>
  <c r="E179" i="27"/>
  <c r="D179" i="27" s="1"/>
  <c r="G179" i="27" s="1"/>
  <c r="F180" i="27" s="1"/>
  <c r="E282" i="28"/>
  <c r="C282" i="28" s="1"/>
  <c r="D282" i="28" s="1"/>
  <c r="G282" i="28" s="1"/>
  <c r="F283" i="28" s="1"/>
  <c r="E352" i="28"/>
  <c r="C352" i="28" s="1"/>
  <c r="D352" i="28" s="1"/>
  <c r="G352" i="28" s="1"/>
  <c r="F353" i="28" s="1"/>
  <c r="E316" i="28"/>
  <c r="C316" i="28" s="1"/>
  <c r="D316" i="28" s="1"/>
  <c r="G316" i="28" s="1"/>
  <c r="F317" i="28" s="1"/>
  <c r="E213" i="27"/>
  <c r="D213" i="27" s="1"/>
  <c r="G213" i="27"/>
  <c r="F214" i="27" s="1"/>
  <c r="E179" i="28"/>
  <c r="C179" i="28" s="1"/>
  <c r="D179" i="28" s="1"/>
  <c r="G179" i="28" s="1"/>
  <c r="F180" i="28" s="1"/>
  <c r="E247" i="28"/>
  <c r="C247" i="28" s="1"/>
  <c r="D247" i="28" s="1"/>
  <c r="G247" i="28" s="1"/>
  <c r="F248" i="28" s="1"/>
  <c r="E247" i="27"/>
  <c r="D247" i="27" s="1"/>
  <c r="G247" i="27" s="1"/>
  <c r="F248" i="27" s="1"/>
  <c r="E145" i="27"/>
  <c r="D145" i="27" s="1"/>
  <c r="G145" i="27" s="1"/>
  <c r="F146" i="27" s="1"/>
  <c r="E145" i="28"/>
  <c r="C145" i="28" s="1"/>
  <c r="D145" i="28" s="1"/>
  <c r="G145" i="28" s="1"/>
  <c r="F146" i="28" s="1"/>
  <c r="E111" i="27"/>
  <c r="D111" i="27" s="1"/>
  <c r="G111" i="27" s="1"/>
  <c r="F112" i="27" s="1"/>
  <c r="G112" i="27" s="1"/>
  <c r="E282" i="27"/>
  <c r="D282" i="27" s="1"/>
  <c r="G282" i="27" s="1"/>
  <c r="F283" i="27" s="1"/>
  <c r="E111" i="28"/>
  <c r="C111" i="28" s="1"/>
  <c r="D111" i="28" s="1"/>
  <c r="G111" i="28" s="1"/>
  <c r="F112" i="28" s="1"/>
  <c r="E352" i="27"/>
  <c r="D352" i="27" s="1"/>
  <c r="G352" i="27" s="1"/>
  <c r="F353" i="27" s="1"/>
  <c r="G317" i="28" l="1"/>
  <c r="F318" i="28" s="1"/>
  <c r="E317" i="28"/>
  <c r="C317" i="28" s="1"/>
  <c r="D317" i="28" s="1"/>
  <c r="G112" i="28"/>
  <c r="E112" i="28"/>
  <c r="D112" i="28" s="1"/>
  <c r="E146" i="28"/>
  <c r="C146" i="28" s="1"/>
  <c r="D146" i="28" s="1"/>
  <c r="G146" i="28" s="1"/>
  <c r="F147" i="28" s="1"/>
  <c r="E353" i="28"/>
  <c r="C353" i="28" s="1"/>
  <c r="D353" i="28" s="1"/>
  <c r="G353" i="28" s="1"/>
  <c r="F354" i="28" s="1"/>
  <c r="G283" i="28"/>
  <c r="F284" i="28" s="1"/>
  <c r="E283" i="28"/>
  <c r="C283" i="28" s="1"/>
  <c r="D283" i="28" s="1"/>
  <c r="E283" i="27"/>
  <c r="D283" i="27" s="1"/>
  <c r="G283" i="27" s="1"/>
  <c r="F284" i="27" s="1"/>
  <c r="E248" i="27"/>
  <c r="D248" i="27" s="1"/>
  <c r="G248" i="27" s="1"/>
  <c r="F249" i="27" s="1"/>
  <c r="E180" i="27"/>
  <c r="D180" i="27" s="1"/>
  <c r="G180" i="27" s="1"/>
  <c r="F181" i="27" s="1"/>
  <c r="G248" i="28"/>
  <c r="F249" i="28" s="1"/>
  <c r="E248" i="28"/>
  <c r="C248" i="28" s="1"/>
  <c r="D248" i="28" s="1"/>
  <c r="G317" i="27"/>
  <c r="F318" i="27" s="1"/>
  <c r="E317" i="27"/>
  <c r="D317" i="27" s="1"/>
  <c r="E146" i="27"/>
  <c r="D146" i="27" s="1"/>
  <c r="G146" i="27" s="1"/>
  <c r="F147" i="27" s="1"/>
  <c r="E353" i="27"/>
  <c r="D353" i="27" s="1"/>
  <c r="G353" i="27" s="1"/>
  <c r="F354" i="27" s="1"/>
  <c r="E180" i="28"/>
  <c r="C180" i="28" s="1"/>
  <c r="D180" i="28" s="1"/>
  <c r="G180" i="28" s="1"/>
  <c r="F181" i="28" s="1"/>
  <c r="G214" i="28"/>
  <c r="F215" i="28" s="1"/>
  <c r="E214" i="28"/>
  <c r="C214" i="28" s="1"/>
  <c r="D214" i="28" s="1"/>
  <c r="E214" i="27"/>
  <c r="D214" i="27" s="1"/>
  <c r="G214" i="27" s="1"/>
  <c r="F215" i="27" s="1"/>
  <c r="E215" i="27" l="1"/>
  <c r="D215" i="27" s="1"/>
  <c r="G215" i="27"/>
  <c r="F216" i="27" s="1"/>
  <c r="E147" i="28"/>
  <c r="C147" i="28" s="1"/>
  <c r="D147" i="28" s="1"/>
  <c r="G147" i="28" s="1"/>
  <c r="F148" i="28" s="1"/>
  <c r="E181" i="27"/>
  <c r="D181" i="27" s="1"/>
  <c r="G181" i="27" s="1"/>
  <c r="F182" i="27" s="1"/>
  <c r="E147" i="27"/>
  <c r="D147" i="27" s="1"/>
  <c r="G147" i="27" s="1"/>
  <c r="F148" i="27" s="1"/>
  <c r="G148" i="27" s="1"/>
  <c r="E249" i="27"/>
  <c r="D249" i="27" s="1"/>
  <c r="G249" i="27" s="1"/>
  <c r="F250" i="27" s="1"/>
  <c r="E354" i="28"/>
  <c r="C354" i="28" s="1"/>
  <c r="D354" i="28" s="1"/>
  <c r="G354" i="28" s="1"/>
  <c r="F355" i="28" s="1"/>
  <c r="E181" i="28"/>
  <c r="C181" i="28" s="1"/>
  <c r="D181" i="28" s="1"/>
  <c r="G181" i="28" s="1"/>
  <c r="F182" i="28" s="1"/>
  <c r="E354" i="27"/>
  <c r="D354" i="27" s="1"/>
  <c r="G354" i="27" s="1"/>
  <c r="F355" i="27" s="1"/>
  <c r="E284" i="27"/>
  <c r="D284" i="27" s="1"/>
  <c r="G284" i="27"/>
  <c r="F285" i="27" s="1"/>
  <c r="E215" i="28"/>
  <c r="C215" i="28" s="1"/>
  <c r="D215" i="28" s="1"/>
  <c r="G215" i="28" s="1"/>
  <c r="F216" i="28" s="1"/>
  <c r="E318" i="27"/>
  <c r="D318" i="27" s="1"/>
  <c r="G318" i="27" s="1"/>
  <c r="F319" i="27" s="1"/>
  <c r="E249" i="28"/>
  <c r="C249" i="28" s="1"/>
  <c r="D249" i="28" s="1"/>
  <c r="G249" i="28" s="1"/>
  <c r="F250" i="28" s="1"/>
  <c r="E284" i="28"/>
  <c r="C284" i="28" s="1"/>
  <c r="D284" i="28" s="1"/>
  <c r="G284" i="28" s="1"/>
  <c r="F285" i="28" s="1"/>
  <c r="E318" i="28"/>
  <c r="C318" i="28" s="1"/>
  <c r="D318" i="28" s="1"/>
  <c r="G318" i="28" s="1"/>
  <c r="F319" i="28" s="1"/>
  <c r="E285" i="28" l="1"/>
  <c r="C285" i="28" s="1"/>
  <c r="D285" i="28" s="1"/>
  <c r="G285" i="28" s="1"/>
  <c r="F286" i="28" s="1"/>
  <c r="E355" i="28"/>
  <c r="C355" i="28" s="1"/>
  <c r="D355" i="28" s="1"/>
  <c r="G355" i="28" s="1"/>
  <c r="F356" i="28" s="1"/>
  <c r="E319" i="28"/>
  <c r="C319" i="28" s="1"/>
  <c r="D319" i="28" s="1"/>
  <c r="G319" i="28" s="1"/>
  <c r="F320" i="28" s="1"/>
  <c r="E250" i="27"/>
  <c r="D250" i="27" s="1"/>
  <c r="G250" i="27" s="1"/>
  <c r="F251" i="27" s="1"/>
  <c r="E182" i="27"/>
  <c r="D182" i="27" s="1"/>
  <c r="G182" i="27" s="1"/>
  <c r="F183" i="27" s="1"/>
  <c r="E182" i="28"/>
  <c r="C182" i="28" s="1"/>
  <c r="D182" i="28" s="1"/>
  <c r="G182" i="28" s="1"/>
  <c r="F183" i="28" s="1"/>
  <c r="E319" i="27"/>
  <c r="D319" i="27" s="1"/>
  <c r="G319" i="27" s="1"/>
  <c r="F320" i="27" s="1"/>
  <c r="E148" i="28"/>
  <c r="D148" i="28" s="1"/>
  <c r="G148" i="28" s="1"/>
  <c r="E250" i="28"/>
  <c r="C250" i="28" s="1"/>
  <c r="D250" i="28" s="1"/>
  <c r="G250" i="28" s="1"/>
  <c r="F251" i="28" s="1"/>
  <c r="E216" i="28"/>
  <c r="C216" i="28" s="1"/>
  <c r="D216" i="28" s="1"/>
  <c r="G216" i="28" s="1"/>
  <c r="F217" i="28" s="1"/>
  <c r="E355" i="27"/>
  <c r="D355" i="27" s="1"/>
  <c r="G355" i="27"/>
  <c r="F356" i="27" s="1"/>
  <c r="E285" i="27"/>
  <c r="D285" i="27" s="1"/>
  <c r="G285" i="27" s="1"/>
  <c r="F286" i="27" s="1"/>
  <c r="E216" i="27"/>
  <c r="D216" i="27" s="1"/>
  <c r="G216" i="27"/>
  <c r="F217" i="27" s="1"/>
  <c r="E320" i="27" l="1"/>
  <c r="D320" i="27" s="1"/>
  <c r="G320" i="27" s="1"/>
  <c r="F321" i="27" s="1"/>
  <c r="E286" i="27"/>
  <c r="D286" i="27" s="1"/>
  <c r="G286" i="27" s="1"/>
  <c r="F287" i="27" s="1"/>
  <c r="E183" i="28"/>
  <c r="C183" i="28" s="1"/>
  <c r="D183" i="28" s="1"/>
  <c r="G183" i="28" s="1"/>
  <c r="F184" i="28" s="1"/>
  <c r="E183" i="27"/>
  <c r="D183" i="27" s="1"/>
  <c r="G183" i="27" s="1"/>
  <c r="F184" i="27" s="1"/>
  <c r="G184" i="27" s="1"/>
  <c r="E251" i="27"/>
  <c r="D251" i="27" s="1"/>
  <c r="G251" i="27" s="1"/>
  <c r="F252" i="27" s="1"/>
  <c r="E320" i="28"/>
  <c r="C320" i="28" s="1"/>
  <c r="D320" i="28" s="1"/>
  <c r="G320" i="28" s="1"/>
  <c r="F321" i="28" s="1"/>
  <c r="E217" i="28"/>
  <c r="C217" i="28" s="1"/>
  <c r="D217" i="28" s="1"/>
  <c r="G217" i="28" s="1"/>
  <c r="F218" i="28" s="1"/>
  <c r="E356" i="28"/>
  <c r="C356" i="28" s="1"/>
  <c r="D356" i="28" s="1"/>
  <c r="G356" i="28" s="1"/>
  <c r="F357" i="28" s="1"/>
  <c r="E251" i="28"/>
  <c r="C251" i="28" s="1"/>
  <c r="D251" i="28" s="1"/>
  <c r="G251" i="28" s="1"/>
  <c r="F252" i="28" s="1"/>
  <c r="E286" i="28"/>
  <c r="C286" i="28" s="1"/>
  <c r="D286" i="28" s="1"/>
  <c r="G286" i="28" s="1"/>
  <c r="F287" i="28" s="1"/>
  <c r="E217" i="27"/>
  <c r="D217" i="27" s="1"/>
  <c r="G217" i="27" s="1"/>
  <c r="F218" i="27" s="1"/>
  <c r="E356" i="27"/>
  <c r="D356" i="27" s="1"/>
  <c r="G356" i="27" s="1"/>
  <c r="F357" i="27" s="1"/>
  <c r="E218" i="28" l="1"/>
  <c r="C218" i="28" s="1"/>
  <c r="D218" i="28" s="1"/>
  <c r="G218" i="28" s="1"/>
  <c r="F219" i="28" s="1"/>
  <c r="E357" i="28"/>
  <c r="C357" i="28" s="1"/>
  <c r="D357" i="28" s="1"/>
  <c r="G357" i="28" s="1"/>
  <c r="F358" i="28" s="1"/>
  <c r="E252" i="27"/>
  <c r="D252" i="27" s="1"/>
  <c r="G252" i="27" s="1"/>
  <c r="F253" i="27" s="1"/>
  <c r="E218" i="27"/>
  <c r="D218" i="27" s="1"/>
  <c r="G218" i="27" s="1"/>
  <c r="F219" i="27" s="1"/>
  <c r="E184" i="28"/>
  <c r="D184" i="28" s="1"/>
  <c r="G184" i="28" s="1"/>
  <c r="E321" i="28"/>
  <c r="C321" i="28" s="1"/>
  <c r="D321" i="28" s="1"/>
  <c r="G321" i="28" s="1"/>
  <c r="F322" i="28" s="1"/>
  <c r="E357" i="27"/>
  <c r="D357" i="27" s="1"/>
  <c r="G357" i="27" s="1"/>
  <c r="F358" i="27" s="1"/>
  <c r="E287" i="28"/>
  <c r="C287" i="28" s="1"/>
  <c r="D287" i="28" s="1"/>
  <c r="G287" i="28" s="1"/>
  <c r="F288" i="28" s="1"/>
  <c r="E287" i="27"/>
  <c r="D287" i="27" s="1"/>
  <c r="G287" i="27" s="1"/>
  <c r="F288" i="27" s="1"/>
  <c r="E252" i="28"/>
  <c r="C252" i="28" s="1"/>
  <c r="D252" i="28" s="1"/>
  <c r="G252" i="28" s="1"/>
  <c r="F253" i="28" s="1"/>
  <c r="E321" i="27"/>
  <c r="D321" i="27" s="1"/>
  <c r="G321" i="27" s="1"/>
  <c r="F322" i="27" s="1"/>
  <c r="E358" i="27" l="1"/>
  <c r="D358" i="27" s="1"/>
  <c r="G358" i="27" s="1"/>
  <c r="F359" i="27" s="1"/>
  <c r="E288" i="28"/>
  <c r="C288" i="28" s="1"/>
  <c r="D288" i="28" s="1"/>
  <c r="G288" i="28" s="1"/>
  <c r="F289" i="28" s="1"/>
  <c r="E219" i="27"/>
  <c r="D219" i="27" s="1"/>
  <c r="G219" i="27" s="1"/>
  <c r="F220" i="27" s="1"/>
  <c r="G220" i="27" s="1"/>
  <c r="E322" i="28"/>
  <c r="C322" i="28" s="1"/>
  <c r="D322" i="28" s="1"/>
  <c r="G322" i="28" s="1"/>
  <c r="F323" i="28" s="1"/>
  <c r="E322" i="27"/>
  <c r="D322" i="27" s="1"/>
  <c r="G322" i="27" s="1"/>
  <c r="F323" i="27" s="1"/>
  <c r="E253" i="27"/>
  <c r="D253" i="27" s="1"/>
  <c r="G253" i="27" s="1"/>
  <c r="F254" i="27" s="1"/>
  <c r="E253" i="28"/>
  <c r="C253" i="28" s="1"/>
  <c r="D253" i="28" s="1"/>
  <c r="G253" i="28" s="1"/>
  <c r="F254" i="28" s="1"/>
  <c r="E358" i="28"/>
  <c r="C358" i="28" s="1"/>
  <c r="D358" i="28" s="1"/>
  <c r="G358" i="28" s="1"/>
  <c r="F359" i="28" s="1"/>
  <c r="E288" i="27"/>
  <c r="D288" i="27" s="1"/>
  <c r="G288" i="27"/>
  <c r="F289" i="27" s="1"/>
  <c r="E219" i="28"/>
  <c r="C219" i="28" s="1"/>
  <c r="D219" i="28" s="1"/>
  <c r="G219" i="28" s="1"/>
  <c r="F220" i="28" s="1"/>
  <c r="E254" i="27" l="1"/>
  <c r="D254" i="27" s="1"/>
  <c r="G254" i="27" s="1"/>
  <c r="F255" i="27" s="1"/>
  <c r="E359" i="28"/>
  <c r="C359" i="28" s="1"/>
  <c r="D359" i="28" s="1"/>
  <c r="G359" i="28" s="1"/>
  <c r="F360" i="28" s="1"/>
  <c r="E254" i="28"/>
  <c r="C254" i="28" s="1"/>
  <c r="D254" i="28" s="1"/>
  <c r="G254" i="28" s="1"/>
  <c r="F255" i="28" s="1"/>
  <c r="E323" i="27"/>
  <c r="D323" i="27" s="1"/>
  <c r="G323" i="27" s="1"/>
  <c r="F324" i="27" s="1"/>
  <c r="E323" i="28"/>
  <c r="C323" i="28" s="1"/>
  <c r="D323" i="28" s="1"/>
  <c r="G323" i="28" s="1"/>
  <c r="F324" i="28" s="1"/>
  <c r="E220" i="28"/>
  <c r="D220" i="28" s="1"/>
  <c r="G220" i="28" s="1"/>
  <c r="E289" i="28"/>
  <c r="C289" i="28" s="1"/>
  <c r="D289" i="28" s="1"/>
  <c r="G289" i="28" s="1"/>
  <c r="F290" i="28" s="1"/>
  <c r="E359" i="27"/>
  <c r="D359" i="27" s="1"/>
  <c r="G359" i="27"/>
  <c r="F360" i="27" s="1"/>
  <c r="E289" i="27"/>
  <c r="D289" i="27" s="1"/>
  <c r="G289" i="27" s="1"/>
  <c r="F290" i="27" s="1"/>
  <c r="E324" i="27" l="1"/>
  <c r="D324" i="27" s="1"/>
  <c r="G324" i="27" s="1"/>
  <c r="F325" i="27" s="1"/>
  <c r="E290" i="27"/>
  <c r="D290" i="27" s="1"/>
  <c r="G290" i="27" s="1"/>
  <c r="F291" i="27" s="1"/>
  <c r="E360" i="28"/>
  <c r="C360" i="28" s="1"/>
  <c r="D360" i="28" s="1"/>
  <c r="G360" i="28" s="1"/>
  <c r="F361" i="28" s="1"/>
  <c r="E290" i="28"/>
  <c r="C290" i="28" s="1"/>
  <c r="D290" i="28" s="1"/>
  <c r="G290" i="28" s="1"/>
  <c r="F291" i="28" s="1"/>
  <c r="E324" i="28"/>
  <c r="C324" i="28" s="1"/>
  <c r="D324" i="28" s="1"/>
  <c r="G324" i="28" s="1"/>
  <c r="F325" i="28" s="1"/>
  <c r="E255" i="28"/>
  <c r="C255" i="28" s="1"/>
  <c r="D255" i="28" s="1"/>
  <c r="G255" i="28" s="1"/>
  <c r="F256" i="28" s="1"/>
  <c r="E255" i="27"/>
  <c r="D255" i="27" s="1"/>
  <c r="G255" i="27" s="1"/>
  <c r="F256" i="27" s="1"/>
  <c r="G256" i="27" s="1"/>
  <c r="E360" i="27"/>
  <c r="D360" i="27" s="1"/>
  <c r="G360" i="27" s="1"/>
  <c r="F361" i="27" s="1"/>
  <c r="E361" i="27" l="1"/>
  <c r="D361" i="27" s="1"/>
  <c r="G361" i="27" s="1"/>
  <c r="F362" i="27" s="1"/>
  <c r="E361" i="28"/>
  <c r="C361" i="28" s="1"/>
  <c r="D361" i="28" s="1"/>
  <c r="G361" i="28" s="1"/>
  <c r="F362" i="28" s="1"/>
  <c r="E325" i="28"/>
  <c r="C325" i="28" s="1"/>
  <c r="D325" i="28" s="1"/>
  <c r="G325" i="28" s="1"/>
  <c r="F326" i="28" s="1"/>
  <c r="E291" i="27"/>
  <c r="D291" i="27" s="1"/>
  <c r="G291" i="27" s="1"/>
  <c r="F292" i="27" s="1"/>
  <c r="G292" i="27" s="1"/>
  <c r="E256" i="28"/>
  <c r="D256" i="28" s="1"/>
  <c r="G256" i="28" s="1"/>
  <c r="E291" i="28"/>
  <c r="C291" i="28" s="1"/>
  <c r="D291" i="28" s="1"/>
  <c r="G291" i="28" s="1"/>
  <c r="F292" i="28" s="1"/>
  <c r="E325" i="27"/>
  <c r="D325" i="27" s="1"/>
  <c r="G325" i="27" s="1"/>
  <c r="F326" i="27" s="1"/>
  <c r="E326" i="27" l="1"/>
  <c r="D326" i="27" s="1"/>
  <c r="G326" i="27" s="1"/>
  <c r="F327" i="27" s="1"/>
  <c r="E292" i="28"/>
  <c r="D292" i="28" s="1"/>
  <c r="G292" i="28" s="1"/>
  <c r="E326" i="28"/>
  <c r="C326" i="28" s="1"/>
  <c r="D326" i="28" s="1"/>
  <c r="G326" i="28" s="1"/>
  <c r="F327" i="28" s="1"/>
  <c r="E362" i="28"/>
  <c r="C362" i="28" s="1"/>
  <c r="D362" i="28" s="1"/>
  <c r="G362" i="28" s="1"/>
  <c r="F363" i="28" s="1"/>
  <c r="E362" i="27"/>
  <c r="D362" i="27" s="1"/>
  <c r="G362" i="27" s="1"/>
  <c r="F363" i="27" s="1"/>
  <c r="E363" i="27" l="1"/>
  <c r="D363" i="27" s="1"/>
  <c r="G363" i="27"/>
  <c r="F364" i="27" s="1"/>
  <c r="G364" i="27" s="1"/>
  <c r="E327" i="28"/>
  <c r="C327" i="28" s="1"/>
  <c r="D327" i="28" s="1"/>
  <c r="G327" i="28" s="1"/>
  <c r="F328" i="28" s="1"/>
  <c r="E363" i="28"/>
  <c r="C363" i="28" s="1"/>
  <c r="D363" i="28" s="1"/>
  <c r="G363" i="28" s="1"/>
  <c r="F364" i="28" s="1"/>
  <c r="E327" i="27"/>
  <c r="D327" i="27" s="1"/>
  <c r="G327" i="27" s="1"/>
  <c r="F328" i="27" s="1"/>
  <c r="G328" i="27" s="1"/>
  <c r="E328" i="28" l="1"/>
  <c r="D328" i="28" s="1"/>
  <c r="G328" i="28" s="1"/>
  <c r="E364" i="28"/>
  <c r="D364" i="28" s="1"/>
  <c r="G364" i="28" s="1"/>
</calcChain>
</file>

<file path=xl/sharedStrings.xml><?xml version="1.0" encoding="utf-8"?>
<sst xmlns="http://schemas.openxmlformats.org/spreadsheetml/2006/main" count="1118" uniqueCount="161">
  <si>
    <t>Y</t>
  </si>
  <si>
    <t>interest_rate</t>
  </si>
  <si>
    <t>loan_amount</t>
  </si>
  <si>
    <t>tenure</t>
  </si>
  <si>
    <t>pre_emi</t>
  </si>
  <si>
    <t>pre_emi_days_applicable</t>
  </si>
  <si>
    <t>days_calculation</t>
  </si>
  <si>
    <t>frequency</t>
  </si>
  <si>
    <t>repayment_type</t>
  </si>
  <si>
    <t>15</t>
  </si>
  <si>
    <t>disbursal_day</t>
  </si>
  <si>
    <t>disbursal_month</t>
  </si>
  <si>
    <t>disbursal_year</t>
  </si>
  <si>
    <t>36</t>
  </si>
  <si>
    <t>Re-payment</t>
  </si>
  <si>
    <t>emi_day</t>
  </si>
  <si>
    <t>Due_Date</t>
  </si>
  <si>
    <t>Days_Diff</t>
  </si>
  <si>
    <t>Opening_Prin</t>
  </si>
  <si>
    <t>Closing_Prin</t>
  </si>
  <si>
    <t>interest</t>
  </si>
  <si>
    <t>principal</t>
  </si>
  <si>
    <t>08</t>
  </si>
  <si>
    <t>365</t>
  </si>
  <si>
    <t>monthly</t>
  </si>
  <si>
    <t>""</t>
  </si>
  <si>
    <t>N</t>
  </si>
  <si>
    <t>RunMode</t>
  </si>
  <si>
    <t>360</t>
  </si>
  <si>
    <t>TestCaseDesc</t>
  </si>
  <si>
    <t>Tranche1</t>
  </si>
  <si>
    <t>Interest Rate</t>
  </si>
  <si>
    <t>2014</t>
  </si>
  <si>
    <t>30</t>
  </si>
  <si>
    <t>20</t>
  </si>
  <si>
    <t>05</t>
  </si>
  <si>
    <t>02</t>
  </si>
  <si>
    <t>Repayment Amount.</t>
  </si>
  <si>
    <t>10</t>
  </si>
  <si>
    <t>interest_only</t>
  </si>
  <si>
    <t>tranche_disbursal_day1</t>
  </si>
  <si>
    <t>tranche_disbursal_month1</t>
  </si>
  <si>
    <t>tranche_disbursal_year1</t>
  </si>
  <si>
    <t>disbursed_amount1</t>
  </si>
  <si>
    <t>tranche_disbursal_day2</t>
  </si>
  <si>
    <t>tranche_disbursal_month2</t>
  </si>
  <si>
    <t>tranche_disbursal_year2</t>
  </si>
  <si>
    <t>disbursed_amount2</t>
  </si>
  <si>
    <t>tranche_disbursal_day3</t>
  </si>
  <si>
    <t>tranche_disbursal_month3</t>
  </si>
  <si>
    <t>tranche_disbursal_year3</t>
  </si>
  <si>
    <t>disbursed_amount3</t>
  </si>
  <si>
    <t>3000000</t>
  </si>
  <si>
    <t>01</t>
  </si>
  <si>
    <t>16</t>
  </si>
  <si>
    <t>tranche</t>
  </si>
  <si>
    <t>1000000</t>
  </si>
  <si>
    <t>06</t>
  </si>
  <si>
    <t>07</t>
  </si>
  <si>
    <t>Verify Interest Only to EMI Tranche Schedule with 360 interest days calculation</t>
  </si>
  <si>
    <t>Verify Interest Only to EMI Tranche Schedule with 365 interest days calculation</t>
  </si>
  <si>
    <t>Verify  EMI Tranche Schedule with 360 interest days calculation</t>
  </si>
  <si>
    <t>Verify  EMI Tranche Schedule with 365 interest days calculation</t>
  </si>
  <si>
    <t>Verify EMI Only  Tranche Schedule( tranche disburse in 2 month difference)360 Interest days calculation</t>
  </si>
  <si>
    <t>Verify EMI Only  Tranche Schedule when all tranches disburs in same month 360 Interest days calculation</t>
  </si>
  <si>
    <t>2015</t>
  </si>
  <si>
    <t>2016</t>
  </si>
  <si>
    <t>Verify EMI Only  Tranche Schedule( tranche disburse in 1 year difference) 365 days calculation</t>
  </si>
  <si>
    <t>Verify Int Only  Tranche Schedule( tranche disburse in 2 month difference)360 Interest days calculation</t>
  </si>
  <si>
    <t>Verify Int Only  Tranche Schedule when all tranches disburs in same month 360 Interest days calculation</t>
  </si>
  <si>
    <t>Verify Int Only  Tranche Schedule( tranche disburse in 1 year difference) 365 days calculation</t>
  </si>
  <si>
    <t>Verify  EMI Tranche Schedule with 365 interest days calculation when tranche disburse before one day case closer date</t>
  </si>
  <si>
    <t>Verify  Int only to EMI Tranche Schedule with 365 interest days calculation when tranche disburse before one day case closer date</t>
  </si>
  <si>
    <t>tranche_disbursal_day4</t>
  </si>
  <si>
    <t>tranche_disbursal_month4</t>
  </si>
  <si>
    <t>tranche_disbursal_year4</t>
  </si>
  <si>
    <t>disbursed_amount4</t>
  </si>
  <si>
    <t>tranche_disbursal_day5</t>
  </si>
  <si>
    <t>tranche_disbursal_month5</t>
  </si>
  <si>
    <t>tranche_disbursal_year5</t>
  </si>
  <si>
    <t>disbursed_amount5</t>
  </si>
  <si>
    <t>tranche_disbursal_day6</t>
  </si>
  <si>
    <t>tranche_disbursal_month6</t>
  </si>
  <si>
    <t>tranche_disbursal_year6</t>
  </si>
  <si>
    <t>disbursed_amount6</t>
  </si>
  <si>
    <t>tranche_disbursal_day7</t>
  </si>
  <si>
    <t>tranche_disbursal_month7</t>
  </si>
  <si>
    <t>tranche_disbursal_year7</t>
  </si>
  <si>
    <t>disbursed_amount7</t>
  </si>
  <si>
    <t>tranche_disbursal_day8</t>
  </si>
  <si>
    <t>tranche_disbursal_month8</t>
  </si>
  <si>
    <t>tranche_disbursal_year8</t>
  </si>
  <si>
    <t>disbursed_amount8</t>
  </si>
  <si>
    <t>tranche_disbursal_day9</t>
  </si>
  <si>
    <t>tranche_disbursal_month9</t>
  </si>
  <si>
    <t>tranche_disbursal_year9</t>
  </si>
  <si>
    <t>disbursed_amount9</t>
  </si>
  <si>
    <t>tranche_disbursal_day10</t>
  </si>
  <si>
    <t>tranche_disbursal_month10</t>
  </si>
  <si>
    <t>tranche_disbursal_year10</t>
  </si>
  <si>
    <t>disbursed_amount10</t>
  </si>
  <si>
    <t>300000</t>
  </si>
  <si>
    <t>03</t>
  </si>
  <si>
    <t>04</t>
  </si>
  <si>
    <t>25</t>
  </si>
  <si>
    <t>31</t>
  </si>
  <si>
    <t>28</t>
  </si>
  <si>
    <t>29</t>
  </si>
  <si>
    <t>Verify  EMI Tranche Schedule with 365 interest days calculation &amp; Maximum 10 tranche</t>
  </si>
  <si>
    <t>Verify  Int Only Tranche Schedule with 365 interest days calculation &amp; Maximum 10 tranche</t>
  </si>
  <si>
    <t>1 st Tranche DisburseAmount</t>
  </si>
  <si>
    <t>Tranche2</t>
  </si>
  <si>
    <t>2nd tranche DisburseAmount</t>
  </si>
  <si>
    <t>Days after  2nd tranch disbursed</t>
  </si>
  <si>
    <t>Tranche3</t>
  </si>
  <si>
    <t>3rd tranche DisburseAmount</t>
  </si>
  <si>
    <t>Tranche4</t>
  </si>
  <si>
    <t>4th tranche DisburseAmount</t>
  </si>
  <si>
    <t>Tranche5</t>
  </si>
  <si>
    <t>5th tranche DisburseAmount</t>
  </si>
  <si>
    <t>Tranche6</t>
  </si>
  <si>
    <t>6th tranche DisburseAmount</t>
  </si>
  <si>
    <t>Tranche7</t>
  </si>
  <si>
    <t>7th tranche DisburseAmount</t>
  </si>
  <si>
    <t>Tranche8</t>
  </si>
  <si>
    <t>8th  tranche DisburseAmount</t>
  </si>
  <si>
    <t>Tranche9</t>
  </si>
  <si>
    <t>9th tranche DisburseAmount</t>
  </si>
  <si>
    <t>Tranche10</t>
  </si>
  <si>
    <t>10th tranche DisburseAmount</t>
  </si>
  <si>
    <t>days diff before 9th tranche disburs</t>
  </si>
  <si>
    <t>9 th tranche repayment amount</t>
  </si>
  <si>
    <t>days diff before 10 th tranche disburse</t>
  </si>
  <si>
    <t>Days before 2nd tranch disbursed</t>
  </si>
  <si>
    <t>Days before 3rd tranche disbursed</t>
  </si>
  <si>
    <t>days after 3rd tranche disbursed</t>
  </si>
  <si>
    <t>Repayment Amount</t>
  </si>
  <si>
    <t xml:space="preserve">days after 4th tranche disburse </t>
  </si>
  <si>
    <t>days before 4th tranche disbursed</t>
  </si>
  <si>
    <t>Tranche4 reapyment amount</t>
  </si>
  <si>
    <t>days disburse after 5th trache disburse</t>
  </si>
  <si>
    <t>days before 5th tranche disbursed</t>
  </si>
  <si>
    <t>5th tranche repayment amount</t>
  </si>
  <si>
    <t>day diff after 6 th tranche disburs</t>
  </si>
  <si>
    <t>day diff before 6th tranche diff</t>
  </si>
  <si>
    <t>6th tranche repayment amount</t>
  </si>
  <si>
    <t>days diff after 7 th tranche disbursed</t>
  </si>
  <si>
    <t>days before 7th tranche disbursed</t>
  </si>
  <si>
    <t>7th tranche repayment amount</t>
  </si>
  <si>
    <t>days  diff after 8 th tranche disburs</t>
  </si>
  <si>
    <t>8th  Tranche disburse amount</t>
  </si>
  <si>
    <t>days diff after 9 th tranche disburs</t>
  </si>
  <si>
    <t>days diff after 10 th tranche  disburse</t>
  </si>
  <si>
    <t>10 th tranche repayment amount</t>
  </si>
  <si>
    <t>tranche_disbursal_month11</t>
  </si>
  <si>
    <t>tranche_disbursal_year11</t>
  </si>
  <si>
    <t>disbursed_amount11</t>
  </si>
  <si>
    <t>2000000</t>
  </si>
  <si>
    <t>Days after 2nd tranch disbursed</t>
  </si>
  <si>
    <t xml:space="preserve"> 3 rd tranche DisburseAmount</t>
  </si>
  <si>
    <t>Days after 3rd tranche disbursed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</si>
</sst>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name val="Courier New"/>
      <family val="3"/>
    </font>
    <font>
      <sz val="9"/>
      <color rgb="FF098658"/>
      <name val="Courier New"/>
      <family val="3"/>
    </font>
    <font>
      <sz val="12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22"/>
      </patternFill>
    </fill>
    <fill>
      <patternFill patternType="solid">
        <fgColor indexed="51"/>
        <bgColor indexed="1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indexed="13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7" fillId="5" borderId="0" xfId="0" applyFont="1" applyFill="1" applyAlignment="1">
      <alignment vertical="center"/>
    </xf>
    <xf numFmtId="0" fontId="8" fillId="0" borderId="1" xfId="0" quotePrefix="1" applyFont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2" fillId="8" borderId="1" xfId="0" applyFont="1" applyFill="1" applyBorder="1"/>
    <xf numFmtId="15" fontId="2" fillId="8" borderId="1" xfId="0" quotePrefix="1" applyNumberFormat="1" applyFont="1" applyFill="1" applyBorder="1" applyAlignment="1">
      <alignment horizontal="right"/>
    </xf>
    <xf numFmtId="0" fontId="6" fillId="7" borderId="1" xfId="0" applyFont="1" applyFill="1" applyBorder="1"/>
    <xf numFmtId="43" fontId="5" fillId="8" borderId="0" xfId="1" applyFont="1" applyFill="1" applyBorder="1" applyAlignment="1" applyProtection="1">
      <alignment horizontal="right"/>
    </xf>
    <xf numFmtId="43" fontId="5" fillId="8" borderId="1" xfId="1" applyFont="1" applyFill="1" applyBorder="1" applyAlignment="1" applyProtection="1">
      <alignment horizontal="right"/>
    </xf>
    <xf numFmtId="0" fontId="0" fillId="7" borderId="1" xfId="0" applyFill="1" applyBorder="1"/>
    <xf numFmtId="9" fontId="2" fillId="8" borderId="1" xfId="0" applyNumberFormat="1" applyFont="1" applyFill="1" applyBorder="1" applyAlignment="1">
      <alignment horizontal="right"/>
    </xf>
    <xf numFmtId="2" fontId="5" fillId="8" borderId="1" xfId="1" applyNumberFormat="1" applyFont="1" applyFill="1" applyBorder="1" applyAlignment="1" applyProtection="1">
      <alignment horizontal="right" vertical="center"/>
    </xf>
    <xf numFmtId="0" fontId="0" fillId="6" borderId="1" xfId="0" applyFill="1" applyBorder="1"/>
    <xf numFmtId="49" fontId="2" fillId="3" borderId="3" xfId="0" applyNumberFormat="1" applyFont="1" applyFill="1" applyBorder="1" applyAlignment="1">
      <alignment horizontal="center" vertical="center"/>
    </xf>
    <xf numFmtId="15" fontId="3" fillId="0" borderId="2" xfId="2" applyNumberFormat="1" applyFont="1" applyBorder="1"/>
    <xf numFmtId="0" fontId="9" fillId="0" borderId="2" xfId="2" applyBorder="1"/>
    <xf numFmtId="43" fontId="4" fillId="0" borderId="2" xfId="3" applyFont="1" applyBorder="1" applyAlignment="1" applyProtection="1">
      <alignment wrapText="1"/>
    </xf>
    <xf numFmtId="4" fontId="4" fillId="0" borderId="2" xfId="3" applyNumberFormat="1" applyFont="1" applyBorder="1" applyAlignment="1" applyProtection="1"/>
    <xf numFmtId="43" fontId="4" fillId="0" borderId="2" xfId="3" applyFont="1" applyBorder="1" applyAlignment="1" applyProtection="1"/>
    <xf numFmtId="15" fontId="3" fillId="7" borderId="2" xfId="2" applyNumberFormat="1" applyFont="1" applyFill="1" applyBorder="1"/>
    <xf numFmtId="0" fontId="9" fillId="7" borderId="2" xfId="2" applyFill="1" applyBorder="1"/>
    <xf numFmtId="43" fontId="4" fillId="7" borderId="2" xfId="3" applyFont="1" applyFill="1" applyBorder="1" applyAlignment="1" applyProtection="1">
      <alignment wrapText="1"/>
    </xf>
    <xf numFmtId="4" fontId="4" fillId="7" borderId="2" xfId="3" applyNumberFormat="1" applyFont="1" applyFill="1" applyBorder="1" applyAlignment="1" applyProtection="1"/>
    <xf numFmtId="43" fontId="4" fillId="7" borderId="2" xfId="3" applyFont="1" applyFill="1" applyBorder="1" applyAlignment="1" applyProtection="1"/>
    <xf numFmtId="0" fontId="9" fillId="9" borderId="2" xfId="2" applyFill="1" applyBorder="1"/>
    <xf numFmtId="15" fontId="3" fillId="6" borderId="2" xfId="2" applyNumberFormat="1" applyFont="1" applyFill="1" applyBorder="1"/>
    <xf numFmtId="0" fontId="9" fillId="6" borderId="2" xfId="2" applyFill="1" applyBorder="1"/>
    <xf numFmtId="43" fontId="4" fillId="6" borderId="2" xfId="3" applyFont="1" applyFill="1" applyBorder="1" applyAlignment="1" applyProtection="1">
      <alignment wrapText="1"/>
    </xf>
    <xf numFmtId="4" fontId="4" fillId="6" borderId="2" xfId="3" applyNumberFormat="1" applyFont="1" applyFill="1" applyBorder="1" applyAlignment="1" applyProtection="1"/>
    <xf numFmtId="43" fontId="4" fillId="6" borderId="2" xfId="3" applyFont="1" applyFill="1" applyBorder="1" applyAlignment="1" applyProtection="1"/>
    <xf numFmtId="43" fontId="4" fillId="10" borderId="2" xfId="3" applyFont="1" applyFill="1" applyBorder="1" applyAlignment="1" applyProtection="1"/>
    <xf numFmtId="43" fontId="4" fillId="10" borderId="2" xfId="3" applyFont="1" applyFill="1" applyBorder="1" applyAlignment="1" applyProtection="1">
      <alignment wrapText="1"/>
    </xf>
    <xf numFmtId="15" fontId="3" fillId="11" borderId="2" xfId="2" applyNumberFormat="1" applyFont="1" applyFill="1" applyBorder="1"/>
    <xf numFmtId="0" fontId="9" fillId="11" borderId="2" xfId="2" applyFill="1" applyBorder="1"/>
    <xf numFmtId="43" fontId="4" fillId="11" borderId="2" xfId="3" applyFont="1" applyFill="1" applyBorder="1" applyAlignment="1" applyProtection="1">
      <alignment wrapText="1"/>
    </xf>
    <xf numFmtId="4" fontId="4" fillId="11" borderId="2" xfId="3" applyNumberFormat="1" applyFont="1" applyFill="1" applyBorder="1" applyAlignment="1" applyProtection="1"/>
    <xf numFmtId="43" fontId="4" fillId="11" borderId="2" xfId="3" applyFont="1" applyFill="1" applyBorder="1" applyAlignment="1" applyProtection="1"/>
    <xf numFmtId="0" fontId="0" fillId="7" borderId="4" xfId="0" applyFill="1" applyBorder="1"/>
    <xf numFmtId="0" fontId="6" fillId="7" borderId="4" xfId="0" applyFont="1" applyFill="1" applyBorder="1"/>
    <xf numFmtId="43" fontId="5" fillId="4" borderId="0" xfId="3" applyFont="1" applyFill="1" applyBorder="1" applyAlignment="1" applyProtection="1">
      <alignment horizontal="right"/>
    </xf>
    <xf numFmtId="0" fontId="2" fillId="4" borderId="1" xfId="2" applyFont="1" applyFill="1" applyBorder="1"/>
    <xf numFmtId="15" fontId="2" fillId="4" borderId="1" xfId="2" applyNumberFormat="1" applyFont="1" applyFill="1" applyBorder="1" applyAlignment="1">
      <alignment horizontal="right"/>
    </xf>
  </cellXfs>
  <cellStyles count="4">
    <cellStyle name="Comma" xfId="1" builtinId="3"/>
    <cellStyle name="Comma 2" xfId="3" xr:uid="{5607AE2A-FC55-4E76-9F04-A3217F3E0365}"/>
    <cellStyle name="Normal" xfId="0" builtinId="0"/>
    <cellStyle name="Normal 2" xfId="2" xr:uid="{EB0F72D0-AE3A-4FC9-9BD1-CF8368EF3F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70D7-25B3-45E5-9E81-4451E19B93EA}">
  <dimension ref="A1:AA8"/>
  <sheetViews>
    <sheetView workbookViewId="0">
      <selection activeCell="C11" sqref="C11"/>
    </sheetView>
  </sheetViews>
  <sheetFormatPr defaultRowHeight="15" x14ac:dyDescent="0.25"/>
  <cols>
    <col min="4" max="4" width="13.28515625" bestFit="1" customWidth="1"/>
    <col min="5" max="5" width="16" bestFit="1" customWidth="1"/>
    <col min="6" max="6" width="14" bestFit="1" customWidth="1"/>
    <col min="7" max="7" width="8.5703125" bestFit="1" customWidth="1"/>
    <col min="9" max="9" width="14.140625" bestFit="1" customWidth="1"/>
    <col min="14" max="14" width="15.85546875" bestFit="1" customWidth="1"/>
    <col min="15" max="24" width="21.42578125" customWidth="1"/>
    <col min="25" max="25" width="23" bestFit="1" customWidth="1"/>
    <col min="26" max="26" width="41" bestFit="1" customWidth="1"/>
    <col min="27" max="27" width="118.28515625" bestFit="1" customWidth="1"/>
  </cols>
  <sheetData>
    <row r="1" spans="1:27" x14ac:dyDescent="0.25">
      <c r="A1" s="4" t="s">
        <v>27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15</v>
      </c>
      <c r="H1" s="1" t="s">
        <v>3</v>
      </c>
      <c r="I1" s="8" t="s">
        <v>39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40</v>
      </c>
      <c r="P1" s="1" t="s">
        <v>41</v>
      </c>
      <c r="Q1" s="1" t="s">
        <v>42</v>
      </c>
      <c r="R1" s="8" t="s">
        <v>43</v>
      </c>
      <c r="S1" s="1" t="s">
        <v>44</v>
      </c>
      <c r="T1" s="1" t="s">
        <v>45</v>
      </c>
      <c r="U1" s="1" t="s">
        <v>46</v>
      </c>
      <c r="V1" s="8" t="s">
        <v>47</v>
      </c>
      <c r="W1" s="1" t="s">
        <v>48</v>
      </c>
      <c r="X1" s="1" t="s">
        <v>49</v>
      </c>
      <c r="Y1" s="1" t="s">
        <v>50</v>
      </c>
      <c r="Z1" s="8" t="s">
        <v>51</v>
      </c>
      <c r="AA1" s="1" t="s">
        <v>29</v>
      </c>
    </row>
    <row r="2" spans="1:27" x14ac:dyDescent="0.25">
      <c r="A2" s="5" t="s">
        <v>0</v>
      </c>
      <c r="B2" s="2" t="s">
        <v>9</v>
      </c>
      <c r="C2" s="2" t="s">
        <v>52</v>
      </c>
      <c r="D2" s="3" t="s">
        <v>53</v>
      </c>
      <c r="E2" s="3" t="s">
        <v>35</v>
      </c>
      <c r="F2" s="3" t="s">
        <v>32</v>
      </c>
      <c r="G2" s="3" t="s">
        <v>35</v>
      </c>
      <c r="H2" s="3" t="s">
        <v>54</v>
      </c>
      <c r="I2" s="3" t="s">
        <v>0</v>
      </c>
      <c r="J2" s="3" t="s">
        <v>0</v>
      </c>
      <c r="K2" s="3" t="s">
        <v>9</v>
      </c>
      <c r="L2" s="3" t="s">
        <v>28</v>
      </c>
      <c r="M2" s="3" t="s">
        <v>24</v>
      </c>
      <c r="N2" s="3" t="s">
        <v>55</v>
      </c>
      <c r="O2" s="3" t="s">
        <v>53</v>
      </c>
      <c r="P2" s="3" t="s">
        <v>35</v>
      </c>
      <c r="Q2" s="3" t="s">
        <v>32</v>
      </c>
      <c r="R2" s="9" t="s">
        <v>56</v>
      </c>
      <c r="S2" s="3" t="s">
        <v>53</v>
      </c>
      <c r="T2" s="3" t="s">
        <v>57</v>
      </c>
      <c r="U2" s="3" t="s">
        <v>32</v>
      </c>
      <c r="V2" s="9" t="s">
        <v>56</v>
      </c>
      <c r="W2" s="3" t="s">
        <v>35</v>
      </c>
      <c r="X2" s="3" t="s">
        <v>58</v>
      </c>
      <c r="Y2" s="3" t="s">
        <v>32</v>
      </c>
      <c r="Z2" s="9" t="s">
        <v>56</v>
      </c>
      <c r="AA2" s="3" t="s">
        <v>59</v>
      </c>
    </row>
    <row r="3" spans="1:27" x14ac:dyDescent="0.25">
      <c r="A3" s="5" t="s">
        <v>0</v>
      </c>
      <c r="B3" s="2" t="s">
        <v>9</v>
      </c>
      <c r="C3" s="2" t="s">
        <v>52</v>
      </c>
      <c r="D3" s="3" t="s">
        <v>53</v>
      </c>
      <c r="E3" s="3" t="s">
        <v>35</v>
      </c>
      <c r="F3" s="3" t="s">
        <v>32</v>
      </c>
      <c r="G3" s="3" t="s">
        <v>35</v>
      </c>
      <c r="H3" s="3" t="s">
        <v>54</v>
      </c>
      <c r="I3" s="3" t="s">
        <v>0</v>
      </c>
      <c r="J3" s="3" t="s">
        <v>0</v>
      </c>
      <c r="K3" s="3" t="s">
        <v>9</v>
      </c>
      <c r="L3" s="3" t="s">
        <v>23</v>
      </c>
      <c r="M3" s="3" t="s">
        <v>24</v>
      </c>
      <c r="N3" s="3" t="s">
        <v>55</v>
      </c>
      <c r="O3" s="3" t="s">
        <v>53</v>
      </c>
      <c r="P3" s="3" t="s">
        <v>35</v>
      </c>
      <c r="Q3" s="3" t="s">
        <v>32</v>
      </c>
      <c r="R3" s="9" t="s">
        <v>56</v>
      </c>
      <c r="S3" s="3" t="s">
        <v>53</v>
      </c>
      <c r="T3" s="3" t="s">
        <v>57</v>
      </c>
      <c r="U3" s="3" t="s">
        <v>32</v>
      </c>
      <c r="V3" s="9" t="s">
        <v>56</v>
      </c>
      <c r="W3" s="3" t="s">
        <v>35</v>
      </c>
      <c r="X3" s="3" t="s">
        <v>58</v>
      </c>
      <c r="Y3" s="3" t="s">
        <v>32</v>
      </c>
      <c r="Z3" s="9" t="s">
        <v>56</v>
      </c>
      <c r="AA3" s="3" t="s">
        <v>60</v>
      </c>
    </row>
    <row r="4" spans="1:27" x14ac:dyDescent="0.25">
      <c r="A4" s="5" t="s">
        <v>0</v>
      </c>
      <c r="B4" s="2" t="s">
        <v>9</v>
      </c>
      <c r="C4" s="2" t="s">
        <v>52</v>
      </c>
      <c r="D4" s="3" t="s">
        <v>53</v>
      </c>
      <c r="E4" s="3" t="s">
        <v>35</v>
      </c>
      <c r="F4" s="3" t="s">
        <v>32</v>
      </c>
      <c r="G4" s="3" t="s">
        <v>35</v>
      </c>
      <c r="H4" s="3" t="s">
        <v>54</v>
      </c>
      <c r="I4" s="3" t="s">
        <v>26</v>
      </c>
      <c r="J4" s="3" t="s">
        <v>0</v>
      </c>
      <c r="K4" s="3" t="s">
        <v>9</v>
      </c>
      <c r="L4" s="3" t="s">
        <v>28</v>
      </c>
      <c r="M4" s="3" t="s">
        <v>24</v>
      </c>
      <c r="N4" s="3" t="s">
        <v>55</v>
      </c>
      <c r="O4" s="3" t="s">
        <v>53</v>
      </c>
      <c r="P4" s="3" t="s">
        <v>35</v>
      </c>
      <c r="Q4" s="3" t="s">
        <v>32</v>
      </c>
      <c r="R4" s="9" t="s">
        <v>56</v>
      </c>
      <c r="S4" s="3" t="s">
        <v>53</v>
      </c>
      <c r="T4" s="3" t="s">
        <v>57</v>
      </c>
      <c r="U4" s="3" t="s">
        <v>32</v>
      </c>
      <c r="V4" s="9" t="s">
        <v>56</v>
      </c>
      <c r="W4" s="3" t="s">
        <v>35</v>
      </c>
      <c r="X4" s="3" t="s">
        <v>58</v>
      </c>
      <c r="Y4" s="3" t="s">
        <v>32</v>
      </c>
      <c r="Z4" s="9" t="s">
        <v>56</v>
      </c>
      <c r="AA4" s="3" t="s">
        <v>61</v>
      </c>
    </row>
    <row r="5" spans="1:27" x14ac:dyDescent="0.25">
      <c r="A5" s="10" t="s">
        <v>0</v>
      </c>
      <c r="B5" s="2" t="s">
        <v>9</v>
      </c>
      <c r="C5" s="2" t="s">
        <v>52</v>
      </c>
      <c r="D5" s="3" t="s">
        <v>53</v>
      </c>
      <c r="E5" s="3" t="s">
        <v>35</v>
      </c>
      <c r="F5" s="3" t="s">
        <v>32</v>
      </c>
      <c r="G5" s="3" t="s">
        <v>35</v>
      </c>
      <c r="H5" s="3" t="s">
        <v>54</v>
      </c>
      <c r="I5" s="3" t="s">
        <v>26</v>
      </c>
      <c r="J5" s="3" t="s">
        <v>0</v>
      </c>
      <c r="K5" s="3" t="s">
        <v>9</v>
      </c>
      <c r="L5" s="3" t="s">
        <v>23</v>
      </c>
      <c r="M5" s="3" t="s">
        <v>24</v>
      </c>
      <c r="N5" s="3" t="s">
        <v>55</v>
      </c>
      <c r="O5" s="3" t="s">
        <v>53</v>
      </c>
      <c r="P5" s="3" t="s">
        <v>35</v>
      </c>
      <c r="Q5" s="3" t="s">
        <v>32</v>
      </c>
      <c r="R5" s="9" t="s">
        <v>56</v>
      </c>
      <c r="S5" s="3" t="s">
        <v>53</v>
      </c>
      <c r="T5" s="3" t="s">
        <v>57</v>
      </c>
      <c r="U5" s="3" t="s">
        <v>32</v>
      </c>
      <c r="V5" s="9" t="s">
        <v>56</v>
      </c>
      <c r="W5" s="3" t="s">
        <v>35</v>
      </c>
      <c r="X5" s="3" t="s">
        <v>58</v>
      </c>
      <c r="Y5" s="3" t="s">
        <v>32</v>
      </c>
      <c r="Z5" s="9" t="s">
        <v>56</v>
      </c>
      <c r="AA5" s="3" t="s">
        <v>62</v>
      </c>
    </row>
    <row r="6" spans="1:27" x14ac:dyDescent="0.25">
      <c r="A6" s="5" t="s">
        <v>0</v>
      </c>
      <c r="B6" s="2" t="s">
        <v>9</v>
      </c>
      <c r="C6" s="2" t="s">
        <v>52</v>
      </c>
      <c r="D6" s="3" t="s">
        <v>53</v>
      </c>
      <c r="E6" s="3" t="s">
        <v>35</v>
      </c>
      <c r="F6" s="3" t="s">
        <v>32</v>
      </c>
      <c r="G6" s="3" t="s">
        <v>35</v>
      </c>
      <c r="H6" s="3" t="s">
        <v>54</v>
      </c>
      <c r="I6" s="3" t="s">
        <v>26</v>
      </c>
      <c r="J6" s="3" t="s">
        <v>0</v>
      </c>
      <c r="K6" s="3" t="s">
        <v>9</v>
      </c>
      <c r="L6" s="3" t="s">
        <v>28</v>
      </c>
      <c r="M6" s="3" t="s">
        <v>24</v>
      </c>
      <c r="N6" s="3" t="s">
        <v>55</v>
      </c>
      <c r="O6" s="3" t="s">
        <v>53</v>
      </c>
      <c r="P6" s="3" t="s">
        <v>35</v>
      </c>
      <c r="Q6" s="3" t="s">
        <v>32</v>
      </c>
      <c r="R6" s="9" t="s">
        <v>56</v>
      </c>
      <c r="S6" s="3" t="s">
        <v>53</v>
      </c>
      <c r="T6" s="3" t="s">
        <v>22</v>
      </c>
      <c r="U6" s="3" t="s">
        <v>32</v>
      </c>
      <c r="V6" s="9" t="s">
        <v>56</v>
      </c>
      <c r="W6" s="3" t="s">
        <v>35</v>
      </c>
      <c r="X6" s="3" t="s">
        <v>38</v>
      </c>
      <c r="Y6" s="3" t="s">
        <v>32</v>
      </c>
      <c r="Z6" s="9" t="s">
        <v>56</v>
      </c>
      <c r="AA6" s="3" t="s">
        <v>63</v>
      </c>
    </row>
    <row r="7" spans="1:27" x14ac:dyDescent="0.25">
      <c r="A7" s="5" t="s">
        <v>0</v>
      </c>
      <c r="B7" s="2" t="s">
        <v>9</v>
      </c>
      <c r="C7" s="2" t="s">
        <v>52</v>
      </c>
      <c r="D7" s="3" t="s">
        <v>53</v>
      </c>
      <c r="E7" s="3" t="s">
        <v>35</v>
      </c>
      <c r="F7" s="3" t="s">
        <v>32</v>
      </c>
      <c r="G7" s="3" t="s">
        <v>35</v>
      </c>
      <c r="H7" s="3" t="s">
        <v>54</v>
      </c>
      <c r="I7" s="3" t="s">
        <v>26</v>
      </c>
      <c r="J7" s="3" t="s">
        <v>0</v>
      </c>
      <c r="K7" s="3" t="s">
        <v>9</v>
      </c>
      <c r="L7" s="3" t="s">
        <v>28</v>
      </c>
      <c r="M7" s="3" t="s">
        <v>24</v>
      </c>
      <c r="N7" s="3" t="s">
        <v>55</v>
      </c>
      <c r="O7" s="3" t="s">
        <v>53</v>
      </c>
      <c r="P7" s="3" t="s">
        <v>35</v>
      </c>
      <c r="Q7" s="3" t="s">
        <v>32</v>
      </c>
      <c r="R7" s="9" t="s">
        <v>56</v>
      </c>
      <c r="S7" s="3" t="s">
        <v>35</v>
      </c>
      <c r="T7" s="3" t="s">
        <v>35</v>
      </c>
      <c r="U7" s="3" t="s">
        <v>32</v>
      </c>
      <c r="V7" s="9" t="s">
        <v>56</v>
      </c>
      <c r="W7" s="3" t="s">
        <v>33</v>
      </c>
      <c r="X7" s="3" t="s">
        <v>35</v>
      </c>
      <c r="Y7" s="3" t="s">
        <v>32</v>
      </c>
      <c r="Z7" s="9" t="s">
        <v>56</v>
      </c>
      <c r="AA7" s="3" t="s">
        <v>64</v>
      </c>
    </row>
    <row r="8" spans="1:27" x14ac:dyDescent="0.25">
      <c r="A8" s="5" t="s">
        <v>0</v>
      </c>
      <c r="B8" s="2" t="s">
        <v>9</v>
      </c>
      <c r="C8" s="2" t="s">
        <v>52</v>
      </c>
      <c r="D8" s="3" t="s">
        <v>53</v>
      </c>
      <c r="E8" s="3" t="s">
        <v>35</v>
      </c>
      <c r="F8" s="3" t="s">
        <v>32</v>
      </c>
      <c r="G8" s="3" t="s">
        <v>35</v>
      </c>
      <c r="H8" s="3" t="s">
        <v>13</v>
      </c>
      <c r="I8" s="3" t="s">
        <v>26</v>
      </c>
      <c r="J8" s="3" t="s">
        <v>0</v>
      </c>
      <c r="K8" s="3" t="s">
        <v>9</v>
      </c>
      <c r="L8" s="3" t="s">
        <v>23</v>
      </c>
      <c r="M8" s="3" t="s">
        <v>24</v>
      </c>
      <c r="N8" s="3" t="s">
        <v>55</v>
      </c>
      <c r="O8" s="3" t="s">
        <v>53</v>
      </c>
      <c r="P8" s="3" t="s">
        <v>35</v>
      </c>
      <c r="Q8" s="3" t="s">
        <v>32</v>
      </c>
      <c r="R8" s="9" t="s">
        <v>56</v>
      </c>
      <c r="S8" s="3" t="s">
        <v>53</v>
      </c>
      <c r="T8" s="3" t="s">
        <v>35</v>
      </c>
      <c r="U8" s="3" t="s">
        <v>65</v>
      </c>
      <c r="V8" s="9" t="s">
        <v>56</v>
      </c>
      <c r="W8" s="3" t="s">
        <v>53</v>
      </c>
      <c r="X8" s="3" t="s">
        <v>35</v>
      </c>
      <c r="Y8" s="3" t="s">
        <v>66</v>
      </c>
      <c r="Z8" s="9" t="s">
        <v>56</v>
      </c>
      <c r="AA8" s="3" t="s">
        <v>67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CDB0-363E-4BED-B163-00CA6ECBB047}">
  <dimension ref="A1:L52"/>
  <sheetViews>
    <sheetView topLeftCell="A25" workbookViewId="0">
      <selection activeCell="A2" sqref="A2:A15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2.85546875" bestFit="1" customWidth="1"/>
    <col min="5" max="5" width="23" bestFit="1" customWidth="1"/>
    <col min="6" max="6" width="16.28515625" bestFit="1" customWidth="1"/>
    <col min="7" max="7" width="31.140625" bestFit="1" customWidth="1"/>
    <col min="8" max="8" width="12.85546875" bestFit="1" customWidth="1"/>
    <col min="9" max="9" width="29.28515625" bestFit="1" customWidth="1"/>
    <col min="10" max="10" width="12" bestFit="1" customWidth="1"/>
    <col min="11" max="11" width="27.7109375" bestFit="1" customWidth="1"/>
    <col min="12" max="12" width="12.85546875" bestFit="1" customWidth="1"/>
  </cols>
  <sheetData>
    <row r="1" spans="1:12" x14ac:dyDescent="0.25">
      <c r="A1" s="11" t="s">
        <v>30</v>
      </c>
      <c r="B1" s="12">
        <v>41760</v>
      </c>
      <c r="C1" s="13" t="s">
        <v>110</v>
      </c>
      <c r="D1" s="14">
        <v>1000000</v>
      </c>
      <c r="E1" s="11" t="s">
        <v>111</v>
      </c>
      <c r="F1" s="12">
        <v>41852</v>
      </c>
      <c r="G1" s="13" t="s">
        <v>112</v>
      </c>
      <c r="H1" s="15">
        <v>1000000</v>
      </c>
      <c r="I1" s="44" t="s">
        <v>158</v>
      </c>
      <c r="J1" s="44">
        <f>(5-6-2014)-(1-6-2014)</f>
        <v>4</v>
      </c>
      <c r="K1" s="45" t="s">
        <v>159</v>
      </c>
      <c r="L1" s="46">
        <v>1000000</v>
      </c>
    </row>
    <row r="2" spans="1:12" x14ac:dyDescent="0.25">
      <c r="A2" s="11" t="s">
        <v>31</v>
      </c>
      <c r="B2" s="17">
        <v>0.15</v>
      </c>
      <c r="C2" s="11" t="s">
        <v>37</v>
      </c>
      <c r="D2" s="18">
        <v>1012500</v>
      </c>
      <c r="E2" s="11" t="s">
        <v>37</v>
      </c>
      <c r="F2" s="18">
        <v>2025000</v>
      </c>
      <c r="G2" s="16" t="s">
        <v>133</v>
      </c>
      <c r="H2" s="16">
        <f>(31-5-2014)-(5-5-2014)</f>
        <v>26</v>
      </c>
      <c r="I2" s="47" t="s">
        <v>114</v>
      </c>
      <c r="J2" s="48">
        <v>41917</v>
      </c>
      <c r="K2" s="11" t="s">
        <v>37</v>
      </c>
      <c r="L2" s="18">
        <v>3037500</v>
      </c>
    </row>
    <row r="3" spans="1:12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12" ht="15.75" x14ac:dyDescent="0.25">
      <c r="A4" s="21">
        <v>41764</v>
      </c>
      <c r="B4" s="22">
        <f>DAYS360(B1,A4,TRUE)</f>
        <v>4</v>
      </c>
      <c r="C4" s="23" t="s">
        <v>25</v>
      </c>
      <c r="D4" s="24">
        <v>0</v>
      </c>
      <c r="E4" s="25">
        <f>ROUNDUP($B$2*B4*F4/360,0)</f>
        <v>1667</v>
      </c>
      <c r="F4" s="25">
        <f>D1</f>
        <v>1000000</v>
      </c>
      <c r="G4" s="25">
        <f t="shared" ref="G4:G36" si="0">F4-D4</f>
        <v>1000000</v>
      </c>
    </row>
    <row r="5" spans="1:12" ht="15.75" x14ac:dyDescent="0.25">
      <c r="A5" s="21">
        <v>41795</v>
      </c>
      <c r="B5" s="22">
        <f>DAYS360(A4,A5,TRUE)</f>
        <v>30</v>
      </c>
      <c r="C5" s="23">
        <f>E5</f>
        <v>12500</v>
      </c>
      <c r="D5" s="24">
        <v>0</v>
      </c>
      <c r="E5" s="25">
        <f>ROUND($B$2*B5*F5/360,2)</f>
        <v>12500</v>
      </c>
      <c r="F5" s="25">
        <f>G4</f>
        <v>1000000</v>
      </c>
      <c r="G5" s="25">
        <f t="shared" si="0"/>
        <v>1000000</v>
      </c>
    </row>
    <row r="6" spans="1:12" ht="15.75" x14ac:dyDescent="0.25">
      <c r="A6" s="21">
        <v>41825</v>
      </c>
      <c r="B6" s="22">
        <f>DAYS360(A5,A6,TRUE)</f>
        <v>30</v>
      </c>
      <c r="C6" s="23">
        <f t="shared" ref="C6:C19" si="1">E6</f>
        <v>12500</v>
      </c>
      <c r="D6" s="24">
        <v>0</v>
      </c>
      <c r="E6" s="25">
        <f t="shared" ref="E6:E20" si="2">ROUND($B$2*B6*F6/360,2)</f>
        <v>12500</v>
      </c>
      <c r="F6" s="25">
        <f t="shared" ref="F6:F20" si="3">G5</f>
        <v>1000000</v>
      </c>
      <c r="G6" s="25">
        <f t="shared" si="0"/>
        <v>1000000</v>
      </c>
    </row>
    <row r="7" spans="1:12" ht="15.75" x14ac:dyDescent="0.25">
      <c r="A7" s="21">
        <v>41856</v>
      </c>
      <c r="B7" s="22">
        <f t="shared" ref="B7:B20" si="4">DAYS360(A6,A7,TRUE)</f>
        <v>30</v>
      </c>
      <c r="C7" s="23">
        <f t="shared" si="1"/>
        <v>12500</v>
      </c>
      <c r="D7" s="24">
        <v>0</v>
      </c>
      <c r="E7" s="25">
        <f t="shared" si="2"/>
        <v>12500</v>
      </c>
      <c r="F7" s="25">
        <f t="shared" si="3"/>
        <v>1000000</v>
      </c>
      <c r="G7" s="25">
        <f t="shared" si="0"/>
        <v>1000000</v>
      </c>
    </row>
    <row r="8" spans="1:12" ht="15.75" x14ac:dyDescent="0.25">
      <c r="A8" s="21">
        <v>41887</v>
      </c>
      <c r="B8" s="22">
        <f t="shared" si="4"/>
        <v>30</v>
      </c>
      <c r="C8" s="23">
        <f t="shared" si="1"/>
        <v>12500</v>
      </c>
      <c r="D8" s="24">
        <v>0</v>
      </c>
      <c r="E8" s="25">
        <f t="shared" si="2"/>
        <v>12500</v>
      </c>
      <c r="F8" s="25">
        <f t="shared" si="3"/>
        <v>1000000</v>
      </c>
      <c r="G8" s="25">
        <f t="shared" si="0"/>
        <v>1000000</v>
      </c>
    </row>
    <row r="9" spans="1:12" ht="15.75" x14ac:dyDescent="0.25">
      <c r="A9" s="21">
        <v>41917</v>
      </c>
      <c r="B9" s="22">
        <f t="shared" si="4"/>
        <v>30</v>
      </c>
      <c r="C9" s="23">
        <f t="shared" si="1"/>
        <v>12500</v>
      </c>
      <c r="D9" s="24">
        <v>0</v>
      </c>
      <c r="E9" s="25">
        <f t="shared" si="2"/>
        <v>12500</v>
      </c>
      <c r="F9" s="25">
        <f t="shared" si="3"/>
        <v>1000000</v>
      </c>
      <c r="G9" s="25">
        <f t="shared" si="0"/>
        <v>1000000</v>
      </c>
    </row>
    <row r="10" spans="1:12" ht="15.75" x14ac:dyDescent="0.25">
      <c r="A10" s="21">
        <v>41948</v>
      </c>
      <c r="B10" s="22">
        <f t="shared" si="4"/>
        <v>30</v>
      </c>
      <c r="C10" s="23">
        <f t="shared" si="1"/>
        <v>12500</v>
      </c>
      <c r="D10" s="24">
        <v>0</v>
      </c>
      <c r="E10" s="25">
        <f t="shared" si="2"/>
        <v>12500</v>
      </c>
      <c r="F10" s="25">
        <f t="shared" si="3"/>
        <v>1000000</v>
      </c>
      <c r="G10" s="25">
        <f t="shared" si="0"/>
        <v>1000000</v>
      </c>
    </row>
    <row r="11" spans="1:12" ht="15.75" x14ac:dyDescent="0.25">
      <c r="A11" s="21">
        <v>41978</v>
      </c>
      <c r="B11" s="22">
        <f t="shared" si="4"/>
        <v>30</v>
      </c>
      <c r="C11" s="23">
        <f t="shared" si="1"/>
        <v>12500</v>
      </c>
      <c r="D11" s="24">
        <v>0</v>
      </c>
      <c r="E11" s="25">
        <f t="shared" si="2"/>
        <v>12500</v>
      </c>
      <c r="F11" s="25">
        <f t="shared" si="3"/>
        <v>1000000</v>
      </c>
      <c r="G11" s="25">
        <f t="shared" si="0"/>
        <v>1000000</v>
      </c>
    </row>
    <row r="12" spans="1:12" ht="15.75" x14ac:dyDescent="0.25">
      <c r="A12" s="21">
        <v>42009</v>
      </c>
      <c r="B12" s="22">
        <f t="shared" si="4"/>
        <v>30</v>
      </c>
      <c r="C12" s="23">
        <f t="shared" si="1"/>
        <v>12500</v>
      </c>
      <c r="D12" s="24">
        <v>0</v>
      </c>
      <c r="E12" s="25">
        <f t="shared" si="2"/>
        <v>12500</v>
      </c>
      <c r="F12" s="25">
        <f t="shared" si="3"/>
        <v>1000000</v>
      </c>
      <c r="G12" s="25">
        <f t="shared" si="0"/>
        <v>1000000</v>
      </c>
    </row>
    <row r="13" spans="1:12" ht="15.75" x14ac:dyDescent="0.25">
      <c r="A13" s="21">
        <v>42040</v>
      </c>
      <c r="B13" s="22">
        <f t="shared" si="4"/>
        <v>30</v>
      </c>
      <c r="C13" s="23">
        <f t="shared" si="1"/>
        <v>12500</v>
      </c>
      <c r="D13" s="24">
        <v>0</v>
      </c>
      <c r="E13" s="25">
        <f t="shared" si="2"/>
        <v>12500</v>
      </c>
      <c r="F13" s="25">
        <f t="shared" si="3"/>
        <v>1000000</v>
      </c>
      <c r="G13" s="25">
        <f t="shared" si="0"/>
        <v>1000000</v>
      </c>
    </row>
    <row r="14" spans="1:12" ht="15.75" x14ac:dyDescent="0.25">
      <c r="A14" s="21">
        <v>42068</v>
      </c>
      <c r="B14" s="22">
        <f t="shared" si="4"/>
        <v>30</v>
      </c>
      <c r="C14" s="23">
        <f t="shared" si="1"/>
        <v>12500</v>
      </c>
      <c r="D14" s="24">
        <v>0</v>
      </c>
      <c r="E14" s="25">
        <f t="shared" si="2"/>
        <v>12500</v>
      </c>
      <c r="F14" s="25">
        <f t="shared" si="3"/>
        <v>1000000</v>
      </c>
      <c r="G14" s="25">
        <f t="shared" si="0"/>
        <v>1000000</v>
      </c>
    </row>
    <row r="15" spans="1:12" ht="15.75" x14ac:dyDescent="0.25">
      <c r="A15" s="21">
        <v>42099</v>
      </c>
      <c r="B15" s="22">
        <f t="shared" si="4"/>
        <v>30</v>
      </c>
      <c r="C15" s="23">
        <f t="shared" si="1"/>
        <v>12500</v>
      </c>
      <c r="D15" s="24">
        <v>0</v>
      </c>
      <c r="E15" s="25">
        <f t="shared" si="2"/>
        <v>12500</v>
      </c>
      <c r="F15" s="25">
        <f t="shared" si="3"/>
        <v>1000000</v>
      </c>
      <c r="G15" s="25">
        <f t="shared" si="0"/>
        <v>1000000</v>
      </c>
    </row>
    <row r="16" spans="1:12" ht="15.75" x14ac:dyDescent="0.25">
      <c r="A16" s="21">
        <v>42129</v>
      </c>
      <c r="B16" s="22">
        <f t="shared" si="4"/>
        <v>30</v>
      </c>
      <c r="C16" s="23">
        <f t="shared" si="1"/>
        <v>12500</v>
      </c>
      <c r="D16" s="24">
        <v>0</v>
      </c>
      <c r="E16" s="25">
        <f t="shared" si="2"/>
        <v>12500</v>
      </c>
      <c r="F16" s="25">
        <f t="shared" si="3"/>
        <v>1000000</v>
      </c>
      <c r="G16" s="25">
        <f t="shared" si="0"/>
        <v>1000000</v>
      </c>
    </row>
    <row r="17" spans="1:7" ht="15.75" x14ac:dyDescent="0.25">
      <c r="A17" s="21">
        <v>42160</v>
      </c>
      <c r="B17" s="22">
        <f t="shared" si="4"/>
        <v>30</v>
      </c>
      <c r="C17" s="23">
        <f t="shared" si="1"/>
        <v>12500</v>
      </c>
      <c r="D17" s="24">
        <v>0</v>
      </c>
      <c r="E17" s="25">
        <f t="shared" si="2"/>
        <v>12500</v>
      </c>
      <c r="F17" s="25">
        <f t="shared" si="3"/>
        <v>1000000</v>
      </c>
      <c r="G17" s="25">
        <f t="shared" si="0"/>
        <v>1000000</v>
      </c>
    </row>
    <row r="18" spans="1:7" ht="15.75" x14ac:dyDescent="0.25">
      <c r="A18" s="21">
        <v>42190</v>
      </c>
      <c r="B18" s="22">
        <f t="shared" si="4"/>
        <v>30</v>
      </c>
      <c r="C18" s="23">
        <f t="shared" si="1"/>
        <v>12500</v>
      </c>
      <c r="D18" s="24">
        <v>0</v>
      </c>
      <c r="E18" s="25">
        <f t="shared" si="2"/>
        <v>12500</v>
      </c>
      <c r="F18" s="25">
        <f t="shared" si="3"/>
        <v>1000000</v>
      </c>
      <c r="G18" s="25">
        <f t="shared" si="0"/>
        <v>1000000</v>
      </c>
    </row>
    <row r="19" spans="1:7" ht="15.75" x14ac:dyDescent="0.25">
      <c r="A19" s="21">
        <v>42221</v>
      </c>
      <c r="B19" s="22">
        <f t="shared" si="4"/>
        <v>30</v>
      </c>
      <c r="C19" s="23">
        <f t="shared" si="1"/>
        <v>12500</v>
      </c>
      <c r="D19" s="24">
        <v>0</v>
      </c>
      <c r="E19" s="25">
        <f t="shared" si="2"/>
        <v>12500</v>
      </c>
      <c r="F19" s="25">
        <f t="shared" si="3"/>
        <v>1000000</v>
      </c>
      <c r="G19" s="25">
        <f t="shared" si="0"/>
        <v>1000000</v>
      </c>
    </row>
    <row r="20" spans="1:7" ht="15.75" x14ac:dyDescent="0.25">
      <c r="A20" s="26">
        <v>42252</v>
      </c>
      <c r="B20" s="27">
        <f t="shared" si="4"/>
        <v>30</v>
      </c>
      <c r="C20" s="28">
        <f>D2</f>
        <v>1012500</v>
      </c>
      <c r="D20" s="29">
        <f>C20-E20</f>
        <v>1000000</v>
      </c>
      <c r="E20" s="30">
        <f t="shared" si="2"/>
        <v>12500</v>
      </c>
      <c r="F20" s="30">
        <f t="shared" si="3"/>
        <v>1000000</v>
      </c>
      <c r="G20" s="30">
        <f t="shared" si="0"/>
        <v>0</v>
      </c>
    </row>
    <row r="21" spans="1:7" ht="15.75" x14ac:dyDescent="0.25">
      <c r="A21" s="21">
        <v>41795</v>
      </c>
      <c r="B21" s="22">
        <f>DAYS360(A4,A21,TRUE)</f>
        <v>30</v>
      </c>
      <c r="C21" s="23">
        <f>C5</f>
        <v>12500</v>
      </c>
      <c r="D21" s="24">
        <f>C21-E21</f>
        <v>0</v>
      </c>
      <c r="E21" s="25">
        <f>E5</f>
        <v>12500</v>
      </c>
      <c r="F21" s="25">
        <f>D1</f>
        <v>1000000</v>
      </c>
      <c r="G21" s="25">
        <f t="shared" si="0"/>
        <v>1000000</v>
      </c>
    </row>
    <row r="22" spans="1:7" ht="15.75" x14ac:dyDescent="0.25">
      <c r="A22" s="21">
        <v>41825</v>
      </c>
      <c r="B22" s="22">
        <f>DAYS360(A21,A22,TRUE)</f>
        <v>30</v>
      </c>
      <c r="C22" s="23">
        <f>C6</f>
        <v>12500</v>
      </c>
      <c r="D22" s="24">
        <f t="shared" ref="D22:D36" si="5">C22-E22</f>
        <v>0</v>
      </c>
      <c r="E22" s="25">
        <f>E6</f>
        <v>12500</v>
      </c>
      <c r="F22" s="25">
        <f t="shared" ref="F22:F36" si="6">G21</f>
        <v>1000000</v>
      </c>
      <c r="G22" s="25">
        <f t="shared" si="0"/>
        <v>1000000</v>
      </c>
    </row>
    <row r="23" spans="1:7" ht="15.75" x14ac:dyDescent="0.25">
      <c r="A23" s="21">
        <v>41856</v>
      </c>
      <c r="B23" s="22">
        <f t="shared" ref="B23:B36" si="7">DAYS360(A22,A23,TRUE)</f>
        <v>30</v>
      </c>
      <c r="C23" s="23">
        <f>E23</f>
        <v>14166.666666666668</v>
      </c>
      <c r="D23" s="24">
        <f t="shared" si="5"/>
        <v>0</v>
      </c>
      <c r="E23" s="25">
        <f>($B$2*H2*G22/360)+(F23*B2*J1/360)</f>
        <v>14166.666666666668</v>
      </c>
      <c r="F23" s="25">
        <f>G22+H1</f>
        <v>2000000</v>
      </c>
      <c r="G23" s="25">
        <f t="shared" si="0"/>
        <v>2000000</v>
      </c>
    </row>
    <row r="24" spans="1:7" ht="15.75" x14ac:dyDescent="0.25">
      <c r="A24" s="21">
        <v>41887</v>
      </c>
      <c r="B24" s="22">
        <f t="shared" si="7"/>
        <v>30</v>
      </c>
      <c r="C24" s="23">
        <f t="shared" ref="C24:C35" si="8">E24</f>
        <v>25000</v>
      </c>
      <c r="D24" s="24">
        <f t="shared" si="5"/>
        <v>0</v>
      </c>
      <c r="E24" s="25">
        <f>$B$2*B24*F24/360</f>
        <v>25000</v>
      </c>
      <c r="F24" s="25">
        <f t="shared" si="6"/>
        <v>2000000</v>
      </c>
      <c r="G24" s="25">
        <f t="shared" si="0"/>
        <v>2000000</v>
      </c>
    </row>
    <row r="25" spans="1:7" ht="15.75" x14ac:dyDescent="0.25">
      <c r="A25" s="21">
        <v>41917</v>
      </c>
      <c r="B25" s="22">
        <f t="shared" si="7"/>
        <v>30</v>
      </c>
      <c r="C25" s="23">
        <f t="shared" si="8"/>
        <v>25000</v>
      </c>
      <c r="D25" s="24">
        <f t="shared" si="5"/>
        <v>0</v>
      </c>
      <c r="E25" s="25">
        <f t="shared" ref="E25:E36" si="9">$B$2*B25*F25/360</f>
        <v>25000</v>
      </c>
      <c r="F25" s="25">
        <f t="shared" si="6"/>
        <v>2000000</v>
      </c>
      <c r="G25" s="25">
        <f t="shared" si="0"/>
        <v>2000000</v>
      </c>
    </row>
    <row r="26" spans="1:7" ht="15.75" x14ac:dyDescent="0.25">
      <c r="A26" s="21">
        <v>41948</v>
      </c>
      <c r="B26" s="22">
        <f t="shared" si="7"/>
        <v>30</v>
      </c>
      <c r="C26" s="23">
        <f t="shared" si="8"/>
        <v>25000</v>
      </c>
      <c r="D26" s="24">
        <f t="shared" si="5"/>
        <v>0</v>
      </c>
      <c r="E26" s="25">
        <f t="shared" si="9"/>
        <v>25000</v>
      </c>
      <c r="F26" s="25">
        <f t="shared" si="6"/>
        <v>2000000</v>
      </c>
      <c r="G26" s="25">
        <f t="shared" si="0"/>
        <v>2000000</v>
      </c>
    </row>
    <row r="27" spans="1:7" ht="15.75" x14ac:dyDescent="0.25">
      <c r="A27" s="21">
        <v>41978</v>
      </c>
      <c r="B27" s="22">
        <f t="shared" si="7"/>
        <v>30</v>
      </c>
      <c r="C27" s="23">
        <f t="shared" si="8"/>
        <v>25000</v>
      </c>
      <c r="D27" s="24">
        <f t="shared" si="5"/>
        <v>0</v>
      </c>
      <c r="E27" s="25">
        <f t="shared" si="9"/>
        <v>25000</v>
      </c>
      <c r="F27" s="25">
        <f t="shared" si="6"/>
        <v>2000000</v>
      </c>
      <c r="G27" s="25">
        <f t="shared" si="0"/>
        <v>2000000</v>
      </c>
    </row>
    <row r="28" spans="1:7" ht="15.75" x14ac:dyDescent="0.25">
      <c r="A28" s="21">
        <v>42009</v>
      </c>
      <c r="B28" s="22">
        <f t="shared" si="7"/>
        <v>30</v>
      </c>
      <c r="C28" s="23">
        <f t="shared" si="8"/>
        <v>25000</v>
      </c>
      <c r="D28" s="24">
        <f t="shared" si="5"/>
        <v>0</v>
      </c>
      <c r="E28" s="25">
        <f t="shared" si="9"/>
        <v>25000</v>
      </c>
      <c r="F28" s="25">
        <f t="shared" si="6"/>
        <v>2000000</v>
      </c>
      <c r="G28" s="25">
        <f t="shared" si="0"/>
        <v>2000000</v>
      </c>
    </row>
    <row r="29" spans="1:7" ht="15.75" x14ac:dyDescent="0.25">
      <c r="A29" s="21">
        <v>42040</v>
      </c>
      <c r="B29" s="22">
        <f t="shared" si="7"/>
        <v>30</v>
      </c>
      <c r="C29" s="23">
        <f t="shared" si="8"/>
        <v>25000</v>
      </c>
      <c r="D29" s="24">
        <f t="shared" si="5"/>
        <v>0</v>
      </c>
      <c r="E29" s="25">
        <f t="shared" si="9"/>
        <v>25000</v>
      </c>
      <c r="F29" s="25">
        <f t="shared" si="6"/>
        <v>2000000</v>
      </c>
      <c r="G29" s="25">
        <f t="shared" si="0"/>
        <v>2000000</v>
      </c>
    </row>
    <row r="30" spans="1:7" ht="15.75" x14ac:dyDescent="0.25">
      <c r="A30" s="21">
        <v>42068</v>
      </c>
      <c r="B30" s="22">
        <f t="shared" si="7"/>
        <v>30</v>
      </c>
      <c r="C30" s="23">
        <f t="shared" si="8"/>
        <v>25000</v>
      </c>
      <c r="D30" s="24">
        <f t="shared" si="5"/>
        <v>0</v>
      </c>
      <c r="E30" s="25">
        <f t="shared" si="9"/>
        <v>25000</v>
      </c>
      <c r="F30" s="25">
        <f t="shared" si="6"/>
        <v>2000000</v>
      </c>
      <c r="G30" s="25">
        <f t="shared" si="0"/>
        <v>2000000</v>
      </c>
    </row>
    <row r="31" spans="1:7" ht="15.75" x14ac:dyDescent="0.25">
      <c r="A31" s="21">
        <v>42099</v>
      </c>
      <c r="B31" s="22">
        <f t="shared" si="7"/>
        <v>30</v>
      </c>
      <c r="C31" s="23">
        <f t="shared" si="8"/>
        <v>25000</v>
      </c>
      <c r="D31" s="24">
        <f t="shared" si="5"/>
        <v>0</v>
      </c>
      <c r="E31" s="25">
        <f t="shared" si="9"/>
        <v>25000</v>
      </c>
      <c r="F31" s="25">
        <f t="shared" si="6"/>
        <v>2000000</v>
      </c>
      <c r="G31" s="25">
        <f t="shared" si="0"/>
        <v>2000000</v>
      </c>
    </row>
    <row r="32" spans="1:7" ht="15.75" x14ac:dyDescent="0.25">
      <c r="A32" s="21">
        <v>42129</v>
      </c>
      <c r="B32" s="22">
        <f t="shared" si="7"/>
        <v>30</v>
      </c>
      <c r="C32" s="23">
        <f t="shared" si="8"/>
        <v>25000</v>
      </c>
      <c r="D32" s="24">
        <f t="shared" si="5"/>
        <v>0</v>
      </c>
      <c r="E32" s="25">
        <f t="shared" si="9"/>
        <v>25000</v>
      </c>
      <c r="F32" s="25">
        <f t="shared" si="6"/>
        <v>2000000</v>
      </c>
      <c r="G32" s="25">
        <f t="shared" si="0"/>
        <v>2000000</v>
      </c>
    </row>
    <row r="33" spans="1:7" ht="15.75" x14ac:dyDescent="0.25">
      <c r="A33" s="21">
        <v>42160</v>
      </c>
      <c r="B33" s="22">
        <f t="shared" si="7"/>
        <v>30</v>
      </c>
      <c r="C33" s="23">
        <f t="shared" si="8"/>
        <v>25000</v>
      </c>
      <c r="D33" s="24">
        <f t="shared" si="5"/>
        <v>0</v>
      </c>
      <c r="E33" s="25">
        <f t="shared" si="9"/>
        <v>25000</v>
      </c>
      <c r="F33" s="25">
        <f t="shared" si="6"/>
        <v>2000000</v>
      </c>
      <c r="G33" s="25">
        <f t="shared" si="0"/>
        <v>2000000</v>
      </c>
    </row>
    <row r="34" spans="1:7" ht="15.75" x14ac:dyDescent="0.25">
      <c r="A34" s="21">
        <v>42190</v>
      </c>
      <c r="B34" s="22">
        <f t="shared" si="7"/>
        <v>30</v>
      </c>
      <c r="C34" s="23">
        <f t="shared" si="8"/>
        <v>25000</v>
      </c>
      <c r="D34" s="24">
        <f t="shared" si="5"/>
        <v>0</v>
      </c>
      <c r="E34" s="25">
        <f t="shared" si="9"/>
        <v>25000</v>
      </c>
      <c r="F34" s="25">
        <f t="shared" si="6"/>
        <v>2000000</v>
      </c>
      <c r="G34" s="25">
        <f t="shared" si="0"/>
        <v>2000000</v>
      </c>
    </row>
    <row r="35" spans="1:7" ht="15.75" x14ac:dyDescent="0.25">
      <c r="A35" s="21">
        <v>42221</v>
      </c>
      <c r="B35" s="22">
        <f t="shared" si="7"/>
        <v>30</v>
      </c>
      <c r="C35" s="23">
        <f t="shared" si="8"/>
        <v>25000</v>
      </c>
      <c r="D35" s="24">
        <f t="shared" si="5"/>
        <v>0</v>
      </c>
      <c r="E35" s="25">
        <f t="shared" si="9"/>
        <v>25000</v>
      </c>
      <c r="F35" s="25">
        <f t="shared" si="6"/>
        <v>2000000</v>
      </c>
      <c r="G35" s="25">
        <f t="shared" si="0"/>
        <v>2000000</v>
      </c>
    </row>
    <row r="36" spans="1:7" ht="15.75" x14ac:dyDescent="0.25">
      <c r="A36" s="26">
        <v>42252</v>
      </c>
      <c r="B36" s="27">
        <f t="shared" si="7"/>
        <v>30</v>
      </c>
      <c r="C36" s="28">
        <f t="shared" ref="C36" si="10">$F$2</f>
        <v>2025000</v>
      </c>
      <c r="D36" s="29">
        <f t="shared" si="5"/>
        <v>2000000</v>
      </c>
      <c r="E36" s="30">
        <f t="shared" si="9"/>
        <v>25000</v>
      </c>
      <c r="F36" s="30">
        <f t="shared" si="6"/>
        <v>2000000</v>
      </c>
      <c r="G36" s="30">
        <f t="shared" si="0"/>
        <v>0</v>
      </c>
    </row>
    <row r="37" spans="1:7" ht="15.75" x14ac:dyDescent="0.25">
      <c r="A37" s="21">
        <v>41795</v>
      </c>
      <c r="B37" s="22">
        <f>DAYS360(A4,A37,TRUE)</f>
        <v>30</v>
      </c>
      <c r="C37" s="23">
        <f>C21</f>
        <v>12500</v>
      </c>
      <c r="D37" s="24">
        <f>C37-E37</f>
        <v>0</v>
      </c>
      <c r="E37" s="25">
        <f>E21</f>
        <v>12500</v>
      </c>
      <c r="F37" s="25">
        <f>F21</f>
        <v>1000000</v>
      </c>
      <c r="G37" s="25">
        <f>F37-D37</f>
        <v>1000000</v>
      </c>
    </row>
    <row r="38" spans="1:7" ht="15.75" x14ac:dyDescent="0.25">
      <c r="A38" s="21">
        <v>41825</v>
      </c>
      <c r="B38" s="22">
        <f>DAYS360(A37,A38,TRUE)</f>
        <v>30</v>
      </c>
      <c r="C38" s="23">
        <f>C22</f>
        <v>12500</v>
      </c>
      <c r="D38" s="24">
        <f>C38-E38</f>
        <v>0</v>
      </c>
      <c r="E38" s="25">
        <f>E22</f>
        <v>12500</v>
      </c>
      <c r="F38" s="25">
        <f>G37</f>
        <v>1000000</v>
      </c>
      <c r="G38" s="25">
        <f>F38-D38</f>
        <v>1000000</v>
      </c>
    </row>
    <row r="39" spans="1:7" ht="15.75" x14ac:dyDescent="0.25">
      <c r="A39" s="21">
        <v>41856</v>
      </c>
      <c r="B39" s="22">
        <f t="shared" ref="B39:B52" si="11">DAYS360(A38,A39,TRUE)</f>
        <v>30</v>
      </c>
      <c r="C39" s="23">
        <f>C23</f>
        <v>14166.666666666668</v>
      </c>
      <c r="D39" s="24">
        <f>C39-E39</f>
        <v>0</v>
      </c>
      <c r="E39" s="25">
        <f>E23</f>
        <v>14166.666666666668</v>
      </c>
      <c r="F39" s="25">
        <f>G38+L1</f>
        <v>2000000</v>
      </c>
      <c r="G39" s="25">
        <f>F39-D39</f>
        <v>2000000</v>
      </c>
    </row>
    <row r="40" spans="1:7" ht="15.75" x14ac:dyDescent="0.25">
      <c r="A40" s="21">
        <v>41887</v>
      </c>
      <c r="B40" s="22">
        <f t="shared" si="11"/>
        <v>30</v>
      </c>
      <c r="C40" s="23">
        <f>C24</f>
        <v>25000</v>
      </c>
      <c r="D40" s="24">
        <f t="shared" ref="D40:D52" si="12">C40-E40</f>
        <v>0</v>
      </c>
      <c r="E40" s="25">
        <f>E24</f>
        <v>25000</v>
      </c>
      <c r="F40" s="25">
        <f>G39</f>
        <v>2000000</v>
      </c>
      <c r="G40" s="25">
        <f t="shared" ref="G40:G52" si="13">F40-D40</f>
        <v>2000000</v>
      </c>
    </row>
    <row r="41" spans="1:7" ht="15.75" x14ac:dyDescent="0.25">
      <c r="A41" s="21">
        <v>41917</v>
      </c>
      <c r="B41" s="22">
        <f t="shared" si="11"/>
        <v>30</v>
      </c>
      <c r="C41" s="23">
        <f>C25</f>
        <v>25000</v>
      </c>
      <c r="D41" s="24">
        <f t="shared" si="12"/>
        <v>0</v>
      </c>
      <c r="E41" s="25">
        <f>E25</f>
        <v>25000</v>
      </c>
      <c r="F41" s="25">
        <f>G40</f>
        <v>2000000</v>
      </c>
      <c r="G41" s="25">
        <f t="shared" si="13"/>
        <v>2000000</v>
      </c>
    </row>
    <row r="42" spans="1:7" ht="15.75" x14ac:dyDescent="0.25">
      <c r="A42" s="21">
        <v>41948</v>
      </c>
      <c r="B42" s="22">
        <f t="shared" si="11"/>
        <v>30</v>
      </c>
      <c r="C42" s="23">
        <f>E42</f>
        <v>37500</v>
      </c>
      <c r="D42" s="24">
        <f t="shared" si="12"/>
        <v>0</v>
      </c>
      <c r="E42" s="25">
        <f>F42*$B$2*B42/360</f>
        <v>37500</v>
      </c>
      <c r="F42" s="25">
        <f>G41+L1</f>
        <v>3000000</v>
      </c>
      <c r="G42" s="25">
        <f t="shared" si="13"/>
        <v>3000000</v>
      </c>
    </row>
    <row r="43" spans="1:7" ht="15.75" x14ac:dyDescent="0.25">
      <c r="A43" s="21">
        <v>41978</v>
      </c>
      <c r="B43" s="22">
        <f t="shared" si="11"/>
        <v>30</v>
      </c>
      <c r="C43" s="23">
        <f t="shared" ref="C43:C51" si="14">E43</f>
        <v>37500</v>
      </c>
      <c r="D43" s="24">
        <f t="shared" si="12"/>
        <v>0</v>
      </c>
      <c r="E43" s="25">
        <f t="shared" ref="E43:E52" si="15">F43*$B$2*B43/360</f>
        <v>37500</v>
      </c>
      <c r="F43" s="25">
        <f>G42</f>
        <v>3000000</v>
      </c>
      <c r="G43" s="25">
        <f t="shared" si="13"/>
        <v>3000000</v>
      </c>
    </row>
    <row r="44" spans="1:7" ht="15.75" x14ac:dyDescent="0.25">
      <c r="A44" s="21">
        <v>42009</v>
      </c>
      <c r="B44" s="22">
        <f t="shared" si="11"/>
        <v>30</v>
      </c>
      <c r="C44" s="23">
        <f t="shared" si="14"/>
        <v>37500</v>
      </c>
      <c r="D44" s="24">
        <f t="shared" si="12"/>
        <v>0</v>
      </c>
      <c r="E44" s="25">
        <f t="shared" si="15"/>
        <v>37500</v>
      </c>
      <c r="F44" s="25">
        <f t="shared" ref="F44:F51" si="16">G43</f>
        <v>3000000</v>
      </c>
      <c r="G44" s="25">
        <f t="shared" si="13"/>
        <v>3000000</v>
      </c>
    </row>
    <row r="45" spans="1:7" ht="15.75" x14ac:dyDescent="0.25">
      <c r="A45" s="21">
        <v>42040</v>
      </c>
      <c r="B45" s="22">
        <f t="shared" si="11"/>
        <v>30</v>
      </c>
      <c r="C45" s="23">
        <f t="shared" si="14"/>
        <v>37500</v>
      </c>
      <c r="D45" s="24">
        <f t="shared" si="12"/>
        <v>0</v>
      </c>
      <c r="E45" s="25">
        <f t="shared" si="15"/>
        <v>37500</v>
      </c>
      <c r="F45" s="25">
        <f t="shared" si="16"/>
        <v>3000000</v>
      </c>
      <c r="G45" s="25">
        <f t="shared" si="13"/>
        <v>3000000</v>
      </c>
    </row>
    <row r="46" spans="1:7" ht="15.75" x14ac:dyDescent="0.25">
      <c r="A46" s="21">
        <v>42068</v>
      </c>
      <c r="B46" s="22">
        <f t="shared" si="11"/>
        <v>30</v>
      </c>
      <c r="C46" s="23">
        <f t="shared" si="14"/>
        <v>37500</v>
      </c>
      <c r="D46" s="24">
        <f t="shared" si="12"/>
        <v>0</v>
      </c>
      <c r="E46" s="25">
        <f t="shared" si="15"/>
        <v>37500</v>
      </c>
      <c r="F46" s="25">
        <f t="shared" si="16"/>
        <v>3000000</v>
      </c>
      <c r="G46" s="25">
        <f t="shared" si="13"/>
        <v>3000000</v>
      </c>
    </row>
    <row r="47" spans="1:7" ht="15.75" x14ac:dyDescent="0.25">
      <c r="A47" s="21">
        <v>42099</v>
      </c>
      <c r="B47" s="22">
        <f t="shared" si="11"/>
        <v>30</v>
      </c>
      <c r="C47" s="23">
        <f t="shared" si="14"/>
        <v>37500</v>
      </c>
      <c r="D47" s="24">
        <f t="shared" si="12"/>
        <v>0</v>
      </c>
      <c r="E47" s="25">
        <f t="shared" si="15"/>
        <v>37500</v>
      </c>
      <c r="F47" s="25">
        <f t="shared" si="16"/>
        <v>3000000</v>
      </c>
      <c r="G47" s="25">
        <f t="shared" si="13"/>
        <v>3000000</v>
      </c>
    </row>
    <row r="48" spans="1:7" ht="15.75" x14ac:dyDescent="0.25">
      <c r="A48" s="21">
        <v>42129</v>
      </c>
      <c r="B48" s="22">
        <f t="shared" si="11"/>
        <v>30</v>
      </c>
      <c r="C48" s="23">
        <f t="shared" si="14"/>
        <v>37500</v>
      </c>
      <c r="D48" s="24">
        <f t="shared" si="12"/>
        <v>0</v>
      </c>
      <c r="E48" s="25">
        <f t="shared" si="15"/>
        <v>37500</v>
      </c>
      <c r="F48" s="25">
        <f t="shared" si="16"/>
        <v>3000000</v>
      </c>
      <c r="G48" s="25">
        <f t="shared" si="13"/>
        <v>3000000</v>
      </c>
    </row>
    <row r="49" spans="1:7" ht="15.75" x14ac:dyDescent="0.25">
      <c r="A49" s="21">
        <v>42160</v>
      </c>
      <c r="B49" s="22">
        <f t="shared" si="11"/>
        <v>30</v>
      </c>
      <c r="C49" s="23">
        <f t="shared" si="14"/>
        <v>37500</v>
      </c>
      <c r="D49" s="24">
        <f t="shared" si="12"/>
        <v>0</v>
      </c>
      <c r="E49" s="25">
        <f t="shared" si="15"/>
        <v>37500</v>
      </c>
      <c r="F49" s="25">
        <f t="shared" si="16"/>
        <v>3000000</v>
      </c>
      <c r="G49" s="25">
        <f t="shared" si="13"/>
        <v>3000000</v>
      </c>
    </row>
    <row r="50" spans="1:7" ht="15.75" x14ac:dyDescent="0.25">
      <c r="A50" s="21">
        <v>42190</v>
      </c>
      <c r="B50" s="22">
        <f t="shared" si="11"/>
        <v>30</v>
      </c>
      <c r="C50" s="23">
        <f t="shared" si="14"/>
        <v>37500</v>
      </c>
      <c r="D50" s="24">
        <f t="shared" si="12"/>
        <v>0</v>
      </c>
      <c r="E50" s="25">
        <f t="shared" si="15"/>
        <v>37500</v>
      </c>
      <c r="F50" s="25">
        <f t="shared" si="16"/>
        <v>3000000</v>
      </c>
      <c r="G50" s="25">
        <f t="shared" si="13"/>
        <v>3000000</v>
      </c>
    </row>
    <row r="51" spans="1:7" ht="15.75" x14ac:dyDescent="0.25">
      <c r="A51" s="21">
        <v>42221</v>
      </c>
      <c r="B51" s="22">
        <f t="shared" si="11"/>
        <v>30</v>
      </c>
      <c r="C51" s="23">
        <f t="shared" si="14"/>
        <v>37500</v>
      </c>
      <c r="D51" s="24">
        <f t="shared" si="12"/>
        <v>0</v>
      </c>
      <c r="E51" s="25">
        <f t="shared" si="15"/>
        <v>37500</v>
      </c>
      <c r="F51" s="25">
        <f t="shared" si="16"/>
        <v>3000000</v>
      </c>
      <c r="G51" s="25">
        <f t="shared" si="13"/>
        <v>3000000</v>
      </c>
    </row>
    <row r="52" spans="1:7" ht="15.75" x14ac:dyDescent="0.25">
      <c r="A52" s="26">
        <v>42252</v>
      </c>
      <c r="B52" s="27">
        <f t="shared" si="11"/>
        <v>30</v>
      </c>
      <c r="C52" s="28">
        <f t="shared" ref="C52" si="17">$L$2</f>
        <v>3037500</v>
      </c>
      <c r="D52" s="29">
        <f t="shared" si="12"/>
        <v>3000000</v>
      </c>
      <c r="E52" s="30">
        <f t="shared" si="15"/>
        <v>37500</v>
      </c>
      <c r="F52" s="30">
        <f>G51</f>
        <v>3000000</v>
      </c>
      <c r="G52" s="30">
        <f t="shared" si="13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9787-4263-40AD-B363-AD035F2E8E0A}">
  <dimension ref="A1:L52"/>
  <sheetViews>
    <sheetView topLeftCell="A37" workbookViewId="0">
      <selection activeCell="A2" sqref="A2:A15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2.85546875" bestFit="1" customWidth="1"/>
    <col min="5" max="5" width="23" bestFit="1" customWidth="1"/>
    <col min="6" max="6" width="16.28515625" bestFit="1" customWidth="1"/>
    <col min="7" max="7" width="31.140625" bestFit="1" customWidth="1"/>
    <col min="8" max="8" width="12.85546875" bestFit="1" customWidth="1"/>
    <col min="9" max="9" width="29.28515625" bestFit="1" customWidth="1"/>
    <col min="10" max="10" width="12.7109375" bestFit="1" customWidth="1"/>
    <col min="11" max="11" width="27.7109375" bestFit="1" customWidth="1"/>
    <col min="12" max="12" width="12.85546875" bestFit="1" customWidth="1"/>
  </cols>
  <sheetData>
    <row r="1" spans="1:12" x14ac:dyDescent="0.25">
      <c r="A1" s="11" t="s">
        <v>30</v>
      </c>
      <c r="B1" s="12">
        <v>41760</v>
      </c>
      <c r="C1" s="13" t="s">
        <v>110</v>
      </c>
      <c r="D1" s="14">
        <v>1000000</v>
      </c>
      <c r="E1" s="11" t="s">
        <v>111</v>
      </c>
      <c r="F1" s="12">
        <v>41764</v>
      </c>
      <c r="G1" s="13" t="s">
        <v>112</v>
      </c>
      <c r="H1" s="15">
        <v>1000000</v>
      </c>
      <c r="I1" s="44" t="s">
        <v>160</v>
      </c>
      <c r="J1" s="44">
        <f>DAYS360(J2,A37,TRUE)</f>
        <v>5</v>
      </c>
      <c r="K1" s="45" t="s">
        <v>159</v>
      </c>
      <c r="L1" s="46">
        <v>1000000</v>
      </c>
    </row>
    <row r="2" spans="1:12" x14ac:dyDescent="0.25">
      <c r="A2" s="11" t="s">
        <v>31</v>
      </c>
      <c r="B2" s="17">
        <v>0.15</v>
      </c>
      <c r="C2" s="11" t="s">
        <v>37</v>
      </c>
      <c r="D2" s="18">
        <v>1012500</v>
      </c>
      <c r="E2" s="11" t="s">
        <v>37</v>
      </c>
      <c r="F2" s="18">
        <v>2025000</v>
      </c>
      <c r="G2" s="16" t="s">
        <v>134</v>
      </c>
      <c r="H2" s="16">
        <f>DAYS360(F1,(J2-1),TRUE)+1</f>
        <v>25</v>
      </c>
      <c r="I2" s="47" t="s">
        <v>114</v>
      </c>
      <c r="J2" s="48">
        <v>41789</v>
      </c>
      <c r="K2" s="11" t="s">
        <v>37</v>
      </c>
      <c r="L2" s="18">
        <v>3037500</v>
      </c>
    </row>
    <row r="3" spans="1:12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12" ht="15.75" x14ac:dyDescent="0.25">
      <c r="A4" s="21">
        <v>41764</v>
      </c>
      <c r="B4" s="22">
        <f>DAYS360(B1,A4,TRUE)</f>
        <v>4</v>
      </c>
      <c r="C4" s="23" t="s">
        <v>25</v>
      </c>
      <c r="D4" s="24">
        <v>0</v>
      </c>
      <c r="E4" s="25">
        <f>ROUNDUP($B$2*B4*F4/360,0)</f>
        <v>1667</v>
      </c>
      <c r="F4" s="25">
        <f>D1</f>
        <v>1000000</v>
      </c>
      <c r="G4" s="25">
        <f t="shared" ref="G4:G36" si="0">F4-D4</f>
        <v>1000000</v>
      </c>
    </row>
    <row r="5" spans="1:12" ht="15.75" x14ac:dyDescent="0.25">
      <c r="A5" s="21">
        <v>41795</v>
      </c>
      <c r="B5" s="22">
        <f>DAYS360(A4,A5,TRUE)</f>
        <v>30</v>
      </c>
      <c r="C5" s="23">
        <f>E5</f>
        <v>12500</v>
      </c>
      <c r="D5" s="24">
        <f>C5-E5</f>
        <v>0</v>
      </c>
      <c r="E5" s="25">
        <f>ROUND($B$2*B5*F5/360,2)</f>
        <v>12500</v>
      </c>
      <c r="F5" s="25">
        <f>G4</f>
        <v>1000000</v>
      </c>
      <c r="G5" s="25">
        <f t="shared" si="0"/>
        <v>1000000</v>
      </c>
    </row>
    <row r="6" spans="1:12" ht="15.75" x14ac:dyDescent="0.25">
      <c r="A6" s="21">
        <v>41825</v>
      </c>
      <c r="B6" s="22">
        <f>DAYS360(A5,A6,TRUE)</f>
        <v>30</v>
      </c>
      <c r="C6" s="23">
        <f t="shared" ref="C6:C19" si="1">E6</f>
        <v>12500</v>
      </c>
      <c r="D6" s="24">
        <f t="shared" ref="D6:D19" si="2">C6-E6</f>
        <v>0</v>
      </c>
      <c r="E6" s="25">
        <f t="shared" ref="E6:E20" si="3">ROUND($B$2*B6*F6/360,2)</f>
        <v>12500</v>
      </c>
      <c r="F6" s="25">
        <f t="shared" ref="F6:F20" si="4">G5</f>
        <v>1000000</v>
      </c>
      <c r="G6" s="25">
        <f t="shared" si="0"/>
        <v>1000000</v>
      </c>
    </row>
    <row r="7" spans="1:12" ht="15.75" x14ac:dyDescent="0.25">
      <c r="A7" s="21">
        <v>41856</v>
      </c>
      <c r="B7" s="22">
        <f t="shared" ref="B7:B20" si="5">DAYS360(A6,A7,TRUE)</f>
        <v>30</v>
      </c>
      <c r="C7" s="23">
        <f t="shared" si="1"/>
        <v>12500</v>
      </c>
      <c r="D7" s="24">
        <f t="shared" si="2"/>
        <v>0</v>
      </c>
      <c r="E7" s="25">
        <f t="shared" si="3"/>
        <v>12500</v>
      </c>
      <c r="F7" s="25">
        <f t="shared" si="4"/>
        <v>1000000</v>
      </c>
      <c r="G7" s="25">
        <f t="shared" si="0"/>
        <v>1000000</v>
      </c>
    </row>
    <row r="8" spans="1:12" ht="15.75" x14ac:dyDescent="0.25">
      <c r="A8" s="21">
        <v>41887</v>
      </c>
      <c r="B8" s="22">
        <f t="shared" si="5"/>
        <v>30</v>
      </c>
      <c r="C8" s="23">
        <f t="shared" si="1"/>
        <v>12500</v>
      </c>
      <c r="D8" s="24">
        <f t="shared" si="2"/>
        <v>0</v>
      </c>
      <c r="E8" s="25">
        <f t="shared" si="3"/>
        <v>12500</v>
      </c>
      <c r="F8" s="25">
        <f t="shared" si="4"/>
        <v>1000000</v>
      </c>
      <c r="G8" s="25">
        <f t="shared" si="0"/>
        <v>1000000</v>
      </c>
    </row>
    <row r="9" spans="1:12" ht="15.75" x14ac:dyDescent="0.25">
      <c r="A9" s="21">
        <v>41917</v>
      </c>
      <c r="B9" s="22">
        <f t="shared" si="5"/>
        <v>30</v>
      </c>
      <c r="C9" s="23">
        <f t="shared" si="1"/>
        <v>12500</v>
      </c>
      <c r="D9" s="24">
        <f t="shared" si="2"/>
        <v>0</v>
      </c>
      <c r="E9" s="25">
        <f t="shared" si="3"/>
        <v>12500</v>
      </c>
      <c r="F9" s="25">
        <f t="shared" si="4"/>
        <v>1000000</v>
      </c>
      <c r="G9" s="25">
        <f t="shared" si="0"/>
        <v>1000000</v>
      </c>
    </row>
    <row r="10" spans="1:12" ht="15.75" x14ac:dyDescent="0.25">
      <c r="A10" s="21">
        <v>41948</v>
      </c>
      <c r="B10" s="22">
        <f t="shared" si="5"/>
        <v>30</v>
      </c>
      <c r="C10" s="23">
        <f t="shared" si="1"/>
        <v>12500</v>
      </c>
      <c r="D10" s="24">
        <f t="shared" si="2"/>
        <v>0</v>
      </c>
      <c r="E10" s="25">
        <f t="shared" si="3"/>
        <v>12500</v>
      </c>
      <c r="F10" s="25">
        <f t="shared" si="4"/>
        <v>1000000</v>
      </c>
      <c r="G10" s="25">
        <f t="shared" si="0"/>
        <v>1000000</v>
      </c>
    </row>
    <row r="11" spans="1:12" ht="15.75" x14ac:dyDescent="0.25">
      <c r="A11" s="21">
        <v>41978</v>
      </c>
      <c r="B11" s="22">
        <f t="shared" si="5"/>
        <v>30</v>
      </c>
      <c r="C11" s="23">
        <f t="shared" si="1"/>
        <v>12500</v>
      </c>
      <c r="D11" s="24">
        <f t="shared" si="2"/>
        <v>0</v>
      </c>
      <c r="E11" s="25">
        <f t="shared" si="3"/>
        <v>12500</v>
      </c>
      <c r="F11" s="25">
        <f t="shared" si="4"/>
        <v>1000000</v>
      </c>
      <c r="G11" s="25">
        <f t="shared" si="0"/>
        <v>1000000</v>
      </c>
    </row>
    <row r="12" spans="1:12" ht="15.75" x14ac:dyDescent="0.25">
      <c r="A12" s="21">
        <v>42009</v>
      </c>
      <c r="B12" s="22">
        <f t="shared" si="5"/>
        <v>30</v>
      </c>
      <c r="C12" s="23">
        <f t="shared" si="1"/>
        <v>12500</v>
      </c>
      <c r="D12" s="24">
        <f t="shared" si="2"/>
        <v>0</v>
      </c>
      <c r="E12" s="25">
        <f t="shared" si="3"/>
        <v>12500</v>
      </c>
      <c r="F12" s="25">
        <f t="shared" si="4"/>
        <v>1000000</v>
      </c>
      <c r="G12" s="25">
        <f t="shared" si="0"/>
        <v>1000000</v>
      </c>
    </row>
    <row r="13" spans="1:12" ht="15.75" x14ac:dyDescent="0.25">
      <c r="A13" s="21">
        <v>42040</v>
      </c>
      <c r="B13" s="22">
        <f t="shared" si="5"/>
        <v>30</v>
      </c>
      <c r="C13" s="23">
        <f t="shared" si="1"/>
        <v>12500</v>
      </c>
      <c r="D13" s="24">
        <f t="shared" si="2"/>
        <v>0</v>
      </c>
      <c r="E13" s="25">
        <f t="shared" si="3"/>
        <v>12500</v>
      </c>
      <c r="F13" s="25">
        <f t="shared" si="4"/>
        <v>1000000</v>
      </c>
      <c r="G13" s="25">
        <f t="shared" si="0"/>
        <v>1000000</v>
      </c>
    </row>
    <row r="14" spans="1:12" ht="15.75" x14ac:dyDescent="0.25">
      <c r="A14" s="21">
        <v>42068</v>
      </c>
      <c r="B14" s="22">
        <f t="shared" si="5"/>
        <v>30</v>
      </c>
      <c r="C14" s="23">
        <f t="shared" si="1"/>
        <v>12500</v>
      </c>
      <c r="D14" s="24">
        <f t="shared" si="2"/>
        <v>0</v>
      </c>
      <c r="E14" s="25">
        <f t="shared" si="3"/>
        <v>12500</v>
      </c>
      <c r="F14" s="25">
        <f t="shared" si="4"/>
        <v>1000000</v>
      </c>
      <c r="G14" s="25">
        <f t="shared" si="0"/>
        <v>1000000</v>
      </c>
    </row>
    <row r="15" spans="1:12" ht="15.75" x14ac:dyDescent="0.25">
      <c r="A15" s="21">
        <v>42099</v>
      </c>
      <c r="B15" s="22">
        <f t="shared" si="5"/>
        <v>30</v>
      </c>
      <c r="C15" s="23">
        <f t="shared" si="1"/>
        <v>12500</v>
      </c>
      <c r="D15" s="24">
        <f t="shared" si="2"/>
        <v>0</v>
      </c>
      <c r="E15" s="25">
        <f t="shared" si="3"/>
        <v>12500</v>
      </c>
      <c r="F15" s="25">
        <f t="shared" si="4"/>
        <v>1000000</v>
      </c>
      <c r="G15" s="25">
        <f t="shared" si="0"/>
        <v>1000000</v>
      </c>
    </row>
    <row r="16" spans="1:12" ht="15.75" x14ac:dyDescent="0.25">
      <c r="A16" s="21">
        <v>42129</v>
      </c>
      <c r="B16" s="22">
        <f t="shared" si="5"/>
        <v>30</v>
      </c>
      <c r="C16" s="23">
        <f t="shared" si="1"/>
        <v>12500</v>
      </c>
      <c r="D16" s="24">
        <f t="shared" si="2"/>
        <v>0</v>
      </c>
      <c r="E16" s="25">
        <f t="shared" si="3"/>
        <v>12500</v>
      </c>
      <c r="F16" s="25">
        <f t="shared" si="4"/>
        <v>1000000</v>
      </c>
      <c r="G16" s="25">
        <f t="shared" si="0"/>
        <v>1000000</v>
      </c>
    </row>
    <row r="17" spans="1:7" ht="15.75" x14ac:dyDescent="0.25">
      <c r="A17" s="21">
        <v>42160</v>
      </c>
      <c r="B17" s="22">
        <f t="shared" si="5"/>
        <v>30</v>
      </c>
      <c r="C17" s="23">
        <f t="shared" si="1"/>
        <v>12500</v>
      </c>
      <c r="D17" s="24">
        <f t="shared" si="2"/>
        <v>0</v>
      </c>
      <c r="E17" s="25">
        <f t="shared" si="3"/>
        <v>12500</v>
      </c>
      <c r="F17" s="25">
        <f t="shared" si="4"/>
        <v>1000000</v>
      </c>
      <c r="G17" s="25">
        <f t="shared" si="0"/>
        <v>1000000</v>
      </c>
    </row>
    <row r="18" spans="1:7" ht="15.75" x14ac:dyDescent="0.25">
      <c r="A18" s="21">
        <v>42190</v>
      </c>
      <c r="B18" s="22">
        <f t="shared" si="5"/>
        <v>30</v>
      </c>
      <c r="C18" s="23">
        <f t="shared" si="1"/>
        <v>12500</v>
      </c>
      <c r="D18" s="24">
        <f t="shared" si="2"/>
        <v>0</v>
      </c>
      <c r="E18" s="25">
        <f t="shared" si="3"/>
        <v>12500</v>
      </c>
      <c r="F18" s="25">
        <f t="shared" si="4"/>
        <v>1000000</v>
      </c>
      <c r="G18" s="25">
        <f t="shared" si="0"/>
        <v>1000000</v>
      </c>
    </row>
    <row r="19" spans="1:7" ht="15.75" x14ac:dyDescent="0.25">
      <c r="A19" s="21">
        <v>42221</v>
      </c>
      <c r="B19" s="22">
        <f t="shared" si="5"/>
        <v>30</v>
      </c>
      <c r="C19" s="23">
        <f t="shared" si="1"/>
        <v>12500</v>
      </c>
      <c r="D19" s="24">
        <f t="shared" si="2"/>
        <v>0</v>
      </c>
      <c r="E19" s="25">
        <f t="shared" si="3"/>
        <v>12500</v>
      </c>
      <c r="F19" s="25">
        <f t="shared" si="4"/>
        <v>1000000</v>
      </c>
      <c r="G19" s="25">
        <f t="shared" si="0"/>
        <v>1000000</v>
      </c>
    </row>
    <row r="20" spans="1:7" ht="15.75" x14ac:dyDescent="0.25">
      <c r="A20" s="26">
        <v>42252</v>
      </c>
      <c r="B20" s="27">
        <f t="shared" si="5"/>
        <v>30</v>
      </c>
      <c r="C20" s="28">
        <f t="shared" ref="C20" si="6">$D$2</f>
        <v>1012500</v>
      </c>
      <c r="D20" s="29">
        <f>C20-E20</f>
        <v>1000000</v>
      </c>
      <c r="E20" s="30">
        <f t="shared" si="3"/>
        <v>12500</v>
      </c>
      <c r="F20" s="30">
        <f t="shared" si="4"/>
        <v>1000000</v>
      </c>
      <c r="G20" s="30">
        <f t="shared" si="0"/>
        <v>0</v>
      </c>
    </row>
    <row r="21" spans="1:7" ht="15.75" x14ac:dyDescent="0.25">
      <c r="A21" s="21">
        <v>41795</v>
      </c>
      <c r="B21" s="22">
        <f>DAYS360(A4,A21,TRUE)</f>
        <v>30</v>
      </c>
      <c r="C21" s="23">
        <f>E21</f>
        <v>25000</v>
      </c>
      <c r="D21" s="24">
        <f>C21-E21</f>
        <v>0</v>
      </c>
      <c r="E21" s="25">
        <f>ROUND(F21*B21*$B$2/360,2)</f>
        <v>25000</v>
      </c>
      <c r="F21" s="25">
        <f>D1+H1</f>
        <v>2000000</v>
      </c>
      <c r="G21" s="25">
        <f t="shared" si="0"/>
        <v>2000000</v>
      </c>
    </row>
    <row r="22" spans="1:7" ht="15.75" x14ac:dyDescent="0.25">
      <c r="A22" s="21">
        <v>41825</v>
      </c>
      <c r="B22" s="22">
        <f>DAYS360(A21,A22,TRUE)</f>
        <v>30</v>
      </c>
      <c r="C22" s="23">
        <f t="shared" ref="C22:C35" si="7">E22</f>
        <v>25000</v>
      </c>
      <c r="D22" s="24">
        <f t="shared" ref="D22:D36" si="8">C22-E22</f>
        <v>0</v>
      </c>
      <c r="E22" s="25">
        <f t="shared" ref="E22:E36" si="9">ROUND(F22*B22*$B$2/360,2)</f>
        <v>25000</v>
      </c>
      <c r="F22" s="25">
        <f t="shared" ref="F22:F36" si="10">G21</f>
        <v>2000000</v>
      </c>
      <c r="G22" s="25">
        <f t="shared" si="0"/>
        <v>2000000</v>
      </c>
    </row>
    <row r="23" spans="1:7" ht="15.75" x14ac:dyDescent="0.25">
      <c r="A23" s="21">
        <v>41856</v>
      </c>
      <c r="B23" s="22">
        <f t="shared" ref="B23:B36" si="11">DAYS360(A22,A23,TRUE)</f>
        <v>30</v>
      </c>
      <c r="C23" s="23">
        <f t="shared" si="7"/>
        <v>25000</v>
      </c>
      <c r="D23" s="24">
        <f t="shared" si="8"/>
        <v>0</v>
      </c>
      <c r="E23" s="25">
        <f t="shared" si="9"/>
        <v>25000</v>
      </c>
      <c r="F23" s="25">
        <f t="shared" si="10"/>
        <v>2000000</v>
      </c>
      <c r="G23" s="25">
        <f t="shared" si="0"/>
        <v>2000000</v>
      </c>
    </row>
    <row r="24" spans="1:7" ht="15.75" x14ac:dyDescent="0.25">
      <c r="A24" s="21">
        <v>41887</v>
      </c>
      <c r="B24" s="22">
        <f t="shared" si="11"/>
        <v>30</v>
      </c>
      <c r="C24" s="23">
        <f t="shared" si="7"/>
        <v>25000</v>
      </c>
      <c r="D24" s="24">
        <f t="shared" si="8"/>
        <v>0</v>
      </c>
      <c r="E24" s="25">
        <f t="shared" si="9"/>
        <v>25000</v>
      </c>
      <c r="F24" s="25">
        <f t="shared" si="10"/>
        <v>2000000</v>
      </c>
      <c r="G24" s="25">
        <f t="shared" si="0"/>
        <v>2000000</v>
      </c>
    </row>
    <row r="25" spans="1:7" ht="15.75" x14ac:dyDescent="0.25">
      <c r="A25" s="21">
        <v>41917</v>
      </c>
      <c r="B25" s="22">
        <f t="shared" si="11"/>
        <v>30</v>
      </c>
      <c r="C25" s="23">
        <f t="shared" si="7"/>
        <v>25000</v>
      </c>
      <c r="D25" s="24">
        <f t="shared" si="8"/>
        <v>0</v>
      </c>
      <c r="E25" s="25">
        <f t="shared" si="9"/>
        <v>25000</v>
      </c>
      <c r="F25" s="25">
        <f t="shared" si="10"/>
        <v>2000000</v>
      </c>
      <c r="G25" s="25">
        <f t="shared" si="0"/>
        <v>2000000</v>
      </c>
    </row>
    <row r="26" spans="1:7" ht="15.75" x14ac:dyDescent="0.25">
      <c r="A26" s="21">
        <v>41948</v>
      </c>
      <c r="B26" s="22">
        <f t="shared" si="11"/>
        <v>30</v>
      </c>
      <c r="C26" s="23">
        <f t="shared" si="7"/>
        <v>25000</v>
      </c>
      <c r="D26" s="24">
        <f t="shared" si="8"/>
        <v>0</v>
      </c>
      <c r="E26" s="25">
        <f t="shared" si="9"/>
        <v>25000</v>
      </c>
      <c r="F26" s="25">
        <f t="shared" si="10"/>
        <v>2000000</v>
      </c>
      <c r="G26" s="25">
        <f t="shared" si="0"/>
        <v>2000000</v>
      </c>
    </row>
    <row r="27" spans="1:7" ht="15.75" x14ac:dyDescent="0.25">
      <c r="A27" s="21">
        <v>41978</v>
      </c>
      <c r="B27" s="22">
        <f t="shared" si="11"/>
        <v>30</v>
      </c>
      <c r="C27" s="23">
        <f t="shared" si="7"/>
        <v>25000</v>
      </c>
      <c r="D27" s="24">
        <f t="shared" si="8"/>
        <v>0</v>
      </c>
      <c r="E27" s="25">
        <f t="shared" si="9"/>
        <v>25000</v>
      </c>
      <c r="F27" s="25">
        <f t="shared" si="10"/>
        <v>2000000</v>
      </c>
      <c r="G27" s="25">
        <f t="shared" si="0"/>
        <v>2000000</v>
      </c>
    </row>
    <row r="28" spans="1:7" ht="15.75" x14ac:dyDescent="0.25">
      <c r="A28" s="21">
        <v>42009</v>
      </c>
      <c r="B28" s="22">
        <f t="shared" si="11"/>
        <v>30</v>
      </c>
      <c r="C28" s="23">
        <f t="shared" si="7"/>
        <v>25000</v>
      </c>
      <c r="D28" s="24">
        <f t="shared" si="8"/>
        <v>0</v>
      </c>
      <c r="E28" s="25">
        <f t="shared" si="9"/>
        <v>25000</v>
      </c>
      <c r="F28" s="25">
        <f t="shared" si="10"/>
        <v>2000000</v>
      </c>
      <c r="G28" s="25">
        <f t="shared" si="0"/>
        <v>2000000</v>
      </c>
    </row>
    <row r="29" spans="1:7" ht="15.75" x14ac:dyDescent="0.25">
      <c r="A29" s="21">
        <v>42040</v>
      </c>
      <c r="B29" s="22">
        <f t="shared" si="11"/>
        <v>30</v>
      </c>
      <c r="C29" s="23">
        <f t="shared" si="7"/>
        <v>25000</v>
      </c>
      <c r="D29" s="24">
        <f t="shared" si="8"/>
        <v>0</v>
      </c>
      <c r="E29" s="25">
        <f t="shared" si="9"/>
        <v>25000</v>
      </c>
      <c r="F29" s="25">
        <f t="shared" si="10"/>
        <v>2000000</v>
      </c>
      <c r="G29" s="25">
        <f t="shared" si="0"/>
        <v>2000000</v>
      </c>
    </row>
    <row r="30" spans="1:7" ht="15.75" x14ac:dyDescent="0.25">
      <c r="A30" s="21">
        <v>42068</v>
      </c>
      <c r="B30" s="22">
        <f t="shared" si="11"/>
        <v>30</v>
      </c>
      <c r="C30" s="23">
        <f t="shared" si="7"/>
        <v>25000</v>
      </c>
      <c r="D30" s="24">
        <f t="shared" si="8"/>
        <v>0</v>
      </c>
      <c r="E30" s="25">
        <f t="shared" si="9"/>
        <v>25000</v>
      </c>
      <c r="F30" s="25">
        <f t="shared" si="10"/>
        <v>2000000</v>
      </c>
      <c r="G30" s="25">
        <f t="shared" si="0"/>
        <v>2000000</v>
      </c>
    </row>
    <row r="31" spans="1:7" ht="15.75" x14ac:dyDescent="0.25">
      <c r="A31" s="21">
        <v>42099</v>
      </c>
      <c r="B31" s="22">
        <f t="shared" si="11"/>
        <v>30</v>
      </c>
      <c r="C31" s="23">
        <f t="shared" si="7"/>
        <v>25000</v>
      </c>
      <c r="D31" s="24">
        <f t="shared" si="8"/>
        <v>0</v>
      </c>
      <c r="E31" s="25">
        <f t="shared" si="9"/>
        <v>25000</v>
      </c>
      <c r="F31" s="25">
        <f t="shared" si="10"/>
        <v>2000000</v>
      </c>
      <c r="G31" s="25">
        <f t="shared" si="0"/>
        <v>2000000</v>
      </c>
    </row>
    <row r="32" spans="1:7" ht="15.75" x14ac:dyDescent="0.25">
      <c r="A32" s="21">
        <v>42129</v>
      </c>
      <c r="B32" s="22">
        <f t="shared" si="11"/>
        <v>30</v>
      </c>
      <c r="C32" s="23">
        <f t="shared" si="7"/>
        <v>25000</v>
      </c>
      <c r="D32" s="24">
        <f t="shared" si="8"/>
        <v>0</v>
      </c>
      <c r="E32" s="25">
        <f t="shared" si="9"/>
        <v>25000</v>
      </c>
      <c r="F32" s="25">
        <f t="shared" si="10"/>
        <v>2000000</v>
      </c>
      <c r="G32" s="25">
        <f t="shared" si="0"/>
        <v>2000000</v>
      </c>
    </row>
    <row r="33" spans="1:7" ht="15.75" x14ac:dyDescent="0.25">
      <c r="A33" s="21">
        <v>42160</v>
      </c>
      <c r="B33" s="22">
        <f t="shared" si="11"/>
        <v>30</v>
      </c>
      <c r="C33" s="23">
        <f t="shared" si="7"/>
        <v>25000</v>
      </c>
      <c r="D33" s="24">
        <f t="shared" si="8"/>
        <v>0</v>
      </c>
      <c r="E33" s="25">
        <f t="shared" si="9"/>
        <v>25000</v>
      </c>
      <c r="F33" s="25">
        <f t="shared" si="10"/>
        <v>2000000</v>
      </c>
      <c r="G33" s="25">
        <f t="shared" si="0"/>
        <v>2000000</v>
      </c>
    </row>
    <row r="34" spans="1:7" ht="15.75" x14ac:dyDescent="0.25">
      <c r="A34" s="21">
        <v>42190</v>
      </c>
      <c r="B34" s="22">
        <f t="shared" si="11"/>
        <v>30</v>
      </c>
      <c r="C34" s="23">
        <f t="shared" si="7"/>
        <v>25000</v>
      </c>
      <c r="D34" s="24">
        <f t="shared" si="8"/>
        <v>0</v>
      </c>
      <c r="E34" s="25">
        <f t="shared" si="9"/>
        <v>25000</v>
      </c>
      <c r="F34" s="25">
        <f t="shared" si="10"/>
        <v>2000000</v>
      </c>
      <c r="G34" s="25">
        <f t="shared" si="0"/>
        <v>2000000</v>
      </c>
    </row>
    <row r="35" spans="1:7" ht="15.75" x14ac:dyDescent="0.25">
      <c r="A35" s="21">
        <v>42221</v>
      </c>
      <c r="B35" s="22">
        <f t="shared" si="11"/>
        <v>30</v>
      </c>
      <c r="C35" s="23">
        <f t="shared" si="7"/>
        <v>25000</v>
      </c>
      <c r="D35" s="24">
        <f t="shared" si="8"/>
        <v>0</v>
      </c>
      <c r="E35" s="25">
        <f t="shared" si="9"/>
        <v>25000</v>
      </c>
      <c r="F35" s="25">
        <f t="shared" si="10"/>
        <v>2000000</v>
      </c>
      <c r="G35" s="25">
        <f t="shared" si="0"/>
        <v>2000000</v>
      </c>
    </row>
    <row r="36" spans="1:7" ht="15.75" x14ac:dyDescent="0.25">
      <c r="A36" s="26">
        <v>42252</v>
      </c>
      <c r="B36" s="27">
        <f t="shared" si="11"/>
        <v>30</v>
      </c>
      <c r="C36" s="28">
        <f t="shared" ref="C36" si="12">$F$2</f>
        <v>2025000</v>
      </c>
      <c r="D36" s="29">
        <f t="shared" si="8"/>
        <v>2000000</v>
      </c>
      <c r="E36" s="30">
        <f t="shared" si="9"/>
        <v>25000</v>
      </c>
      <c r="F36" s="30">
        <f t="shared" si="10"/>
        <v>2000000</v>
      </c>
      <c r="G36" s="30">
        <f t="shared" si="0"/>
        <v>0</v>
      </c>
    </row>
    <row r="37" spans="1:7" ht="15.75" x14ac:dyDescent="0.25">
      <c r="A37" s="21">
        <v>41795</v>
      </c>
      <c r="B37" s="22">
        <f>DAYS360(A4,A37,TRUE)</f>
        <v>30</v>
      </c>
      <c r="C37" s="23">
        <f>E37</f>
        <v>27083.33</v>
      </c>
      <c r="D37" s="24">
        <f>C37-E37</f>
        <v>0</v>
      </c>
      <c r="E37" s="25">
        <f>ROUND((F37*J1*B2/360)+(F21*B2*H2/360),2)</f>
        <v>27083.33</v>
      </c>
      <c r="F37" s="25">
        <f>F21+L1</f>
        <v>3000000</v>
      </c>
      <c r="G37" s="25">
        <f>F37-D37</f>
        <v>3000000</v>
      </c>
    </row>
    <row r="38" spans="1:7" ht="15.75" x14ac:dyDescent="0.25">
      <c r="A38" s="21">
        <v>41825</v>
      </c>
      <c r="B38" s="22">
        <f>DAYS360(A37,A38,TRUE)</f>
        <v>30</v>
      </c>
      <c r="C38" s="23">
        <f t="shared" ref="C38:C51" si="13">E38</f>
        <v>37500</v>
      </c>
      <c r="D38" s="24">
        <f>C38-E38</f>
        <v>0</v>
      </c>
      <c r="E38" s="25">
        <f>ROUND(F38*B38*$B$2/360,2)</f>
        <v>37500</v>
      </c>
      <c r="F38" s="25">
        <f>G37</f>
        <v>3000000</v>
      </c>
      <c r="G38" s="25">
        <f>F38-D38</f>
        <v>3000000</v>
      </c>
    </row>
    <row r="39" spans="1:7" ht="15.75" x14ac:dyDescent="0.25">
      <c r="A39" s="21">
        <v>41856</v>
      </c>
      <c r="B39" s="22">
        <f t="shared" ref="B39:B52" si="14">DAYS360(A38,A39,TRUE)</f>
        <v>30</v>
      </c>
      <c r="C39" s="23">
        <f t="shared" si="13"/>
        <v>37500</v>
      </c>
      <c r="D39" s="24">
        <f>C39-E39</f>
        <v>0</v>
      </c>
      <c r="E39" s="25">
        <f t="shared" ref="E39:E52" si="15">ROUND(F39*B39*$B$2/360,2)</f>
        <v>37500</v>
      </c>
      <c r="F39" s="25">
        <f t="shared" ref="F39:F52" si="16">G38</f>
        <v>3000000</v>
      </c>
      <c r="G39" s="25">
        <f t="shared" ref="G39:G52" si="17">F39-D39</f>
        <v>3000000</v>
      </c>
    </row>
    <row r="40" spans="1:7" ht="15.75" x14ac:dyDescent="0.25">
      <c r="A40" s="21">
        <v>41887</v>
      </c>
      <c r="B40" s="22">
        <f t="shared" si="14"/>
        <v>30</v>
      </c>
      <c r="C40" s="23">
        <f t="shared" si="13"/>
        <v>37500</v>
      </c>
      <c r="D40" s="24">
        <f t="shared" ref="D40:D52" si="18">C40-E40</f>
        <v>0</v>
      </c>
      <c r="E40" s="25">
        <f t="shared" si="15"/>
        <v>37500</v>
      </c>
      <c r="F40" s="25">
        <f t="shared" si="16"/>
        <v>3000000</v>
      </c>
      <c r="G40" s="25">
        <f t="shared" si="17"/>
        <v>3000000</v>
      </c>
    </row>
    <row r="41" spans="1:7" ht="15.75" x14ac:dyDescent="0.25">
      <c r="A41" s="21">
        <v>41917</v>
      </c>
      <c r="B41" s="22">
        <f t="shared" si="14"/>
        <v>30</v>
      </c>
      <c r="C41" s="23">
        <f t="shared" si="13"/>
        <v>37500</v>
      </c>
      <c r="D41" s="24">
        <f t="shared" si="18"/>
        <v>0</v>
      </c>
      <c r="E41" s="25">
        <f t="shared" si="15"/>
        <v>37500</v>
      </c>
      <c r="F41" s="25">
        <f t="shared" si="16"/>
        <v>3000000</v>
      </c>
      <c r="G41" s="25">
        <f t="shared" si="17"/>
        <v>3000000</v>
      </c>
    </row>
    <row r="42" spans="1:7" ht="15.75" x14ac:dyDescent="0.25">
      <c r="A42" s="21">
        <v>41948</v>
      </c>
      <c r="B42" s="22">
        <f t="shared" si="14"/>
        <v>30</v>
      </c>
      <c r="C42" s="23">
        <f t="shared" si="13"/>
        <v>37500</v>
      </c>
      <c r="D42" s="24">
        <f t="shared" si="18"/>
        <v>0</v>
      </c>
      <c r="E42" s="25">
        <f t="shared" si="15"/>
        <v>37500</v>
      </c>
      <c r="F42" s="25">
        <f t="shared" si="16"/>
        <v>3000000</v>
      </c>
      <c r="G42" s="25">
        <f t="shared" si="17"/>
        <v>3000000</v>
      </c>
    </row>
    <row r="43" spans="1:7" ht="15.75" x14ac:dyDescent="0.25">
      <c r="A43" s="21">
        <v>41978</v>
      </c>
      <c r="B43" s="22">
        <f t="shared" si="14"/>
        <v>30</v>
      </c>
      <c r="C43" s="23">
        <f t="shared" si="13"/>
        <v>37500</v>
      </c>
      <c r="D43" s="24">
        <f t="shared" si="18"/>
        <v>0</v>
      </c>
      <c r="E43" s="25">
        <f t="shared" si="15"/>
        <v>37500</v>
      </c>
      <c r="F43" s="25">
        <f t="shared" si="16"/>
        <v>3000000</v>
      </c>
      <c r="G43" s="25">
        <f t="shared" si="17"/>
        <v>3000000</v>
      </c>
    </row>
    <row r="44" spans="1:7" ht="15.75" x14ac:dyDescent="0.25">
      <c r="A44" s="21">
        <v>42009</v>
      </c>
      <c r="B44" s="22">
        <f t="shared" si="14"/>
        <v>30</v>
      </c>
      <c r="C44" s="23">
        <f t="shared" si="13"/>
        <v>37500</v>
      </c>
      <c r="D44" s="24">
        <f t="shared" si="18"/>
        <v>0</v>
      </c>
      <c r="E44" s="25">
        <f t="shared" si="15"/>
        <v>37500</v>
      </c>
      <c r="F44" s="25">
        <f t="shared" si="16"/>
        <v>3000000</v>
      </c>
      <c r="G44" s="25">
        <f t="shared" si="17"/>
        <v>3000000</v>
      </c>
    </row>
    <row r="45" spans="1:7" ht="15.75" x14ac:dyDescent="0.25">
      <c r="A45" s="21">
        <v>42040</v>
      </c>
      <c r="B45" s="22">
        <f t="shared" si="14"/>
        <v>30</v>
      </c>
      <c r="C45" s="23">
        <f t="shared" si="13"/>
        <v>37500</v>
      </c>
      <c r="D45" s="24">
        <f t="shared" si="18"/>
        <v>0</v>
      </c>
      <c r="E45" s="25">
        <f t="shared" si="15"/>
        <v>37500</v>
      </c>
      <c r="F45" s="25">
        <f t="shared" si="16"/>
        <v>3000000</v>
      </c>
      <c r="G45" s="25">
        <f t="shared" si="17"/>
        <v>3000000</v>
      </c>
    </row>
    <row r="46" spans="1:7" ht="15.75" x14ac:dyDescent="0.25">
      <c r="A46" s="21">
        <v>42068</v>
      </c>
      <c r="B46" s="22">
        <f t="shared" si="14"/>
        <v>30</v>
      </c>
      <c r="C46" s="23">
        <f t="shared" si="13"/>
        <v>37500</v>
      </c>
      <c r="D46" s="24">
        <f t="shared" si="18"/>
        <v>0</v>
      </c>
      <c r="E46" s="25">
        <f t="shared" si="15"/>
        <v>37500</v>
      </c>
      <c r="F46" s="25">
        <f t="shared" si="16"/>
        <v>3000000</v>
      </c>
      <c r="G46" s="25">
        <f t="shared" si="17"/>
        <v>3000000</v>
      </c>
    </row>
    <row r="47" spans="1:7" ht="15.75" x14ac:dyDescent="0.25">
      <c r="A47" s="21">
        <v>42099</v>
      </c>
      <c r="B47" s="22">
        <f t="shared" si="14"/>
        <v>30</v>
      </c>
      <c r="C47" s="23">
        <f t="shared" si="13"/>
        <v>37500</v>
      </c>
      <c r="D47" s="24">
        <f t="shared" si="18"/>
        <v>0</v>
      </c>
      <c r="E47" s="25">
        <f t="shared" si="15"/>
        <v>37500</v>
      </c>
      <c r="F47" s="25">
        <f t="shared" si="16"/>
        <v>3000000</v>
      </c>
      <c r="G47" s="25">
        <f t="shared" si="17"/>
        <v>3000000</v>
      </c>
    </row>
    <row r="48" spans="1:7" ht="15.75" x14ac:dyDescent="0.25">
      <c r="A48" s="21">
        <v>42129</v>
      </c>
      <c r="B48" s="22">
        <f t="shared" si="14"/>
        <v>30</v>
      </c>
      <c r="C48" s="23">
        <f t="shared" si="13"/>
        <v>37500</v>
      </c>
      <c r="D48" s="24">
        <f t="shared" si="18"/>
        <v>0</v>
      </c>
      <c r="E48" s="25">
        <f t="shared" si="15"/>
        <v>37500</v>
      </c>
      <c r="F48" s="25">
        <f t="shared" si="16"/>
        <v>3000000</v>
      </c>
      <c r="G48" s="25">
        <f t="shared" si="17"/>
        <v>3000000</v>
      </c>
    </row>
    <row r="49" spans="1:7" ht="15.75" x14ac:dyDescent="0.25">
      <c r="A49" s="21">
        <v>42160</v>
      </c>
      <c r="B49" s="22">
        <f t="shared" si="14"/>
        <v>30</v>
      </c>
      <c r="C49" s="23">
        <f t="shared" si="13"/>
        <v>37500</v>
      </c>
      <c r="D49" s="24">
        <f t="shared" si="18"/>
        <v>0</v>
      </c>
      <c r="E49" s="25">
        <f t="shared" si="15"/>
        <v>37500</v>
      </c>
      <c r="F49" s="25">
        <f t="shared" si="16"/>
        <v>3000000</v>
      </c>
      <c r="G49" s="25">
        <f t="shared" si="17"/>
        <v>3000000</v>
      </c>
    </row>
    <row r="50" spans="1:7" ht="15.75" x14ac:dyDescent="0.25">
      <c r="A50" s="21">
        <v>42190</v>
      </c>
      <c r="B50" s="22">
        <f t="shared" si="14"/>
        <v>30</v>
      </c>
      <c r="C50" s="23">
        <f t="shared" si="13"/>
        <v>37500</v>
      </c>
      <c r="D50" s="24">
        <f t="shared" si="18"/>
        <v>0</v>
      </c>
      <c r="E50" s="25">
        <f t="shared" si="15"/>
        <v>37500</v>
      </c>
      <c r="F50" s="25">
        <f t="shared" si="16"/>
        <v>3000000</v>
      </c>
      <c r="G50" s="25">
        <f t="shared" si="17"/>
        <v>3000000</v>
      </c>
    </row>
    <row r="51" spans="1:7" ht="15.75" x14ac:dyDescent="0.25">
      <c r="A51" s="21">
        <v>42221</v>
      </c>
      <c r="B51" s="22">
        <f t="shared" si="14"/>
        <v>30</v>
      </c>
      <c r="C51" s="23">
        <f t="shared" si="13"/>
        <v>37500</v>
      </c>
      <c r="D51" s="24">
        <f t="shared" si="18"/>
        <v>0</v>
      </c>
      <c r="E51" s="25">
        <f t="shared" si="15"/>
        <v>37500</v>
      </c>
      <c r="F51" s="25">
        <f t="shared" si="16"/>
        <v>3000000</v>
      </c>
      <c r="G51" s="25">
        <f t="shared" si="17"/>
        <v>3000000</v>
      </c>
    </row>
    <row r="52" spans="1:7" ht="15.75" x14ac:dyDescent="0.25">
      <c r="A52" s="26">
        <v>42252</v>
      </c>
      <c r="B52" s="27">
        <f t="shared" si="14"/>
        <v>30</v>
      </c>
      <c r="C52" s="28">
        <f>$L$2</f>
        <v>3037500</v>
      </c>
      <c r="D52" s="29">
        <f t="shared" si="18"/>
        <v>3000000</v>
      </c>
      <c r="E52" s="30">
        <f t="shared" si="15"/>
        <v>37500</v>
      </c>
      <c r="F52" s="30">
        <f t="shared" si="16"/>
        <v>3000000</v>
      </c>
      <c r="G52" s="30">
        <f t="shared" si="17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EE35-BD40-4F21-A309-382197FC1860}">
  <dimension ref="A1:L112"/>
  <sheetViews>
    <sheetView workbookViewId="0">
      <selection activeCell="A2" sqref="A2:A15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2.85546875" bestFit="1" customWidth="1"/>
    <col min="5" max="5" width="23" bestFit="1" customWidth="1"/>
    <col min="6" max="6" width="16.28515625" bestFit="1" customWidth="1"/>
    <col min="7" max="7" width="31.140625" bestFit="1" customWidth="1"/>
    <col min="8" max="8" width="12.85546875" bestFit="1" customWidth="1"/>
    <col min="9" max="9" width="29.28515625" bestFit="1" customWidth="1"/>
    <col min="10" max="10" width="12.7109375" bestFit="1" customWidth="1"/>
    <col min="11" max="11" width="27.7109375" bestFit="1" customWidth="1"/>
    <col min="12" max="12" width="12.85546875" bestFit="1" customWidth="1"/>
  </cols>
  <sheetData>
    <row r="1" spans="1:12" x14ac:dyDescent="0.25">
      <c r="A1" s="11" t="s">
        <v>30</v>
      </c>
      <c r="B1" s="12">
        <v>41760</v>
      </c>
      <c r="C1" s="13" t="s">
        <v>110</v>
      </c>
      <c r="D1" s="14">
        <v>1000000</v>
      </c>
      <c r="E1" s="11" t="s">
        <v>111</v>
      </c>
      <c r="F1" s="12">
        <v>42125</v>
      </c>
      <c r="G1" s="13" t="s">
        <v>112</v>
      </c>
      <c r="H1" s="15">
        <v>1000000</v>
      </c>
      <c r="I1" s="44" t="s">
        <v>133</v>
      </c>
      <c r="J1" s="44">
        <f>(31-4-2014)-(5-4-2014)</f>
        <v>26</v>
      </c>
      <c r="K1" s="45" t="s">
        <v>159</v>
      </c>
      <c r="L1" s="46">
        <v>1000000</v>
      </c>
    </row>
    <row r="2" spans="1:12" x14ac:dyDescent="0.25">
      <c r="A2" s="11" t="s">
        <v>31</v>
      </c>
      <c r="B2" s="17">
        <v>0.15</v>
      </c>
      <c r="C2" s="11" t="s">
        <v>37</v>
      </c>
      <c r="D2" s="18">
        <f>ROUNDUP(1012328.77,0)</f>
        <v>1012329</v>
      </c>
      <c r="E2" s="11" t="s">
        <v>37</v>
      </c>
      <c r="F2" s="18">
        <v>2024658</v>
      </c>
      <c r="G2" s="16" t="s">
        <v>158</v>
      </c>
      <c r="H2" s="16">
        <f>(5-5-2014)-(1-5-2014)</f>
        <v>4</v>
      </c>
      <c r="I2" s="47" t="s">
        <v>114</v>
      </c>
      <c r="J2" s="48">
        <v>42491</v>
      </c>
      <c r="K2" s="11" t="s">
        <v>37</v>
      </c>
      <c r="L2" s="18">
        <f>ROUNDUP(250617.629225162,0)</f>
        <v>250618</v>
      </c>
    </row>
    <row r="3" spans="1:12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12" ht="15.75" x14ac:dyDescent="0.25">
      <c r="A4" s="21">
        <v>41764</v>
      </c>
      <c r="B4" s="22">
        <f>_xlfn.DAYS(A4,B1)</f>
        <v>4</v>
      </c>
      <c r="C4" s="23" t="s">
        <v>25</v>
      </c>
      <c r="D4" s="24">
        <v>0</v>
      </c>
      <c r="E4" s="25">
        <f>ROUNDUP($B$2*B4*F4/365,0)</f>
        <v>1644</v>
      </c>
      <c r="F4" s="25">
        <f>D1</f>
        <v>1000000</v>
      </c>
      <c r="G4" s="25">
        <f t="shared" ref="G4:G40" si="0">F4-D4</f>
        <v>1000000</v>
      </c>
    </row>
    <row r="5" spans="1:12" ht="15.75" x14ac:dyDescent="0.25">
      <c r="A5" s="21">
        <v>41795</v>
      </c>
      <c r="B5" s="22">
        <f>_xlfn.DAYS(A5,A4)</f>
        <v>31</v>
      </c>
      <c r="C5" s="23">
        <f>E5</f>
        <v>12740</v>
      </c>
      <c r="D5" s="24">
        <f>C5-E5</f>
        <v>0</v>
      </c>
      <c r="E5" s="25">
        <f>ROUNDUP($B$2*B5*F5/365,0)</f>
        <v>12740</v>
      </c>
      <c r="F5" s="25">
        <f>G4</f>
        <v>1000000</v>
      </c>
      <c r="G5" s="25">
        <f>F5-D5</f>
        <v>1000000</v>
      </c>
    </row>
    <row r="6" spans="1:12" ht="15.75" x14ac:dyDescent="0.25">
      <c r="A6" s="21">
        <v>41825</v>
      </c>
      <c r="B6" s="22">
        <f t="shared" ref="B6:B40" si="1">_xlfn.DAYS(A6,A5)</f>
        <v>30</v>
      </c>
      <c r="C6" s="23">
        <f t="shared" ref="C6:C39" si="2">E6</f>
        <v>12329</v>
      </c>
      <c r="D6" s="24">
        <f t="shared" ref="D6:D40" si="3">C6-E6</f>
        <v>0</v>
      </c>
      <c r="E6" s="25">
        <f t="shared" ref="E6:E40" si="4">ROUNDUP($B$2*B6*F6/365,0)</f>
        <v>12329</v>
      </c>
      <c r="F6" s="25">
        <f t="shared" ref="F6:F40" si="5">G5</f>
        <v>1000000</v>
      </c>
      <c r="G6" s="25">
        <f t="shared" si="0"/>
        <v>1000000</v>
      </c>
    </row>
    <row r="7" spans="1:12" ht="15.75" x14ac:dyDescent="0.25">
      <c r="A7" s="21">
        <v>41856</v>
      </c>
      <c r="B7" s="22">
        <f t="shared" si="1"/>
        <v>31</v>
      </c>
      <c r="C7" s="23">
        <f t="shared" si="2"/>
        <v>12740</v>
      </c>
      <c r="D7" s="24">
        <f t="shared" si="3"/>
        <v>0</v>
      </c>
      <c r="E7" s="25">
        <f t="shared" si="4"/>
        <v>12740</v>
      </c>
      <c r="F7" s="25">
        <f t="shared" si="5"/>
        <v>1000000</v>
      </c>
      <c r="G7" s="25">
        <f t="shared" si="0"/>
        <v>1000000</v>
      </c>
    </row>
    <row r="8" spans="1:12" ht="15.75" x14ac:dyDescent="0.25">
      <c r="A8" s="21">
        <v>41887</v>
      </c>
      <c r="B8" s="22">
        <f t="shared" si="1"/>
        <v>31</v>
      </c>
      <c r="C8" s="23">
        <f t="shared" si="2"/>
        <v>12740</v>
      </c>
      <c r="D8" s="24">
        <f t="shared" si="3"/>
        <v>0</v>
      </c>
      <c r="E8" s="25">
        <f t="shared" si="4"/>
        <v>12740</v>
      </c>
      <c r="F8" s="25">
        <f t="shared" si="5"/>
        <v>1000000</v>
      </c>
      <c r="G8" s="25">
        <f t="shared" si="0"/>
        <v>1000000</v>
      </c>
    </row>
    <row r="9" spans="1:12" ht="15.75" x14ac:dyDescent="0.25">
      <c r="A9" s="21">
        <v>41917</v>
      </c>
      <c r="B9" s="22">
        <f t="shared" si="1"/>
        <v>30</v>
      </c>
      <c r="C9" s="23">
        <f t="shared" si="2"/>
        <v>12329</v>
      </c>
      <c r="D9" s="24">
        <f t="shared" si="3"/>
        <v>0</v>
      </c>
      <c r="E9" s="25">
        <f t="shared" si="4"/>
        <v>12329</v>
      </c>
      <c r="F9" s="25">
        <f t="shared" si="5"/>
        <v>1000000</v>
      </c>
      <c r="G9" s="25">
        <f t="shared" si="0"/>
        <v>1000000</v>
      </c>
    </row>
    <row r="10" spans="1:12" ht="15.75" x14ac:dyDescent="0.25">
      <c r="A10" s="21">
        <v>41948</v>
      </c>
      <c r="B10" s="22">
        <f t="shared" si="1"/>
        <v>31</v>
      </c>
      <c r="C10" s="23">
        <f t="shared" si="2"/>
        <v>12740</v>
      </c>
      <c r="D10" s="24">
        <f t="shared" si="3"/>
        <v>0</v>
      </c>
      <c r="E10" s="25">
        <f t="shared" si="4"/>
        <v>12740</v>
      </c>
      <c r="F10" s="25">
        <f t="shared" si="5"/>
        <v>1000000</v>
      </c>
      <c r="G10" s="25">
        <f t="shared" si="0"/>
        <v>1000000</v>
      </c>
    </row>
    <row r="11" spans="1:12" ht="15.75" x14ac:dyDescent="0.25">
      <c r="A11" s="21">
        <v>41978</v>
      </c>
      <c r="B11" s="22">
        <f t="shared" si="1"/>
        <v>30</v>
      </c>
      <c r="C11" s="23">
        <f t="shared" si="2"/>
        <v>12329</v>
      </c>
      <c r="D11" s="24">
        <f t="shared" si="3"/>
        <v>0</v>
      </c>
      <c r="E11" s="25">
        <f t="shared" si="4"/>
        <v>12329</v>
      </c>
      <c r="F11" s="25">
        <f t="shared" si="5"/>
        <v>1000000</v>
      </c>
      <c r="G11" s="25">
        <f t="shared" si="0"/>
        <v>1000000</v>
      </c>
    </row>
    <row r="12" spans="1:12" ht="15.75" x14ac:dyDescent="0.25">
      <c r="A12" s="21">
        <v>42009</v>
      </c>
      <c r="B12" s="22">
        <f t="shared" si="1"/>
        <v>31</v>
      </c>
      <c r="C12" s="23">
        <f t="shared" si="2"/>
        <v>12740</v>
      </c>
      <c r="D12" s="24">
        <f t="shared" si="3"/>
        <v>0</v>
      </c>
      <c r="E12" s="25">
        <f t="shared" si="4"/>
        <v>12740</v>
      </c>
      <c r="F12" s="25">
        <f t="shared" si="5"/>
        <v>1000000</v>
      </c>
      <c r="G12" s="25">
        <f t="shared" si="0"/>
        <v>1000000</v>
      </c>
    </row>
    <row r="13" spans="1:12" ht="15.75" x14ac:dyDescent="0.25">
      <c r="A13" s="21">
        <v>42040</v>
      </c>
      <c r="B13" s="22">
        <f t="shared" si="1"/>
        <v>31</v>
      </c>
      <c r="C13" s="23">
        <f t="shared" si="2"/>
        <v>12740</v>
      </c>
      <c r="D13" s="24">
        <f t="shared" si="3"/>
        <v>0</v>
      </c>
      <c r="E13" s="25">
        <f t="shared" si="4"/>
        <v>12740</v>
      </c>
      <c r="F13" s="25">
        <f t="shared" si="5"/>
        <v>1000000</v>
      </c>
      <c r="G13" s="25">
        <f t="shared" si="0"/>
        <v>1000000</v>
      </c>
    </row>
    <row r="14" spans="1:12" ht="15.75" x14ac:dyDescent="0.25">
      <c r="A14" s="21">
        <v>42068</v>
      </c>
      <c r="B14" s="22">
        <f t="shared" si="1"/>
        <v>28</v>
      </c>
      <c r="C14" s="23">
        <f t="shared" si="2"/>
        <v>11507</v>
      </c>
      <c r="D14" s="24">
        <f t="shared" si="3"/>
        <v>0</v>
      </c>
      <c r="E14" s="25">
        <f t="shared" si="4"/>
        <v>11507</v>
      </c>
      <c r="F14" s="25">
        <f t="shared" si="5"/>
        <v>1000000</v>
      </c>
      <c r="G14" s="25">
        <f t="shared" si="0"/>
        <v>1000000</v>
      </c>
    </row>
    <row r="15" spans="1:12" ht="15.75" x14ac:dyDescent="0.25">
      <c r="A15" s="21">
        <v>42099</v>
      </c>
      <c r="B15" s="22">
        <f t="shared" si="1"/>
        <v>31</v>
      </c>
      <c r="C15" s="23">
        <f t="shared" si="2"/>
        <v>12740</v>
      </c>
      <c r="D15" s="24">
        <f t="shared" si="3"/>
        <v>0</v>
      </c>
      <c r="E15" s="25">
        <f t="shared" si="4"/>
        <v>12740</v>
      </c>
      <c r="F15" s="25">
        <f t="shared" si="5"/>
        <v>1000000</v>
      </c>
      <c r="G15" s="25">
        <f t="shared" si="0"/>
        <v>1000000</v>
      </c>
    </row>
    <row r="16" spans="1:12" ht="15.75" x14ac:dyDescent="0.25">
      <c r="A16" s="21">
        <v>42129</v>
      </c>
      <c r="B16" s="22">
        <f t="shared" si="1"/>
        <v>30</v>
      </c>
      <c r="C16" s="23">
        <f t="shared" si="2"/>
        <v>12329</v>
      </c>
      <c r="D16" s="24">
        <f t="shared" si="3"/>
        <v>0</v>
      </c>
      <c r="E16" s="25">
        <f t="shared" si="4"/>
        <v>12329</v>
      </c>
      <c r="F16" s="25">
        <f t="shared" si="5"/>
        <v>1000000</v>
      </c>
      <c r="G16" s="25">
        <f t="shared" si="0"/>
        <v>1000000</v>
      </c>
    </row>
    <row r="17" spans="1:7" ht="15.75" x14ac:dyDescent="0.25">
      <c r="A17" s="21">
        <v>42160</v>
      </c>
      <c r="B17" s="22">
        <f t="shared" si="1"/>
        <v>31</v>
      </c>
      <c r="C17" s="23">
        <f t="shared" si="2"/>
        <v>12740</v>
      </c>
      <c r="D17" s="24">
        <f t="shared" si="3"/>
        <v>0</v>
      </c>
      <c r="E17" s="25">
        <f t="shared" si="4"/>
        <v>12740</v>
      </c>
      <c r="F17" s="25">
        <f t="shared" si="5"/>
        <v>1000000</v>
      </c>
      <c r="G17" s="25">
        <f t="shared" si="0"/>
        <v>1000000</v>
      </c>
    </row>
    <row r="18" spans="1:7" ht="15.75" x14ac:dyDescent="0.25">
      <c r="A18" s="21">
        <v>42190</v>
      </c>
      <c r="B18" s="22">
        <f t="shared" si="1"/>
        <v>30</v>
      </c>
      <c r="C18" s="23">
        <f t="shared" si="2"/>
        <v>12329</v>
      </c>
      <c r="D18" s="24">
        <f t="shared" si="3"/>
        <v>0</v>
      </c>
      <c r="E18" s="25">
        <f t="shared" si="4"/>
        <v>12329</v>
      </c>
      <c r="F18" s="25">
        <f t="shared" si="5"/>
        <v>1000000</v>
      </c>
      <c r="G18" s="25">
        <f t="shared" si="0"/>
        <v>1000000</v>
      </c>
    </row>
    <row r="19" spans="1:7" ht="15.75" x14ac:dyDescent="0.25">
      <c r="A19" s="21">
        <v>42221</v>
      </c>
      <c r="B19" s="22">
        <f t="shared" si="1"/>
        <v>31</v>
      </c>
      <c r="C19" s="23">
        <f t="shared" si="2"/>
        <v>12740</v>
      </c>
      <c r="D19" s="24">
        <f t="shared" si="3"/>
        <v>0</v>
      </c>
      <c r="E19" s="25">
        <f t="shared" si="4"/>
        <v>12740</v>
      </c>
      <c r="F19" s="25">
        <f t="shared" si="5"/>
        <v>1000000</v>
      </c>
      <c r="G19" s="25">
        <f t="shared" si="0"/>
        <v>1000000</v>
      </c>
    </row>
    <row r="20" spans="1:7" ht="15.75" x14ac:dyDescent="0.25">
      <c r="A20" s="21">
        <v>42252</v>
      </c>
      <c r="B20" s="22">
        <f t="shared" si="1"/>
        <v>31</v>
      </c>
      <c r="C20" s="23">
        <f t="shared" si="2"/>
        <v>12740</v>
      </c>
      <c r="D20" s="24">
        <f t="shared" si="3"/>
        <v>0</v>
      </c>
      <c r="E20" s="25">
        <f t="shared" si="4"/>
        <v>12740</v>
      </c>
      <c r="F20" s="25">
        <f t="shared" si="5"/>
        <v>1000000</v>
      </c>
      <c r="G20" s="25">
        <f t="shared" si="0"/>
        <v>1000000</v>
      </c>
    </row>
    <row r="21" spans="1:7" ht="15.75" x14ac:dyDescent="0.25">
      <c r="A21" s="21">
        <v>42282</v>
      </c>
      <c r="B21" s="22">
        <f t="shared" si="1"/>
        <v>30</v>
      </c>
      <c r="C21" s="23">
        <f t="shared" si="2"/>
        <v>12329</v>
      </c>
      <c r="D21" s="24">
        <f t="shared" si="3"/>
        <v>0</v>
      </c>
      <c r="E21" s="25">
        <f t="shared" si="4"/>
        <v>12329</v>
      </c>
      <c r="F21" s="25">
        <f t="shared" si="5"/>
        <v>1000000</v>
      </c>
      <c r="G21" s="25">
        <f t="shared" si="0"/>
        <v>1000000</v>
      </c>
    </row>
    <row r="22" spans="1:7" ht="15.75" x14ac:dyDescent="0.25">
      <c r="A22" s="21">
        <v>42313</v>
      </c>
      <c r="B22" s="22">
        <f t="shared" si="1"/>
        <v>31</v>
      </c>
      <c r="C22" s="23">
        <f t="shared" si="2"/>
        <v>12740</v>
      </c>
      <c r="D22" s="24">
        <f t="shared" si="3"/>
        <v>0</v>
      </c>
      <c r="E22" s="25">
        <f t="shared" si="4"/>
        <v>12740</v>
      </c>
      <c r="F22" s="25">
        <f t="shared" si="5"/>
        <v>1000000</v>
      </c>
      <c r="G22" s="25">
        <f t="shared" si="0"/>
        <v>1000000</v>
      </c>
    </row>
    <row r="23" spans="1:7" ht="15.75" x14ac:dyDescent="0.25">
      <c r="A23" s="21">
        <v>42343</v>
      </c>
      <c r="B23" s="22">
        <f t="shared" si="1"/>
        <v>30</v>
      </c>
      <c r="C23" s="23">
        <f t="shared" si="2"/>
        <v>12329</v>
      </c>
      <c r="D23" s="24">
        <f t="shared" si="3"/>
        <v>0</v>
      </c>
      <c r="E23" s="25">
        <f t="shared" si="4"/>
        <v>12329</v>
      </c>
      <c r="F23" s="25">
        <f t="shared" si="5"/>
        <v>1000000</v>
      </c>
      <c r="G23" s="25">
        <f t="shared" si="0"/>
        <v>1000000</v>
      </c>
    </row>
    <row r="24" spans="1:7" ht="15.75" x14ac:dyDescent="0.25">
      <c r="A24" s="21">
        <v>42374</v>
      </c>
      <c r="B24" s="22">
        <f t="shared" si="1"/>
        <v>31</v>
      </c>
      <c r="C24" s="23">
        <f t="shared" si="2"/>
        <v>12740</v>
      </c>
      <c r="D24" s="24">
        <f t="shared" si="3"/>
        <v>0</v>
      </c>
      <c r="E24" s="25">
        <f t="shared" si="4"/>
        <v>12740</v>
      </c>
      <c r="F24" s="25">
        <f t="shared" si="5"/>
        <v>1000000</v>
      </c>
      <c r="G24" s="25">
        <f t="shared" si="0"/>
        <v>1000000</v>
      </c>
    </row>
    <row r="25" spans="1:7" ht="15.75" x14ac:dyDescent="0.25">
      <c r="A25" s="21">
        <v>42405</v>
      </c>
      <c r="B25" s="22">
        <f t="shared" si="1"/>
        <v>31</v>
      </c>
      <c r="C25" s="23">
        <f t="shared" si="2"/>
        <v>12740</v>
      </c>
      <c r="D25" s="24">
        <f t="shared" si="3"/>
        <v>0</v>
      </c>
      <c r="E25" s="25">
        <f t="shared" si="4"/>
        <v>12740</v>
      </c>
      <c r="F25" s="25">
        <f t="shared" si="5"/>
        <v>1000000</v>
      </c>
      <c r="G25" s="25">
        <f t="shared" si="0"/>
        <v>1000000</v>
      </c>
    </row>
    <row r="26" spans="1:7" ht="15.75" x14ac:dyDescent="0.25">
      <c r="A26" s="21">
        <v>42434</v>
      </c>
      <c r="B26" s="22">
        <f t="shared" si="1"/>
        <v>29</v>
      </c>
      <c r="C26" s="23">
        <f t="shared" si="2"/>
        <v>11918</v>
      </c>
      <c r="D26" s="24">
        <f t="shared" si="3"/>
        <v>0</v>
      </c>
      <c r="E26" s="25">
        <f t="shared" si="4"/>
        <v>11918</v>
      </c>
      <c r="F26" s="25">
        <f t="shared" si="5"/>
        <v>1000000</v>
      </c>
      <c r="G26" s="25">
        <f t="shared" si="0"/>
        <v>1000000</v>
      </c>
    </row>
    <row r="27" spans="1:7" ht="15.75" x14ac:dyDescent="0.25">
      <c r="A27" s="21">
        <v>42465</v>
      </c>
      <c r="B27" s="22">
        <f t="shared" si="1"/>
        <v>31</v>
      </c>
      <c r="C27" s="23">
        <f t="shared" si="2"/>
        <v>12740</v>
      </c>
      <c r="D27" s="24">
        <f t="shared" si="3"/>
        <v>0</v>
      </c>
      <c r="E27" s="25">
        <f t="shared" si="4"/>
        <v>12740</v>
      </c>
      <c r="F27" s="25">
        <f t="shared" si="5"/>
        <v>1000000</v>
      </c>
      <c r="G27" s="25">
        <f t="shared" si="0"/>
        <v>1000000</v>
      </c>
    </row>
    <row r="28" spans="1:7" ht="15.75" x14ac:dyDescent="0.25">
      <c r="A28" s="21">
        <v>42495</v>
      </c>
      <c r="B28" s="22">
        <f t="shared" si="1"/>
        <v>30</v>
      </c>
      <c r="C28" s="23">
        <f t="shared" si="2"/>
        <v>12329</v>
      </c>
      <c r="D28" s="24">
        <f t="shared" si="3"/>
        <v>0</v>
      </c>
      <c r="E28" s="25">
        <f t="shared" si="4"/>
        <v>12329</v>
      </c>
      <c r="F28" s="25">
        <f t="shared" si="5"/>
        <v>1000000</v>
      </c>
      <c r="G28" s="25">
        <f t="shared" si="0"/>
        <v>1000000</v>
      </c>
    </row>
    <row r="29" spans="1:7" ht="15.75" x14ac:dyDescent="0.25">
      <c r="A29" s="21">
        <v>42526</v>
      </c>
      <c r="B29" s="22">
        <f t="shared" si="1"/>
        <v>31</v>
      </c>
      <c r="C29" s="23">
        <f t="shared" si="2"/>
        <v>12740</v>
      </c>
      <c r="D29" s="24">
        <f t="shared" si="3"/>
        <v>0</v>
      </c>
      <c r="E29" s="25">
        <f t="shared" si="4"/>
        <v>12740</v>
      </c>
      <c r="F29" s="25">
        <f t="shared" si="5"/>
        <v>1000000</v>
      </c>
      <c r="G29" s="25">
        <f t="shared" si="0"/>
        <v>1000000</v>
      </c>
    </row>
    <row r="30" spans="1:7" ht="15.75" x14ac:dyDescent="0.25">
      <c r="A30" s="21">
        <v>42556</v>
      </c>
      <c r="B30" s="22">
        <f t="shared" si="1"/>
        <v>30</v>
      </c>
      <c r="C30" s="23">
        <f t="shared" si="2"/>
        <v>12329</v>
      </c>
      <c r="D30" s="24">
        <f t="shared" si="3"/>
        <v>0</v>
      </c>
      <c r="E30" s="25">
        <f t="shared" si="4"/>
        <v>12329</v>
      </c>
      <c r="F30" s="25">
        <f t="shared" si="5"/>
        <v>1000000</v>
      </c>
      <c r="G30" s="25">
        <f t="shared" si="0"/>
        <v>1000000</v>
      </c>
    </row>
    <row r="31" spans="1:7" ht="15.75" x14ac:dyDescent="0.25">
      <c r="A31" s="21">
        <v>42587</v>
      </c>
      <c r="B31" s="22">
        <f t="shared" si="1"/>
        <v>31</v>
      </c>
      <c r="C31" s="23">
        <f t="shared" si="2"/>
        <v>12740</v>
      </c>
      <c r="D31" s="24">
        <f t="shared" si="3"/>
        <v>0</v>
      </c>
      <c r="E31" s="25">
        <f t="shared" si="4"/>
        <v>12740</v>
      </c>
      <c r="F31" s="25">
        <f t="shared" si="5"/>
        <v>1000000</v>
      </c>
      <c r="G31" s="25">
        <f t="shared" si="0"/>
        <v>1000000</v>
      </c>
    </row>
    <row r="32" spans="1:7" ht="15.75" x14ac:dyDescent="0.25">
      <c r="A32" s="21">
        <v>42618</v>
      </c>
      <c r="B32" s="22">
        <f t="shared" si="1"/>
        <v>31</v>
      </c>
      <c r="C32" s="23">
        <f t="shared" si="2"/>
        <v>12740</v>
      </c>
      <c r="D32" s="24">
        <f t="shared" si="3"/>
        <v>0</v>
      </c>
      <c r="E32" s="25">
        <f t="shared" si="4"/>
        <v>12740</v>
      </c>
      <c r="F32" s="25">
        <f t="shared" si="5"/>
        <v>1000000</v>
      </c>
      <c r="G32" s="25">
        <f t="shared" si="0"/>
        <v>1000000</v>
      </c>
    </row>
    <row r="33" spans="1:7" ht="15.75" x14ac:dyDescent="0.25">
      <c r="A33" s="21">
        <v>42648</v>
      </c>
      <c r="B33" s="22">
        <f t="shared" si="1"/>
        <v>30</v>
      </c>
      <c r="C33" s="23">
        <f t="shared" si="2"/>
        <v>12329</v>
      </c>
      <c r="D33" s="24">
        <f t="shared" si="3"/>
        <v>0</v>
      </c>
      <c r="E33" s="25">
        <f t="shared" si="4"/>
        <v>12329</v>
      </c>
      <c r="F33" s="25">
        <f t="shared" si="5"/>
        <v>1000000</v>
      </c>
      <c r="G33" s="25">
        <f t="shared" si="0"/>
        <v>1000000</v>
      </c>
    </row>
    <row r="34" spans="1:7" ht="15.75" x14ac:dyDescent="0.25">
      <c r="A34" s="21">
        <v>42679</v>
      </c>
      <c r="B34" s="22">
        <f t="shared" si="1"/>
        <v>31</v>
      </c>
      <c r="C34" s="23">
        <f t="shared" si="2"/>
        <v>12740</v>
      </c>
      <c r="D34" s="24">
        <f t="shared" si="3"/>
        <v>0</v>
      </c>
      <c r="E34" s="25">
        <f t="shared" si="4"/>
        <v>12740</v>
      </c>
      <c r="F34" s="25">
        <f t="shared" si="5"/>
        <v>1000000</v>
      </c>
      <c r="G34" s="25">
        <f t="shared" si="0"/>
        <v>1000000</v>
      </c>
    </row>
    <row r="35" spans="1:7" ht="15.75" x14ac:dyDescent="0.25">
      <c r="A35" s="21">
        <v>42709</v>
      </c>
      <c r="B35" s="22">
        <f t="shared" si="1"/>
        <v>30</v>
      </c>
      <c r="C35" s="23">
        <f t="shared" si="2"/>
        <v>12329</v>
      </c>
      <c r="D35" s="24">
        <f t="shared" si="3"/>
        <v>0</v>
      </c>
      <c r="E35" s="25">
        <f t="shared" si="4"/>
        <v>12329</v>
      </c>
      <c r="F35" s="25">
        <f t="shared" si="5"/>
        <v>1000000</v>
      </c>
      <c r="G35" s="25">
        <f t="shared" si="0"/>
        <v>1000000</v>
      </c>
    </row>
    <row r="36" spans="1:7" ht="15.75" x14ac:dyDescent="0.25">
      <c r="A36" s="21">
        <v>42740</v>
      </c>
      <c r="B36" s="22">
        <f t="shared" si="1"/>
        <v>31</v>
      </c>
      <c r="C36" s="23">
        <f t="shared" si="2"/>
        <v>12740</v>
      </c>
      <c r="D36" s="24">
        <f t="shared" si="3"/>
        <v>0</v>
      </c>
      <c r="E36" s="25">
        <f t="shared" si="4"/>
        <v>12740</v>
      </c>
      <c r="F36" s="25">
        <f t="shared" si="5"/>
        <v>1000000</v>
      </c>
      <c r="G36" s="25">
        <f t="shared" si="0"/>
        <v>1000000</v>
      </c>
    </row>
    <row r="37" spans="1:7" ht="15.75" x14ac:dyDescent="0.25">
      <c r="A37" s="21">
        <v>42771</v>
      </c>
      <c r="B37" s="22">
        <f t="shared" si="1"/>
        <v>31</v>
      </c>
      <c r="C37" s="23">
        <f t="shared" si="2"/>
        <v>12740</v>
      </c>
      <c r="D37" s="24">
        <f t="shared" si="3"/>
        <v>0</v>
      </c>
      <c r="E37" s="25">
        <f t="shared" si="4"/>
        <v>12740</v>
      </c>
      <c r="F37" s="25">
        <f t="shared" si="5"/>
        <v>1000000</v>
      </c>
      <c r="G37" s="25">
        <f t="shared" si="0"/>
        <v>1000000</v>
      </c>
    </row>
    <row r="38" spans="1:7" ht="15.75" x14ac:dyDescent="0.25">
      <c r="A38" s="21">
        <v>42799</v>
      </c>
      <c r="B38" s="22">
        <f t="shared" si="1"/>
        <v>28</v>
      </c>
      <c r="C38" s="23">
        <f t="shared" si="2"/>
        <v>11507</v>
      </c>
      <c r="D38" s="24">
        <f t="shared" si="3"/>
        <v>0</v>
      </c>
      <c r="E38" s="25">
        <f t="shared" si="4"/>
        <v>11507</v>
      </c>
      <c r="F38" s="25">
        <f t="shared" si="5"/>
        <v>1000000</v>
      </c>
      <c r="G38" s="25">
        <f t="shared" si="0"/>
        <v>1000000</v>
      </c>
    </row>
    <row r="39" spans="1:7" ht="15.75" x14ac:dyDescent="0.25">
      <c r="A39" s="21">
        <v>42830</v>
      </c>
      <c r="B39" s="22">
        <f t="shared" si="1"/>
        <v>31</v>
      </c>
      <c r="C39" s="23">
        <f t="shared" si="2"/>
        <v>12740</v>
      </c>
      <c r="D39" s="24">
        <f t="shared" si="3"/>
        <v>0</v>
      </c>
      <c r="E39" s="25">
        <f t="shared" si="4"/>
        <v>12740</v>
      </c>
      <c r="F39" s="25">
        <f t="shared" si="5"/>
        <v>1000000</v>
      </c>
      <c r="G39" s="25">
        <f t="shared" si="0"/>
        <v>1000000</v>
      </c>
    </row>
    <row r="40" spans="1:7" ht="15.75" x14ac:dyDescent="0.25">
      <c r="A40" s="26">
        <v>42860</v>
      </c>
      <c r="B40" s="27">
        <f t="shared" si="1"/>
        <v>30</v>
      </c>
      <c r="C40" s="28">
        <f t="shared" ref="C40" si="6">$D$2</f>
        <v>1012329</v>
      </c>
      <c r="D40" s="29">
        <f t="shared" si="3"/>
        <v>1000000</v>
      </c>
      <c r="E40" s="25">
        <f t="shared" si="4"/>
        <v>12329</v>
      </c>
      <c r="F40" s="30">
        <f t="shared" si="5"/>
        <v>1000000</v>
      </c>
      <c r="G40" s="30">
        <f t="shared" si="0"/>
        <v>0</v>
      </c>
    </row>
    <row r="41" spans="1:7" ht="15.75" x14ac:dyDescent="0.25">
      <c r="A41" s="21">
        <v>41795</v>
      </c>
      <c r="B41" s="22">
        <f>_xlfn.DAYS(A41,A4)</f>
        <v>31</v>
      </c>
      <c r="C41" s="23">
        <f>E41</f>
        <v>12740</v>
      </c>
      <c r="D41" s="24">
        <f>C41-E41</f>
        <v>0</v>
      </c>
      <c r="E41" s="25">
        <f>ROUNDUP($B$2*B41*F41/365,0)</f>
        <v>12740</v>
      </c>
      <c r="F41" s="25">
        <f>F5</f>
        <v>1000000</v>
      </c>
      <c r="G41" s="25">
        <f>F41-D41</f>
        <v>1000000</v>
      </c>
    </row>
    <row r="42" spans="1:7" ht="15.75" x14ac:dyDescent="0.25">
      <c r="A42" s="21">
        <v>41825</v>
      </c>
      <c r="B42" s="22">
        <f t="shared" ref="B42:B76" si="7">_xlfn.DAYS(A42,A41)</f>
        <v>30</v>
      </c>
      <c r="C42" s="23">
        <f t="shared" ref="C42:C51" si="8">E42</f>
        <v>12329</v>
      </c>
      <c r="D42" s="24">
        <f t="shared" ref="D42:D76" si="9">C42-E42</f>
        <v>0</v>
      </c>
      <c r="E42" s="25">
        <f t="shared" ref="E42:E51" si="10">ROUNDUP($B$2*B42*F42/365,0)</f>
        <v>12329</v>
      </c>
      <c r="F42" s="25">
        <f t="shared" ref="F42:F76" si="11">G41</f>
        <v>1000000</v>
      </c>
      <c r="G42" s="25">
        <f t="shared" ref="G42:G76" si="12">F42-D42</f>
        <v>1000000</v>
      </c>
    </row>
    <row r="43" spans="1:7" ht="15.75" x14ac:dyDescent="0.25">
      <c r="A43" s="21">
        <v>41856</v>
      </c>
      <c r="B43" s="22">
        <f t="shared" si="7"/>
        <v>31</v>
      </c>
      <c r="C43" s="23">
        <f t="shared" si="8"/>
        <v>12740</v>
      </c>
      <c r="D43" s="24">
        <f t="shared" si="9"/>
        <v>0</v>
      </c>
      <c r="E43" s="25">
        <f t="shared" si="10"/>
        <v>12740</v>
      </c>
      <c r="F43" s="25">
        <f t="shared" si="11"/>
        <v>1000000</v>
      </c>
      <c r="G43" s="25">
        <f t="shared" si="12"/>
        <v>1000000</v>
      </c>
    </row>
    <row r="44" spans="1:7" ht="15.75" x14ac:dyDescent="0.25">
      <c r="A44" s="21">
        <v>41887</v>
      </c>
      <c r="B44" s="22">
        <f t="shared" si="7"/>
        <v>31</v>
      </c>
      <c r="C44" s="23">
        <f t="shared" si="8"/>
        <v>12740</v>
      </c>
      <c r="D44" s="24">
        <f t="shared" si="9"/>
        <v>0</v>
      </c>
      <c r="E44" s="25">
        <f t="shared" si="10"/>
        <v>12740</v>
      </c>
      <c r="F44" s="25">
        <f t="shared" si="11"/>
        <v>1000000</v>
      </c>
      <c r="G44" s="25">
        <f t="shared" si="12"/>
        <v>1000000</v>
      </c>
    </row>
    <row r="45" spans="1:7" ht="15.75" x14ac:dyDescent="0.25">
      <c r="A45" s="21">
        <v>41917</v>
      </c>
      <c r="B45" s="22">
        <f t="shared" si="7"/>
        <v>30</v>
      </c>
      <c r="C45" s="23">
        <f t="shared" si="8"/>
        <v>12329</v>
      </c>
      <c r="D45" s="24">
        <f t="shared" si="9"/>
        <v>0</v>
      </c>
      <c r="E45" s="25">
        <f t="shared" si="10"/>
        <v>12329</v>
      </c>
      <c r="F45" s="25">
        <f t="shared" si="11"/>
        <v>1000000</v>
      </c>
      <c r="G45" s="25">
        <f t="shared" si="12"/>
        <v>1000000</v>
      </c>
    </row>
    <row r="46" spans="1:7" ht="15.75" x14ac:dyDescent="0.25">
      <c r="A46" s="21">
        <v>41948</v>
      </c>
      <c r="B46" s="22">
        <f t="shared" si="7"/>
        <v>31</v>
      </c>
      <c r="C46" s="23">
        <f t="shared" si="8"/>
        <v>12740</v>
      </c>
      <c r="D46" s="24">
        <f t="shared" si="9"/>
        <v>0</v>
      </c>
      <c r="E46" s="25">
        <f t="shared" si="10"/>
        <v>12740</v>
      </c>
      <c r="F46" s="25">
        <f t="shared" si="11"/>
        <v>1000000</v>
      </c>
      <c r="G46" s="25">
        <f t="shared" si="12"/>
        <v>1000000</v>
      </c>
    </row>
    <row r="47" spans="1:7" ht="15.75" x14ac:dyDescent="0.25">
      <c r="A47" s="21">
        <v>41978</v>
      </c>
      <c r="B47" s="22">
        <f t="shared" si="7"/>
        <v>30</v>
      </c>
      <c r="C47" s="23">
        <f t="shared" si="8"/>
        <v>12329</v>
      </c>
      <c r="D47" s="24">
        <f t="shared" si="9"/>
        <v>0</v>
      </c>
      <c r="E47" s="25">
        <f t="shared" si="10"/>
        <v>12329</v>
      </c>
      <c r="F47" s="25">
        <f t="shared" si="11"/>
        <v>1000000</v>
      </c>
      <c r="G47" s="25">
        <f t="shared" si="12"/>
        <v>1000000</v>
      </c>
    </row>
    <row r="48" spans="1:7" ht="15.75" x14ac:dyDescent="0.25">
      <c r="A48" s="21">
        <v>42009</v>
      </c>
      <c r="B48" s="22">
        <f t="shared" si="7"/>
        <v>31</v>
      </c>
      <c r="C48" s="23">
        <f t="shared" si="8"/>
        <v>12740</v>
      </c>
      <c r="D48" s="24">
        <f t="shared" si="9"/>
        <v>0</v>
      </c>
      <c r="E48" s="25">
        <f t="shared" si="10"/>
        <v>12740</v>
      </c>
      <c r="F48" s="25">
        <f t="shared" si="11"/>
        <v>1000000</v>
      </c>
      <c r="G48" s="25">
        <f t="shared" si="12"/>
        <v>1000000</v>
      </c>
    </row>
    <row r="49" spans="1:7" ht="15.75" x14ac:dyDescent="0.25">
      <c r="A49" s="21">
        <v>42040</v>
      </c>
      <c r="B49" s="22">
        <f t="shared" si="7"/>
        <v>31</v>
      </c>
      <c r="C49" s="23">
        <f t="shared" si="8"/>
        <v>12740</v>
      </c>
      <c r="D49" s="24">
        <f t="shared" si="9"/>
        <v>0</v>
      </c>
      <c r="E49" s="25">
        <f t="shared" si="10"/>
        <v>12740</v>
      </c>
      <c r="F49" s="25">
        <f t="shared" si="11"/>
        <v>1000000</v>
      </c>
      <c r="G49" s="25">
        <f t="shared" si="12"/>
        <v>1000000</v>
      </c>
    </row>
    <row r="50" spans="1:7" ht="15.75" x14ac:dyDescent="0.25">
      <c r="A50" s="21">
        <v>42068</v>
      </c>
      <c r="B50" s="22">
        <f t="shared" si="7"/>
        <v>28</v>
      </c>
      <c r="C50" s="23">
        <f t="shared" si="8"/>
        <v>11507</v>
      </c>
      <c r="D50" s="24">
        <f t="shared" si="9"/>
        <v>0</v>
      </c>
      <c r="E50" s="25">
        <f t="shared" si="10"/>
        <v>11507</v>
      </c>
      <c r="F50" s="25">
        <f t="shared" si="11"/>
        <v>1000000</v>
      </c>
      <c r="G50" s="25">
        <f t="shared" si="12"/>
        <v>1000000</v>
      </c>
    </row>
    <row r="51" spans="1:7" ht="15.75" x14ac:dyDescent="0.25">
      <c r="A51" s="21">
        <v>42099</v>
      </c>
      <c r="B51" s="22">
        <f t="shared" si="7"/>
        <v>31</v>
      </c>
      <c r="C51" s="23">
        <f t="shared" si="8"/>
        <v>12740</v>
      </c>
      <c r="D51" s="24">
        <f t="shared" si="9"/>
        <v>0</v>
      </c>
      <c r="E51" s="25">
        <f t="shared" si="10"/>
        <v>12740</v>
      </c>
      <c r="F51" s="25">
        <f t="shared" si="11"/>
        <v>1000000</v>
      </c>
      <c r="G51" s="25">
        <f t="shared" si="12"/>
        <v>1000000</v>
      </c>
    </row>
    <row r="52" spans="1:7" ht="15.75" x14ac:dyDescent="0.25">
      <c r="A52" s="21">
        <v>42129</v>
      </c>
      <c r="B52" s="22">
        <f t="shared" si="7"/>
        <v>30</v>
      </c>
      <c r="C52" s="23">
        <f>E52</f>
        <v>13973</v>
      </c>
      <c r="D52" s="24">
        <f t="shared" si="9"/>
        <v>0</v>
      </c>
      <c r="E52" s="25">
        <f>ROUNDUP(($B$2*H2*F52/365)+(G51*B2*J1/365),0)</f>
        <v>13973</v>
      </c>
      <c r="F52" s="25">
        <f>G51+H1</f>
        <v>2000000</v>
      </c>
      <c r="G52" s="25">
        <f t="shared" si="12"/>
        <v>2000000</v>
      </c>
    </row>
    <row r="53" spans="1:7" ht="15.75" x14ac:dyDescent="0.25">
      <c r="A53" s="21">
        <v>42160</v>
      </c>
      <c r="B53" s="22">
        <f t="shared" si="7"/>
        <v>31</v>
      </c>
      <c r="C53" s="23">
        <f t="shared" ref="C53:C75" si="13">E53</f>
        <v>25480</v>
      </c>
      <c r="D53" s="24">
        <f t="shared" si="9"/>
        <v>0</v>
      </c>
      <c r="E53" s="25">
        <f>ROUNDUP($B$2*B53*F53/365,0)</f>
        <v>25480</v>
      </c>
      <c r="F53" s="25">
        <f t="shared" si="11"/>
        <v>2000000</v>
      </c>
      <c r="G53" s="25">
        <f t="shared" si="12"/>
        <v>2000000</v>
      </c>
    </row>
    <row r="54" spans="1:7" ht="15.75" x14ac:dyDescent="0.25">
      <c r="A54" s="21">
        <v>42190</v>
      </c>
      <c r="B54" s="22">
        <f t="shared" si="7"/>
        <v>30</v>
      </c>
      <c r="C54" s="23">
        <f t="shared" si="13"/>
        <v>24658</v>
      </c>
      <c r="D54" s="24">
        <f t="shared" si="9"/>
        <v>0</v>
      </c>
      <c r="E54" s="25">
        <f t="shared" ref="E54:E76" si="14">ROUNDUP($B$2*B54*F54/365,0)</f>
        <v>24658</v>
      </c>
      <c r="F54" s="25">
        <f t="shared" si="11"/>
        <v>2000000</v>
      </c>
      <c r="G54" s="25">
        <f t="shared" si="12"/>
        <v>2000000</v>
      </c>
    </row>
    <row r="55" spans="1:7" ht="15.75" x14ac:dyDescent="0.25">
      <c r="A55" s="21">
        <v>42221</v>
      </c>
      <c r="B55" s="22">
        <f t="shared" si="7"/>
        <v>31</v>
      </c>
      <c r="C55" s="23">
        <f t="shared" si="13"/>
        <v>25480</v>
      </c>
      <c r="D55" s="24">
        <f t="shared" si="9"/>
        <v>0</v>
      </c>
      <c r="E55" s="25">
        <f t="shared" si="14"/>
        <v>25480</v>
      </c>
      <c r="F55" s="25">
        <f t="shared" si="11"/>
        <v>2000000</v>
      </c>
      <c r="G55" s="25">
        <f t="shared" si="12"/>
        <v>2000000</v>
      </c>
    </row>
    <row r="56" spans="1:7" ht="15.75" x14ac:dyDescent="0.25">
      <c r="A56" s="21">
        <v>42252</v>
      </c>
      <c r="B56" s="22">
        <f t="shared" si="7"/>
        <v>31</v>
      </c>
      <c r="C56" s="23">
        <f t="shared" si="13"/>
        <v>25480</v>
      </c>
      <c r="D56" s="24">
        <f t="shared" si="9"/>
        <v>0</v>
      </c>
      <c r="E56" s="25">
        <f t="shared" si="14"/>
        <v>25480</v>
      </c>
      <c r="F56" s="25">
        <f t="shared" si="11"/>
        <v>2000000</v>
      </c>
      <c r="G56" s="25">
        <f t="shared" si="12"/>
        <v>2000000</v>
      </c>
    </row>
    <row r="57" spans="1:7" ht="15.75" x14ac:dyDescent="0.25">
      <c r="A57" s="21">
        <v>42282</v>
      </c>
      <c r="B57" s="22">
        <f t="shared" si="7"/>
        <v>30</v>
      </c>
      <c r="C57" s="23">
        <f t="shared" si="13"/>
        <v>24658</v>
      </c>
      <c r="D57" s="24">
        <f t="shared" si="9"/>
        <v>0</v>
      </c>
      <c r="E57" s="25">
        <f t="shared" si="14"/>
        <v>24658</v>
      </c>
      <c r="F57" s="25">
        <f t="shared" si="11"/>
        <v>2000000</v>
      </c>
      <c r="G57" s="25">
        <f t="shared" si="12"/>
        <v>2000000</v>
      </c>
    </row>
    <row r="58" spans="1:7" ht="15.75" x14ac:dyDescent="0.25">
      <c r="A58" s="21">
        <v>42313</v>
      </c>
      <c r="B58" s="22">
        <f t="shared" si="7"/>
        <v>31</v>
      </c>
      <c r="C58" s="23">
        <f t="shared" si="13"/>
        <v>25480</v>
      </c>
      <c r="D58" s="24">
        <f t="shared" si="9"/>
        <v>0</v>
      </c>
      <c r="E58" s="25">
        <f t="shared" si="14"/>
        <v>25480</v>
      </c>
      <c r="F58" s="25">
        <f t="shared" si="11"/>
        <v>2000000</v>
      </c>
      <c r="G58" s="25">
        <f t="shared" si="12"/>
        <v>2000000</v>
      </c>
    </row>
    <row r="59" spans="1:7" ht="15.75" x14ac:dyDescent="0.25">
      <c r="A59" s="21">
        <v>42343</v>
      </c>
      <c r="B59" s="22">
        <f t="shared" si="7"/>
        <v>30</v>
      </c>
      <c r="C59" s="23">
        <f t="shared" si="13"/>
        <v>24658</v>
      </c>
      <c r="D59" s="24">
        <f t="shared" si="9"/>
        <v>0</v>
      </c>
      <c r="E59" s="25">
        <f t="shared" si="14"/>
        <v>24658</v>
      </c>
      <c r="F59" s="25">
        <f t="shared" si="11"/>
        <v>2000000</v>
      </c>
      <c r="G59" s="25">
        <f t="shared" si="12"/>
        <v>2000000</v>
      </c>
    </row>
    <row r="60" spans="1:7" ht="15.75" x14ac:dyDescent="0.25">
      <c r="A60" s="21">
        <v>42374</v>
      </c>
      <c r="B60" s="22">
        <f t="shared" si="7"/>
        <v>31</v>
      </c>
      <c r="C60" s="23">
        <f t="shared" si="13"/>
        <v>25480</v>
      </c>
      <c r="D60" s="24">
        <f t="shared" si="9"/>
        <v>0</v>
      </c>
      <c r="E60" s="25">
        <f t="shared" si="14"/>
        <v>25480</v>
      </c>
      <c r="F60" s="25">
        <f t="shared" si="11"/>
        <v>2000000</v>
      </c>
      <c r="G60" s="25">
        <f t="shared" si="12"/>
        <v>2000000</v>
      </c>
    </row>
    <row r="61" spans="1:7" ht="15.75" x14ac:dyDescent="0.25">
      <c r="A61" s="21">
        <v>42405</v>
      </c>
      <c r="B61" s="22">
        <f t="shared" si="7"/>
        <v>31</v>
      </c>
      <c r="C61" s="23">
        <f t="shared" si="13"/>
        <v>25480</v>
      </c>
      <c r="D61" s="24">
        <f t="shared" si="9"/>
        <v>0</v>
      </c>
      <c r="E61" s="25">
        <f t="shared" si="14"/>
        <v>25480</v>
      </c>
      <c r="F61" s="25">
        <f t="shared" si="11"/>
        <v>2000000</v>
      </c>
      <c r="G61" s="25">
        <f t="shared" si="12"/>
        <v>2000000</v>
      </c>
    </row>
    <row r="62" spans="1:7" ht="15.75" x14ac:dyDescent="0.25">
      <c r="A62" s="21">
        <v>42434</v>
      </c>
      <c r="B62" s="22">
        <f t="shared" si="7"/>
        <v>29</v>
      </c>
      <c r="C62" s="23">
        <f t="shared" si="13"/>
        <v>23836</v>
      </c>
      <c r="D62" s="24">
        <f t="shared" si="9"/>
        <v>0</v>
      </c>
      <c r="E62" s="25">
        <f t="shared" si="14"/>
        <v>23836</v>
      </c>
      <c r="F62" s="25">
        <f t="shared" si="11"/>
        <v>2000000</v>
      </c>
      <c r="G62" s="25">
        <f t="shared" si="12"/>
        <v>2000000</v>
      </c>
    </row>
    <row r="63" spans="1:7" ht="15.75" x14ac:dyDescent="0.25">
      <c r="A63" s="21">
        <v>42465</v>
      </c>
      <c r="B63" s="22">
        <f t="shared" si="7"/>
        <v>31</v>
      </c>
      <c r="C63" s="23">
        <f t="shared" si="13"/>
        <v>25480</v>
      </c>
      <c r="D63" s="24">
        <f t="shared" si="9"/>
        <v>0</v>
      </c>
      <c r="E63" s="25">
        <f t="shared" si="14"/>
        <v>25480</v>
      </c>
      <c r="F63" s="25">
        <f t="shared" si="11"/>
        <v>2000000</v>
      </c>
      <c r="G63" s="25">
        <f t="shared" si="12"/>
        <v>2000000</v>
      </c>
    </row>
    <row r="64" spans="1:7" ht="15.75" x14ac:dyDescent="0.25">
      <c r="A64" s="21">
        <v>42495</v>
      </c>
      <c r="B64" s="22">
        <f t="shared" si="7"/>
        <v>30</v>
      </c>
      <c r="C64" s="23">
        <f t="shared" si="13"/>
        <v>24658</v>
      </c>
      <c r="D64" s="24">
        <f t="shared" si="9"/>
        <v>0</v>
      </c>
      <c r="E64" s="25">
        <f t="shared" si="14"/>
        <v>24658</v>
      </c>
      <c r="F64" s="25">
        <f t="shared" si="11"/>
        <v>2000000</v>
      </c>
      <c r="G64" s="25">
        <f t="shared" si="12"/>
        <v>2000000</v>
      </c>
    </row>
    <row r="65" spans="1:7" ht="15.75" x14ac:dyDescent="0.25">
      <c r="A65" s="21">
        <v>42526</v>
      </c>
      <c r="B65" s="22">
        <f t="shared" si="7"/>
        <v>31</v>
      </c>
      <c r="C65" s="23">
        <f t="shared" si="13"/>
        <v>25480</v>
      </c>
      <c r="D65" s="24">
        <f t="shared" si="9"/>
        <v>0</v>
      </c>
      <c r="E65" s="25">
        <f t="shared" si="14"/>
        <v>25480</v>
      </c>
      <c r="F65" s="25">
        <f t="shared" si="11"/>
        <v>2000000</v>
      </c>
      <c r="G65" s="25">
        <f t="shared" si="12"/>
        <v>2000000</v>
      </c>
    </row>
    <row r="66" spans="1:7" ht="15.75" x14ac:dyDescent="0.25">
      <c r="A66" s="21">
        <v>42556</v>
      </c>
      <c r="B66" s="22">
        <f t="shared" si="7"/>
        <v>30</v>
      </c>
      <c r="C66" s="23">
        <f t="shared" si="13"/>
        <v>24658</v>
      </c>
      <c r="D66" s="24">
        <f t="shared" si="9"/>
        <v>0</v>
      </c>
      <c r="E66" s="25">
        <f t="shared" si="14"/>
        <v>24658</v>
      </c>
      <c r="F66" s="25">
        <f t="shared" si="11"/>
        <v>2000000</v>
      </c>
      <c r="G66" s="25">
        <f t="shared" si="12"/>
        <v>2000000</v>
      </c>
    </row>
    <row r="67" spans="1:7" ht="15.75" x14ac:dyDescent="0.25">
      <c r="A67" s="21">
        <v>42587</v>
      </c>
      <c r="B67" s="22">
        <f t="shared" si="7"/>
        <v>31</v>
      </c>
      <c r="C67" s="23">
        <f t="shared" si="13"/>
        <v>25480</v>
      </c>
      <c r="D67" s="24">
        <f t="shared" si="9"/>
        <v>0</v>
      </c>
      <c r="E67" s="25">
        <f t="shared" si="14"/>
        <v>25480</v>
      </c>
      <c r="F67" s="25">
        <f t="shared" si="11"/>
        <v>2000000</v>
      </c>
      <c r="G67" s="25">
        <f t="shared" si="12"/>
        <v>2000000</v>
      </c>
    </row>
    <row r="68" spans="1:7" ht="15.75" x14ac:dyDescent="0.25">
      <c r="A68" s="21">
        <v>42618</v>
      </c>
      <c r="B68" s="22">
        <f t="shared" si="7"/>
        <v>31</v>
      </c>
      <c r="C68" s="23">
        <f t="shared" si="13"/>
        <v>25480</v>
      </c>
      <c r="D68" s="24">
        <f t="shared" si="9"/>
        <v>0</v>
      </c>
      <c r="E68" s="25">
        <f t="shared" si="14"/>
        <v>25480</v>
      </c>
      <c r="F68" s="25">
        <f t="shared" si="11"/>
        <v>2000000</v>
      </c>
      <c r="G68" s="25">
        <f t="shared" si="12"/>
        <v>2000000</v>
      </c>
    </row>
    <row r="69" spans="1:7" ht="15.75" x14ac:dyDescent="0.25">
      <c r="A69" s="21">
        <v>42648</v>
      </c>
      <c r="B69" s="22">
        <f t="shared" si="7"/>
        <v>30</v>
      </c>
      <c r="C69" s="23">
        <f t="shared" si="13"/>
        <v>24658</v>
      </c>
      <c r="D69" s="24">
        <f t="shared" si="9"/>
        <v>0</v>
      </c>
      <c r="E69" s="25">
        <f t="shared" si="14"/>
        <v>24658</v>
      </c>
      <c r="F69" s="25">
        <f t="shared" si="11"/>
        <v>2000000</v>
      </c>
      <c r="G69" s="25">
        <f t="shared" si="12"/>
        <v>2000000</v>
      </c>
    </row>
    <row r="70" spans="1:7" ht="15.75" x14ac:dyDescent="0.25">
      <c r="A70" s="21">
        <v>42679</v>
      </c>
      <c r="B70" s="22">
        <f t="shared" si="7"/>
        <v>31</v>
      </c>
      <c r="C70" s="23">
        <f t="shared" si="13"/>
        <v>25480</v>
      </c>
      <c r="D70" s="24">
        <f t="shared" si="9"/>
        <v>0</v>
      </c>
      <c r="E70" s="25">
        <f t="shared" si="14"/>
        <v>25480</v>
      </c>
      <c r="F70" s="25">
        <f t="shared" si="11"/>
        <v>2000000</v>
      </c>
      <c r="G70" s="25">
        <f t="shared" si="12"/>
        <v>2000000</v>
      </c>
    </row>
    <row r="71" spans="1:7" ht="15.75" x14ac:dyDescent="0.25">
      <c r="A71" s="21">
        <v>42709</v>
      </c>
      <c r="B71" s="22">
        <f t="shared" si="7"/>
        <v>30</v>
      </c>
      <c r="C71" s="23">
        <f t="shared" si="13"/>
        <v>24658</v>
      </c>
      <c r="D71" s="24">
        <f t="shared" si="9"/>
        <v>0</v>
      </c>
      <c r="E71" s="25">
        <f t="shared" si="14"/>
        <v>24658</v>
      </c>
      <c r="F71" s="25">
        <f t="shared" si="11"/>
        <v>2000000</v>
      </c>
      <c r="G71" s="25">
        <f t="shared" si="12"/>
        <v>2000000</v>
      </c>
    </row>
    <row r="72" spans="1:7" ht="15.75" x14ac:dyDescent="0.25">
      <c r="A72" s="21">
        <v>42740</v>
      </c>
      <c r="B72" s="22">
        <f t="shared" si="7"/>
        <v>31</v>
      </c>
      <c r="C72" s="23">
        <f t="shared" si="13"/>
        <v>25480</v>
      </c>
      <c r="D72" s="24">
        <f t="shared" si="9"/>
        <v>0</v>
      </c>
      <c r="E72" s="25">
        <f t="shared" si="14"/>
        <v>25480</v>
      </c>
      <c r="F72" s="25">
        <f t="shared" si="11"/>
        <v>2000000</v>
      </c>
      <c r="G72" s="25">
        <f t="shared" si="12"/>
        <v>2000000</v>
      </c>
    </row>
    <row r="73" spans="1:7" ht="15.75" x14ac:dyDescent="0.25">
      <c r="A73" s="21">
        <v>42771</v>
      </c>
      <c r="B73" s="22">
        <f t="shared" si="7"/>
        <v>31</v>
      </c>
      <c r="C73" s="23">
        <f t="shared" si="13"/>
        <v>25480</v>
      </c>
      <c r="D73" s="24">
        <f t="shared" si="9"/>
        <v>0</v>
      </c>
      <c r="E73" s="25">
        <f t="shared" si="14"/>
        <v>25480</v>
      </c>
      <c r="F73" s="25">
        <f t="shared" si="11"/>
        <v>2000000</v>
      </c>
      <c r="G73" s="25">
        <f t="shared" si="12"/>
        <v>2000000</v>
      </c>
    </row>
    <row r="74" spans="1:7" ht="15.75" x14ac:dyDescent="0.25">
      <c r="A74" s="21">
        <v>42799</v>
      </c>
      <c r="B74" s="22">
        <f t="shared" si="7"/>
        <v>28</v>
      </c>
      <c r="C74" s="23">
        <f t="shared" si="13"/>
        <v>23014</v>
      </c>
      <c r="D74" s="24">
        <f t="shared" si="9"/>
        <v>0</v>
      </c>
      <c r="E74" s="25">
        <f t="shared" si="14"/>
        <v>23014</v>
      </c>
      <c r="F74" s="25">
        <f t="shared" si="11"/>
        <v>2000000</v>
      </c>
      <c r="G74" s="25">
        <f t="shared" si="12"/>
        <v>2000000</v>
      </c>
    </row>
    <row r="75" spans="1:7" ht="15.75" x14ac:dyDescent="0.25">
      <c r="A75" s="21">
        <v>42830</v>
      </c>
      <c r="B75" s="22">
        <f t="shared" si="7"/>
        <v>31</v>
      </c>
      <c r="C75" s="23">
        <f t="shared" si="13"/>
        <v>25480</v>
      </c>
      <c r="D75" s="24">
        <f t="shared" si="9"/>
        <v>0</v>
      </c>
      <c r="E75" s="25">
        <f t="shared" si="14"/>
        <v>25480</v>
      </c>
      <c r="F75" s="25">
        <f t="shared" si="11"/>
        <v>2000000</v>
      </c>
      <c r="G75" s="25">
        <f t="shared" si="12"/>
        <v>2000000</v>
      </c>
    </row>
    <row r="76" spans="1:7" ht="15.75" x14ac:dyDescent="0.25">
      <c r="A76" s="26">
        <v>42860</v>
      </c>
      <c r="B76" s="27">
        <f t="shared" si="7"/>
        <v>30</v>
      </c>
      <c r="C76" s="28">
        <f t="shared" ref="C76" si="15">$F$2</f>
        <v>2024658</v>
      </c>
      <c r="D76" s="29">
        <f t="shared" si="9"/>
        <v>2000000</v>
      </c>
      <c r="E76" s="25">
        <f t="shared" si="14"/>
        <v>24658</v>
      </c>
      <c r="F76" s="30">
        <f t="shared" si="11"/>
        <v>2000000</v>
      </c>
      <c r="G76" s="30">
        <f t="shared" si="12"/>
        <v>0</v>
      </c>
    </row>
    <row r="77" spans="1:7" ht="15.75" x14ac:dyDescent="0.25">
      <c r="A77" s="21">
        <v>41795</v>
      </c>
      <c r="B77" s="22">
        <f>_xlfn.DAYS(A77,A4)</f>
        <v>31</v>
      </c>
      <c r="C77" s="23">
        <f>E77</f>
        <v>12740</v>
      </c>
      <c r="D77" s="24">
        <f>C77-E77</f>
        <v>0</v>
      </c>
      <c r="E77" s="25">
        <f>ROUNDUP($B$2*B77*F77/365,0)</f>
        <v>12740</v>
      </c>
      <c r="F77" s="25">
        <f>F41</f>
        <v>1000000</v>
      </c>
      <c r="G77" s="25">
        <f>F77-D77</f>
        <v>1000000</v>
      </c>
    </row>
    <row r="78" spans="1:7" ht="15.75" x14ac:dyDescent="0.25">
      <c r="A78" s="21">
        <v>41825</v>
      </c>
      <c r="B78" s="22">
        <f t="shared" ref="B78:B112" si="16">_xlfn.DAYS(A78,A77)</f>
        <v>30</v>
      </c>
      <c r="C78" s="23">
        <f t="shared" ref="C78:C99" si="17">E78</f>
        <v>12329</v>
      </c>
      <c r="D78" s="24">
        <f t="shared" ref="D78:D112" si="18">C78-E78</f>
        <v>0</v>
      </c>
      <c r="E78" s="25">
        <f t="shared" ref="E78:E87" si="19">ROUNDUP($B$2*B78*F78/365,0)</f>
        <v>12329</v>
      </c>
      <c r="F78" s="25">
        <f t="shared" ref="F78:F87" si="20">G77</f>
        <v>1000000</v>
      </c>
      <c r="G78" s="25">
        <f t="shared" ref="G78:G112" si="21">F78-D78</f>
        <v>1000000</v>
      </c>
    </row>
    <row r="79" spans="1:7" ht="15.75" x14ac:dyDescent="0.25">
      <c r="A79" s="21">
        <v>41856</v>
      </c>
      <c r="B79" s="22">
        <f t="shared" si="16"/>
        <v>31</v>
      </c>
      <c r="C79" s="23">
        <f t="shared" si="17"/>
        <v>12740</v>
      </c>
      <c r="D79" s="24">
        <f t="shared" si="18"/>
        <v>0</v>
      </c>
      <c r="E79" s="25">
        <f t="shared" si="19"/>
        <v>12740</v>
      </c>
      <c r="F79" s="25">
        <f t="shared" si="20"/>
        <v>1000000</v>
      </c>
      <c r="G79" s="25">
        <f t="shared" si="21"/>
        <v>1000000</v>
      </c>
    </row>
    <row r="80" spans="1:7" ht="15.75" x14ac:dyDescent="0.25">
      <c r="A80" s="21">
        <v>41887</v>
      </c>
      <c r="B80" s="22">
        <f t="shared" si="16"/>
        <v>31</v>
      </c>
      <c r="C80" s="23">
        <f t="shared" si="17"/>
        <v>12740</v>
      </c>
      <c r="D80" s="24">
        <f t="shared" si="18"/>
        <v>0</v>
      </c>
      <c r="E80" s="25">
        <f t="shared" si="19"/>
        <v>12740</v>
      </c>
      <c r="F80" s="25">
        <f t="shared" si="20"/>
        <v>1000000</v>
      </c>
      <c r="G80" s="25">
        <f t="shared" si="21"/>
        <v>1000000</v>
      </c>
    </row>
    <row r="81" spans="1:7" ht="15.75" x14ac:dyDescent="0.25">
      <c r="A81" s="21">
        <v>41917</v>
      </c>
      <c r="B81" s="22">
        <f t="shared" si="16"/>
        <v>30</v>
      </c>
      <c r="C81" s="23">
        <f t="shared" si="17"/>
        <v>12329</v>
      </c>
      <c r="D81" s="24">
        <f t="shared" si="18"/>
        <v>0</v>
      </c>
      <c r="E81" s="25">
        <f t="shared" si="19"/>
        <v>12329</v>
      </c>
      <c r="F81" s="25">
        <f t="shared" si="20"/>
        <v>1000000</v>
      </c>
      <c r="G81" s="25">
        <f t="shared" si="21"/>
        <v>1000000</v>
      </c>
    </row>
    <row r="82" spans="1:7" ht="15.75" x14ac:dyDescent="0.25">
      <c r="A82" s="21">
        <v>41948</v>
      </c>
      <c r="B82" s="22">
        <f t="shared" si="16"/>
        <v>31</v>
      </c>
      <c r="C82" s="23">
        <f t="shared" si="17"/>
        <v>12740</v>
      </c>
      <c r="D82" s="24">
        <f t="shared" si="18"/>
        <v>0</v>
      </c>
      <c r="E82" s="25">
        <f t="shared" si="19"/>
        <v>12740</v>
      </c>
      <c r="F82" s="25">
        <f t="shared" si="20"/>
        <v>1000000</v>
      </c>
      <c r="G82" s="25">
        <f t="shared" si="21"/>
        <v>1000000</v>
      </c>
    </row>
    <row r="83" spans="1:7" ht="15.75" x14ac:dyDescent="0.25">
      <c r="A83" s="21">
        <v>41978</v>
      </c>
      <c r="B83" s="22">
        <f t="shared" si="16"/>
        <v>30</v>
      </c>
      <c r="C83" s="23">
        <f t="shared" si="17"/>
        <v>12329</v>
      </c>
      <c r="D83" s="24">
        <f t="shared" si="18"/>
        <v>0</v>
      </c>
      <c r="E83" s="25">
        <f t="shared" si="19"/>
        <v>12329</v>
      </c>
      <c r="F83" s="25">
        <f t="shared" si="20"/>
        <v>1000000</v>
      </c>
      <c r="G83" s="25">
        <f t="shared" si="21"/>
        <v>1000000</v>
      </c>
    </row>
    <row r="84" spans="1:7" ht="15.75" x14ac:dyDescent="0.25">
      <c r="A84" s="21">
        <v>42009</v>
      </c>
      <c r="B84" s="22">
        <f t="shared" si="16"/>
        <v>31</v>
      </c>
      <c r="C84" s="23">
        <f t="shared" si="17"/>
        <v>12740</v>
      </c>
      <c r="D84" s="24">
        <f t="shared" si="18"/>
        <v>0</v>
      </c>
      <c r="E84" s="25">
        <f t="shared" si="19"/>
        <v>12740</v>
      </c>
      <c r="F84" s="25">
        <f t="shared" si="20"/>
        <v>1000000</v>
      </c>
      <c r="G84" s="25">
        <f t="shared" si="21"/>
        <v>1000000</v>
      </c>
    </row>
    <row r="85" spans="1:7" ht="15.75" x14ac:dyDescent="0.25">
      <c r="A85" s="21">
        <v>42040</v>
      </c>
      <c r="B85" s="22">
        <f t="shared" si="16"/>
        <v>31</v>
      </c>
      <c r="C85" s="23">
        <f t="shared" si="17"/>
        <v>12740</v>
      </c>
      <c r="D85" s="24">
        <f t="shared" si="18"/>
        <v>0</v>
      </c>
      <c r="E85" s="25">
        <f t="shared" si="19"/>
        <v>12740</v>
      </c>
      <c r="F85" s="25">
        <f t="shared" si="20"/>
        <v>1000000</v>
      </c>
      <c r="G85" s="25">
        <f t="shared" si="21"/>
        <v>1000000</v>
      </c>
    </row>
    <row r="86" spans="1:7" ht="15.75" x14ac:dyDescent="0.25">
      <c r="A86" s="21">
        <v>42068</v>
      </c>
      <c r="B86" s="22">
        <f t="shared" si="16"/>
        <v>28</v>
      </c>
      <c r="C86" s="23">
        <f t="shared" si="17"/>
        <v>11507</v>
      </c>
      <c r="D86" s="24">
        <f t="shared" si="18"/>
        <v>0</v>
      </c>
      <c r="E86" s="25">
        <f t="shared" si="19"/>
        <v>11507</v>
      </c>
      <c r="F86" s="25">
        <f t="shared" si="20"/>
        <v>1000000</v>
      </c>
      <c r="G86" s="25">
        <f t="shared" si="21"/>
        <v>1000000</v>
      </c>
    </row>
    <row r="87" spans="1:7" ht="15.75" x14ac:dyDescent="0.25">
      <c r="A87" s="21">
        <v>42099</v>
      </c>
      <c r="B87" s="22">
        <f t="shared" si="16"/>
        <v>31</v>
      </c>
      <c r="C87" s="23">
        <f t="shared" si="17"/>
        <v>12740</v>
      </c>
      <c r="D87" s="24">
        <f t="shared" si="18"/>
        <v>0</v>
      </c>
      <c r="E87" s="25">
        <f t="shared" si="19"/>
        <v>12740</v>
      </c>
      <c r="F87" s="25">
        <f t="shared" si="20"/>
        <v>1000000</v>
      </c>
      <c r="G87" s="25">
        <f t="shared" si="21"/>
        <v>1000000</v>
      </c>
    </row>
    <row r="88" spans="1:7" ht="15.75" x14ac:dyDescent="0.25">
      <c r="A88" s="21">
        <v>42129</v>
      </c>
      <c r="B88" s="22">
        <f t="shared" si="16"/>
        <v>30</v>
      </c>
      <c r="C88" s="23">
        <f t="shared" si="17"/>
        <v>13973</v>
      </c>
      <c r="D88" s="24">
        <f t="shared" si="18"/>
        <v>0</v>
      </c>
      <c r="E88" s="25">
        <f>ROUNDUP(($B$2*H2*F88/365)+(G87*B2*J1/365),0)</f>
        <v>13973</v>
      </c>
      <c r="F88" s="25">
        <f>G87+H1</f>
        <v>2000000</v>
      </c>
      <c r="G88" s="25">
        <f t="shared" si="21"/>
        <v>2000000</v>
      </c>
    </row>
    <row r="89" spans="1:7" ht="15.75" x14ac:dyDescent="0.25">
      <c r="A89" s="21">
        <v>42160</v>
      </c>
      <c r="B89" s="22">
        <f t="shared" si="16"/>
        <v>31</v>
      </c>
      <c r="C89" s="23">
        <f t="shared" si="17"/>
        <v>25480</v>
      </c>
      <c r="D89" s="24">
        <f t="shared" si="18"/>
        <v>0</v>
      </c>
      <c r="E89" s="25">
        <f>ROUNDUP($B$2*B89*F89/365,0)</f>
        <v>25480</v>
      </c>
      <c r="F89" s="25">
        <f t="shared" ref="F89:F112" si="22">G88</f>
        <v>2000000</v>
      </c>
      <c r="G89" s="25">
        <f t="shared" si="21"/>
        <v>2000000</v>
      </c>
    </row>
    <row r="90" spans="1:7" ht="15.75" x14ac:dyDescent="0.25">
      <c r="A90" s="21">
        <v>42190</v>
      </c>
      <c r="B90" s="22">
        <f t="shared" si="16"/>
        <v>30</v>
      </c>
      <c r="C90" s="23">
        <f t="shared" si="17"/>
        <v>24658</v>
      </c>
      <c r="D90" s="24">
        <f t="shared" si="18"/>
        <v>0</v>
      </c>
      <c r="E90" s="25">
        <f t="shared" ref="E90:E99" si="23">ROUNDUP($B$2*B90*F90/365,0)</f>
        <v>24658</v>
      </c>
      <c r="F90" s="25">
        <f t="shared" si="22"/>
        <v>2000000</v>
      </c>
      <c r="G90" s="25">
        <f t="shared" si="21"/>
        <v>2000000</v>
      </c>
    </row>
    <row r="91" spans="1:7" ht="15.75" x14ac:dyDescent="0.25">
      <c r="A91" s="21">
        <v>42221</v>
      </c>
      <c r="B91" s="22">
        <f t="shared" si="16"/>
        <v>31</v>
      </c>
      <c r="C91" s="23">
        <f t="shared" si="17"/>
        <v>25480</v>
      </c>
      <c r="D91" s="24">
        <f t="shared" si="18"/>
        <v>0</v>
      </c>
      <c r="E91" s="25">
        <f t="shared" si="23"/>
        <v>25480</v>
      </c>
      <c r="F91" s="25">
        <f t="shared" si="22"/>
        <v>2000000</v>
      </c>
      <c r="G91" s="25">
        <f t="shared" si="21"/>
        <v>2000000</v>
      </c>
    </row>
    <row r="92" spans="1:7" ht="15.75" x14ac:dyDescent="0.25">
      <c r="A92" s="21">
        <v>42252</v>
      </c>
      <c r="B92" s="22">
        <f t="shared" si="16"/>
        <v>31</v>
      </c>
      <c r="C92" s="23">
        <f t="shared" si="17"/>
        <v>25480</v>
      </c>
      <c r="D92" s="24">
        <f t="shared" si="18"/>
        <v>0</v>
      </c>
      <c r="E92" s="25">
        <f t="shared" si="23"/>
        <v>25480</v>
      </c>
      <c r="F92" s="25">
        <f t="shared" si="22"/>
        <v>2000000</v>
      </c>
      <c r="G92" s="25">
        <f t="shared" si="21"/>
        <v>2000000</v>
      </c>
    </row>
    <row r="93" spans="1:7" ht="15.75" x14ac:dyDescent="0.25">
      <c r="A93" s="21">
        <v>42282</v>
      </c>
      <c r="B93" s="22">
        <f t="shared" si="16"/>
        <v>30</v>
      </c>
      <c r="C93" s="23">
        <f t="shared" si="17"/>
        <v>24658</v>
      </c>
      <c r="D93" s="24">
        <f t="shared" si="18"/>
        <v>0</v>
      </c>
      <c r="E93" s="25">
        <f t="shared" si="23"/>
        <v>24658</v>
      </c>
      <c r="F93" s="25">
        <f t="shared" si="22"/>
        <v>2000000</v>
      </c>
      <c r="G93" s="25">
        <f t="shared" si="21"/>
        <v>2000000</v>
      </c>
    </row>
    <row r="94" spans="1:7" ht="15.75" x14ac:dyDescent="0.25">
      <c r="A94" s="21">
        <v>42313</v>
      </c>
      <c r="B94" s="22">
        <f t="shared" si="16"/>
        <v>31</v>
      </c>
      <c r="C94" s="23">
        <f t="shared" si="17"/>
        <v>25480</v>
      </c>
      <c r="D94" s="24">
        <f t="shared" si="18"/>
        <v>0</v>
      </c>
      <c r="E94" s="25">
        <f t="shared" si="23"/>
        <v>25480</v>
      </c>
      <c r="F94" s="25">
        <f t="shared" si="22"/>
        <v>2000000</v>
      </c>
      <c r="G94" s="25">
        <f t="shared" si="21"/>
        <v>2000000</v>
      </c>
    </row>
    <row r="95" spans="1:7" ht="15.75" x14ac:dyDescent="0.25">
      <c r="A95" s="21">
        <v>42343</v>
      </c>
      <c r="B95" s="22">
        <f t="shared" si="16"/>
        <v>30</v>
      </c>
      <c r="C95" s="23">
        <f t="shared" si="17"/>
        <v>24658</v>
      </c>
      <c r="D95" s="24">
        <f t="shared" si="18"/>
        <v>0</v>
      </c>
      <c r="E95" s="25">
        <f t="shared" si="23"/>
        <v>24658</v>
      </c>
      <c r="F95" s="25">
        <f t="shared" si="22"/>
        <v>2000000</v>
      </c>
      <c r="G95" s="25">
        <f t="shared" si="21"/>
        <v>2000000</v>
      </c>
    </row>
    <row r="96" spans="1:7" ht="15.75" x14ac:dyDescent="0.25">
      <c r="A96" s="21">
        <v>42374</v>
      </c>
      <c r="B96" s="22">
        <f t="shared" si="16"/>
        <v>31</v>
      </c>
      <c r="C96" s="23">
        <f t="shared" si="17"/>
        <v>25480</v>
      </c>
      <c r="D96" s="24">
        <f t="shared" si="18"/>
        <v>0</v>
      </c>
      <c r="E96" s="25">
        <f t="shared" si="23"/>
        <v>25480</v>
      </c>
      <c r="F96" s="25">
        <f t="shared" si="22"/>
        <v>2000000</v>
      </c>
      <c r="G96" s="25">
        <f t="shared" si="21"/>
        <v>2000000</v>
      </c>
    </row>
    <row r="97" spans="1:7" ht="15.75" x14ac:dyDescent="0.25">
      <c r="A97" s="21">
        <v>42405</v>
      </c>
      <c r="B97" s="22">
        <f t="shared" si="16"/>
        <v>31</v>
      </c>
      <c r="C97" s="23">
        <f t="shared" si="17"/>
        <v>25480</v>
      </c>
      <c r="D97" s="24">
        <f t="shared" si="18"/>
        <v>0</v>
      </c>
      <c r="E97" s="25">
        <f t="shared" si="23"/>
        <v>25480</v>
      </c>
      <c r="F97" s="25">
        <f t="shared" si="22"/>
        <v>2000000</v>
      </c>
      <c r="G97" s="25">
        <f t="shared" si="21"/>
        <v>2000000</v>
      </c>
    </row>
    <row r="98" spans="1:7" ht="15.75" x14ac:dyDescent="0.25">
      <c r="A98" s="21">
        <v>42434</v>
      </c>
      <c r="B98" s="22">
        <f t="shared" si="16"/>
        <v>29</v>
      </c>
      <c r="C98" s="23">
        <f t="shared" si="17"/>
        <v>23836</v>
      </c>
      <c r="D98" s="24">
        <f t="shared" si="18"/>
        <v>0</v>
      </c>
      <c r="E98" s="25">
        <f t="shared" si="23"/>
        <v>23836</v>
      </c>
      <c r="F98" s="25">
        <f t="shared" si="22"/>
        <v>2000000</v>
      </c>
      <c r="G98" s="25">
        <f t="shared" si="21"/>
        <v>2000000</v>
      </c>
    </row>
    <row r="99" spans="1:7" ht="15.75" x14ac:dyDescent="0.25">
      <c r="A99" s="21">
        <v>42465</v>
      </c>
      <c r="B99" s="22">
        <f t="shared" si="16"/>
        <v>31</v>
      </c>
      <c r="C99" s="23">
        <f t="shared" si="17"/>
        <v>25480</v>
      </c>
      <c r="D99" s="24">
        <f t="shared" si="18"/>
        <v>0</v>
      </c>
      <c r="E99" s="25">
        <f t="shared" si="23"/>
        <v>25480</v>
      </c>
      <c r="F99" s="25">
        <f t="shared" si="22"/>
        <v>2000000</v>
      </c>
      <c r="G99" s="25">
        <f t="shared" si="21"/>
        <v>2000000</v>
      </c>
    </row>
    <row r="100" spans="1:7" ht="15.75" x14ac:dyDescent="0.25">
      <c r="A100" s="21">
        <v>42495</v>
      </c>
      <c r="B100" s="22">
        <f t="shared" si="16"/>
        <v>30</v>
      </c>
      <c r="C100" s="23">
        <f>$L$2</f>
        <v>250618</v>
      </c>
      <c r="D100" s="24">
        <f t="shared" si="18"/>
        <v>224316.63</v>
      </c>
      <c r="E100" s="25">
        <f>ROUND((G99*B2*J1/365)+(H2*F100*B2/365),2)</f>
        <v>26301.37</v>
      </c>
      <c r="F100" s="25">
        <f>G99+L1</f>
        <v>3000000</v>
      </c>
      <c r="G100" s="25">
        <f t="shared" si="21"/>
        <v>2775683.37</v>
      </c>
    </row>
    <row r="101" spans="1:7" ht="15.75" x14ac:dyDescent="0.25">
      <c r="A101" s="21">
        <v>42526</v>
      </c>
      <c r="B101" s="22">
        <f t="shared" si="16"/>
        <v>31</v>
      </c>
      <c r="C101" s="23">
        <f t="shared" ref="C101:C112" si="24">$L$2</f>
        <v>250618</v>
      </c>
      <c r="D101" s="24">
        <f t="shared" si="18"/>
        <v>215256.55</v>
      </c>
      <c r="E101" s="25">
        <f>ROUND($B$2*B101*F101/365,2)</f>
        <v>35361.449999999997</v>
      </c>
      <c r="F101" s="25">
        <f t="shared" si="22"/>
        <v>2775683.37</v>
      </c>
      <c r="G101" s="25">
        <f t="shared" si="21"/>
        <v>2560426.8200000003</v>
      </c>
    </row>
    <row r="102" spans="1:7" ht="15.75" x14ac:dyDescent="0.25">
      <c r="A102" s="21">
        <v>42556</v>
      </c>
      <c r="B102" s="22">
        <f t="shared" si="16"/>
        <v>30</v>
      </c>
      <c r="C102" s="23">
        <f t="shared" si="24"/>
        <v>250618</v>
      </c>
      <c r="D102" s="24">
        <f t="shared" si="18"/>
        <v>219051.09</v>
      </c>
      <c r="E102" s="25">
        <f t="shared" ref="E102:E111" si="25">ROUND($B$2*B102*F102/365,2)</f>
        <v>31566.91</v>
      </c>
      <c r="F102" s="25">
        <f t="shared" si="22"/>
        <v>2560426.8200000003</v>
      </c>
      <c r="G102" s="25">
        <f t="shared" si="21"/>
        <v>2341375.7300000004</v>
      </c>
    </row>
    <row r="103" spans="1:7" ht="15.75" x14ac:dyDescent="0.25">
      <c r="A103" s="21">
        <v>42587</v>
      </c>
      <c r="B103" s="22">
        <f t="shared" si="16"/>
        <v>31</v>
      </c>
      <c r="C103" s="23">
        <f t="shared" si="24"/>
        <v>250618</v>
      </c>
      <c r="D103" s="24">
        <f t="shared" si="18"/>
        <v>220789.51</v>
      </c>
      <c r="E103" s="25">
        <f t="shared" si="25"/>
        <v>29828.49</v>
      </c>
      <c r="F103" s="25">
        <f t="shared" si="22"/>
        <v>2341375.7300000004</v>
      </c>
      <c r="G103" s="25">
        <f t="shared" si="21"/>
        <v>2120586.2200000007</v>
      </c>
    </row>
    <row r="104" spans="1:7" ht="15.75" x14ac:dyDescent="0.25">
      <c r="A104" s="21">
        <v>42618</v>
      </c>
      <c r="B104" s="22">
        <f t="shared" si="16"/>
        <v>31</v>
      </c>
      <c r="C104" s="23">
        <f t="shared" si="24"/>
        <v>250618</v>
      </c>
      <c r="D104" s="24">
        <f t="shared" si="18"/>
        <v>223602.31</v>
      </c>
      <c r="E104" s="25">
        <f t="shared" si="25"/>
        <v>27015.69</v>
      </c>
      <c r="F104" s="25">
        <f t="shared" si="22"/>
        <v>2120586.2200000007</v>
      </c>
      <c r="G104" s="25">
        <f t="shared" si="21"/>
        <v>1896983.9100000006</v>
      </c>
    </row>
    <row r="105" spans="1:7" ht="15.75" x14ac:dyDescent="0.25">
      <c r="A105" s="21">
        <v>42648</v>
      </c>
      <c r="B105" s="22">
        <f t="shared" si="16"/>
        <v>30</v>
      </c>
      <c r="C105" s="23">
        <f t="shared" si="24"/>
        <v>250618</v>
      </c>
      <c r="D105" s="24">
        <f t="shared" si="18"/>
        <v>227230.53</v>
      </c>
      <c r="E105" s="25">
        <f t="shared" si="25"/>
        <v>23387.47</v>
      </c>
      <c r="F105" s="25">
        <f t="shared" si="22"/>
        <v>1896983.9100000006</v>
      </c>
      <c r="G105" s="25">
        <f t="shared" si="21"/>
        <v>1669753.3800000006</v>
      </c>
    </row>
    <row r="106" spans="1:7" ht="15.75" x14ac:dyDescent="0.25">
      <c r="A106" s="21">
        <v>42679</v>
      </c>
      <c r="B106" s="22">
        <f t="shared" si="16"/>
        <v>31</v>
      </c>
      <c r="C106" s="23">
        <f t="shared" si="24"/>
        <v>250618</v>
      </c>
      <c r="D106" s="24">
        <f t="shared" si="18"/>
        <v>229345.8</v>
      </c>
      <c r="E106" s="25">
        <f t="shared" si="25"/>
        <v>21272.2</v>
      </c>
      <c r="F106" s="25">
        <f t="shared" si="22"/>
        <v>1669753.3800000006</v>
      </c>
      <c r="G106" s="25">
        <f t="shared" si="21"/>
        <v>1440407.5800000005</v>
      </c>
    </row>
    <row r="107" spans="1:7" ht="15.75" x14ac:dyDescent="0.25">
      <c r="A107" s="21">
        <v>42709</v>
      </c>
      <c r="B107" s="22">
        <f t="shared" si="16"/>
        <v>30</v>
      </c>
      <c r="C107" s="23">
        <f t="shared" si="24"/>
        <v>250618</v>
      </c>
      <c r="D107" s="24">
        <f t="shared" si="18"/>
        <v>232859.55</v>
      </c>
      <c r="E107" s="25">
        <f t="shared" si="25"/>
        <v>17758.45</v>
      </c>
      <c r="F107" s="25">
        <f t="shared" si="22"/>
        <v>1440407.5800000005</v>
      </c>
      <c r="G107" s="25">
        <f t="shared" si="21"/>
        <v>1207548.0300000005</v>
      </c>
    </row>
    <row r="108" spans="1:7" ht="15.75" x14ac:dyDescent="0.25">
      <c r="A108" s="21">
        <v>42740</v>
      </c>
      <c r="B108" s="22">
        <f t="shared" si="16"/>
        <v>31</v>
      </c>
      <c r="C108" s="23">
        <f t="shared" si="24"/>
        <v>250618</v>
      </c>
      <c r="D108" s="24">
        <f t="shared" si="18"/>
        <v>235234.17</v>
      </c>
      <c r="E108" s="25">
        <f t="shared" si="25"/>
        <v>15383.83</v>
      </c>
      <c r="F108" s="25">
        <f t="shared" si="22"/>
        <v>1207548.0300000005</v>
      </c>
      <c r="G108" s="25">
        <f t="shared" si="21"/>
        <v>972313.86000000045</v>
      </c>
    </row>
    <row r="109" spans="1:7" ht="15.75" x14ac:dyDescent="0.25">
      <c r="A109" s="21">
        <v>42771</v>
      </c>
      <c r="B109" s="22">
        <f t="shared" si="16"/>
        <v>31</v>
      </c>
      <c r="C109" s="23">
        <f t="shared" si="24"/>
        <v>250618</v>
      </c>
      <c r="D109" s="24">
        <f t="shared" si="18"/>
        <v>238230.99</v>
      </c>
      <c r="E109" s="25">
        <f t="shared" si="25"/>
        <v>12387.01</v>
      </c>
      <c r="F109" s="25">
        <f t="shared" si="22"/>
        <v>972313.86000000045</v>
      </c>
      <c r="G109" s="25">
        <f t="shared" si="21"/>
        <v>734082.87000000046</v>
      </c>
    </row>
    <row r="110" spans="1:7" ht="15.75" x14ac:dyDescent="0.25">
      <c r="A110" s="21">
        <v>42799</v>
      </c>
      <c r="B110" s="22">
        <f t="shared" si="16"/>
        <v>28</v>
      </c>
      <c r="C110" s="23">
        <f t="shared" si="24"/>
        <v>250618</v>
      </c>
      <c r="D110" s="24">
        <f t="shared" si="18"/>
        <v>242171.02</v>
      </c>
      <c r="E110" s="25">
        <f t="shared" si="25"/>
        <v>8446.98</v>
      </c>
      <c r="F110" s="25">
        <f t="shared" si="22"/>
        <v>734082.87000000046</v>
      </c>
      <c r="G110" s="25">
        <f t="shared" si="21"/>
        <v>491911.85000000044</v>
      </c>
    </row>
    <row r="111" spans="1:7" ht="15.75" x14ac:dyDescent="0.25">
      <c r="A111" s="21">
        <v>42830</v>
      </c>
      <c r="B111" s="22">
        <f t="shared" si="16"/>
        <v>31</v>
      </c>
      <c r="C111" s="23">
        <f t="shared" si="24"/>
        <v>250618</v>
      </c>
      <c r="D111" s="24">
        <f t="shared" si="18"/>
        <v>244351.18</v>
      </c>
      <c r="E111" s="25">
        <f t="shared" si="25"/>
        <v>6266.82</v>
      </c>
      <c r="F111" s="25">
        <f t="shared" si="22"/>
        <v>491911.85000000044</v>
      </c>
      <c r="G111" s="25">
        <f t="shared" si="21"/>
        <v>247560.67000000045</v>
      </c>
    </row>
    <row r="112" spans="1:7" ht="15.75" x14ac:dyDescent="0.25">
      <c r="A112" s="21">
        <v>42860</v>
      </c>
      <c r="B112" s="22">
        <f t="shared" si="16"/>
        <v>30</v>
      </c>
      <c r="C112" s="23">
        <f t="shared" si="24"/>
        <v>250618</v>
      </c>
      <c r="D112" s="24">
        <f t="shared" si="18"/>
        <v>247560.67000000045</v>
      </c>
      <c r="E112" s="25">
        <v>3057.3299999995552</v>
      </c>
      <c r="F112" s="25">
        <f t="shared" si="22"/>
        <v>247560.67000000045</v>
      </c>
      <c r="G112" s="25">
        <f t="shared" si="21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B8B8-2832-465B-B035-1BEC01F8E8DB}">
  <dimension ref="A1:L52"/>
  <sheetViews>
    <sheetView workbookViewId="0">
      <selection activeCell="A2" sqref="A2:A15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2.85546875" bestFit="1" customWidth="1"/>
    <col min="5" max="5" width="23" bestFit="1" customWidth="1"/>
    <col min="6" max="6" width="16.28515625" bestFit="1" customWidth="1"/>
    <col min="7" max="7" width="31.140625" bestFit="1" customWidth="1"/>
    <col min="8" max="8" width="12.85546875" bestFit="1" customWidth="1"/>
    <col min="9" max="9" width="29.28515625" bestFit="1" customWidth="1"/>
    <col min="10" max="10" width="12.42578125" bestFit="1" customWidth="1"/>
    <col min="11" max="11" width="27.7109375" bestFit="1" customWidth="1"/>
    <col min="12" max="12" width="12.85546875" bestFit="1" customWidth="1"/>
  </cols>
  <sheetData>
    <row r="1" spans="1:12" x14ac:dyDescent="0.25">
      <c r="A1" s="11" t="s">
        <v>30</v>
      </c>
      <c r="B1" s="12">
        <v>41760</v>
      </c>
      <c r="C1" s="13" t="s">
        <v>110</v>
      </c>
      <c r="D1" s="14">
        <v>1000000</v>
      </c>
      <c r="E1" s="11" t="s">
        <v>111</v>
      </c>
      <c r="F1" s="12">
        <v>41791</v>
      </c>
      <c r="G1" s="13" t="s">
        <v>112</v>
      </c>
      <c r="H1" s="15">
        <v>1000000</v>
      </c>
      <c r="I1" s="44" t="s">
        <v>158</v>
      </c>
      <c r="J1" s="44">
        <f>(5-6-2014)-(1-6-2014)</f>
        <v>4</v>
      </c>
      <c r="K1" s="45" t="s">
        <v>159</v>
      </c>
      <c r="L1" s="46">
        <v>1000000</v>
      </c>
    </row>
    <row r="2" spans="1:12" x14ac:dyDescent="0.25">
      <c r="A2" s="11" t="s">
        <v>31</v>
      </c>
      <c r="B2" s="17">
        <v>0.15</v>
      </c>
      <c r="C2" s="11" t="s">
        <v>37</v>
      </c>
      <c r="D2" s="18">
        <f>ROUNDUP(69370.248688387,0)</f>
        <v>69371</v>
      </c>
      <c r="E2" s="11" t="s">
        <v>37</v>
      </c>
      <c r="F2" s="18">
        <f>ROUNDUP(137980.455425772,0)</f>
        <v>137981</v>
      </c>
      <c r="G2" s="16" t="s">
        <v>133</v>
      </c>
      <c r="H2" s="16">
        <f>(31-5-2014)-(5-5-2014)+1</f>
        <v>27</v>
      </c>
      <c r="I2" s="47" t="s">
        <v>114</v>
      </c>
      <c r="J2" s="48">
        <v>42221</v>
      </c>
      <c r="K2" s="11" t="s">
        <v>37</v>
      </c>
      <c r="L2" s="18">
        <f>ROUNDUP(1150711.12266712,0)</f>
        <v>1150712</v>
      </c>
    </row>
    <row r="3" spans="1:12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12" ht="15.75" x14ac:dyDescent="0.25">
      <c r="A4" s="21">
        <v>41764</v>
      </c>
      <c r="B4" s="22">
        <f>_xlfn.DAYS(A4,B1)</f>
        <v>4</v>
      </c>
      <c r="C4" s="23" t="s">
        <v>25</v>
      </c>
      <c r="D4" s="24">
        <v>0</v>
      </c>
      <c r="E4" s="25">
        <f>ROUNDUP($B$2*B4*F4/365,0)</f>
        <v>1644</v>
      </c>
      <c r="F4" s="25">
        <f>D1</f>
        <v>1000000</v>
      </c>
      <c r="G4" s="25">
        <f t="shared" ref="G4:G36" si="0">F4-D4</f>
        <v>1000000</v>
      </c>
    </row>
    <row r="5" spans="1:12" ht="15.75" x14ac:dyDescent="0.25">
      <c r="A5" s="21">
        <v>41795</v>
      </c>
      <c r="B5" s="22">
        <f>_xlfn.DAYS(A5,A4)</f>
        <v>31</v>
      </c>
      <c r="C5" s="23">
        <f>$D$2</f>
        <v>69371</v>
      </c>
      <c r="D5" s="24">
        <f>C5-E5</f>
        <v>56631.270000000004</v>
      </c>
      <c r="E5" s="25">
        <f>ROUND($B$2*B5*F5/365,2)</f>
        <v>12739.73</v>
      </c>
      <c r="F5" s="25">
        <f>G4</f>
        <v>1000000</v>
      </c>
      <c r="G5" s="25">
        <f>F5-D5</f>
        <v>943368.73</v>
      </c>
    </row>
    <row r="6" spans="1:12" ht="15.75" x14ac:dyDescent="0.25">
      <c r="A6" s="21">
        <v>41825</v>
      </c>
      <c r="B6" s="22">
        <f t="shared" ref="B6:B20" si="1">_xlfn.DAYS(A6,A5)</f>
        <v>30</v>
      </c>
      <c r="C6" s="23">
        <f t="shared" ref="C6:C20" si="2">$D$2</f>
        <v>69371</v>
      </c>
      <c r="D6" s="24">
        <f t="shared" ref="D6:D20" si="3">C6-E6</f>
        <v>57740.43</v>
      </c>
      <c r="E6" s="25">
        <f t="shared" ref="E6:E19" si="4">ROUND($B$2*B6*F6/365,2)</f>
        <v>11630.57</v>
      </c>
      <c r="F6" s="25">
        <f t="shared" ref="F6:F20" si="5">G5</f>
        <v>943368.73</v>
      </c>
      <c r="G6" s="25">
        <f t="shared" si="0"/>
        <v>885628.29999999993</v>
      </c>
    </row>
    <row r="7" spans="1:12" ht="15.75" x14ac:dyDescent="0.25">
      <c r="A7" s="21">
        <v>41856</v>
      </c>
      <c r="B7" s="22">
        <f t="shared" si="1"/>
        <v>31</v>
      </c>
      <c r="C7" s="23">
        <f t="shared" si="2"/>
        <v>69371</v>
      </c>
      <c r="D7" s="24">
        <f t="shared" si="3"/>
        <v>58088.34</v>
      </c>
      <c r="E7" s="25">
        <f t="shared" si="4"/>
        <v>11282.66</v>
      </c>
      <c r="F7" s="25">
        <f t="shared" si="5"/>
        <v>885628.29999999993</v>
      </c>
      <c r="G7" s="25">
        <f t="shared" si="0"/>
        <v>827539.96</v>
      </c>
    </row>
    <row r="8" spans="1:12" ht="15.75" x14ac:dyDescent="0.25">
      <c r="A8" s="21">
        <v>41887</v>
      </c>
      <c r="B8" s="22">
        <f t="shared" si="1"/>
        <v>31</v>
      </c>
      <c r="C8" s="23">
        <f t="shared" si="2"/>
        <v>69371</v>
      </c>
      <c r="D8" s="24">
        <f t="shared" si="3"/>
        <v>58828.37</v>
      </c>
      <c r="E8" s="25">
        <f t="shared" si="4"/>
        <v>10542.63</v>
      </c>
      <c r="F8" s="25">
        <f t="shared" si="5"/>
        <v>827539.96</v>
      </c>
      <c r="G8" s="25">
        <f t="shared" si="0"/>
        <v>768711.59</v>
      </c>
    </row>
    <row r="9" spans="1:12" ht="15.75" x14ac:dyDescent="0.25">
      <c r="A9" s="21">
        <v>41917</v>
      </c>
      <c r="B9" s="22">
        <f t="shared" si="1"/>
        <v>30</v>
      </c>
      <c r="C9" s="23">
        <f t="shared" si="2"/>
        <v>69371</v>
      </c>
      <c r="D9" s="24">
        <f t="shared" si="3"/>
        <v>59893.729999999996</v>
      </c>
      <c r="E9" s="25">
        <f t="shared" si="4"/>
        <v>9477.27</v>
      </c>
      <c r="F9" s="25">
        <f t="shared" si="5"/>
        <v>768711.59</v>
      </c>
      <c r="G9" s="25">
        <f t="shared" si="0"/>
        <v>708817.86</v>
      </c>
    </row>
    <row r="10" spans="1:12" ht="15.75" x14ac:dyDescent="0.25">
      <c r="A10" s="21">
        <v>41948</v>
      </c>
      <c r="B10" s="22">
        <f t="shared" si="1"/>
        <v>31</v>
      </c>
      <c r="C10" s="23">
        <f t="shared" si="2"/>
        <v>69371</v>
      </c>
      <c r="D10" s="24">
        <f t="shared" si="3"/>
        <v>60340.85</v>
      </c>
      <c r="E10" s="25">
        <f t="shared" si="4"/>
        <v>9030.15</v>
      </c>
      <c r="F10" s="25">
        <f t="shared" si="5"/>
        <v>708817.86</v>
      </c>
      <c r="G10" s="25">
        <f t="shared" si="0"/>
        <v>648477.01</v>
      </c>
    </row>
    <row r="11" spans="1:12" ht="15.75" x14ac:dyDescent="0.25">
      <c r="A11" s="21">
        <v>41978</v>
      </c>
      <c r="B11" s="22">
        <f t="shared" si="1"/>
        <v>30</v>
      </c>
      <c r="C11" s="23">
        <f t="shared" si="2"/>
        <v>69371</v>
      </c>
      <c r="D11" s="24">
        <f t="shared" si="3"/>
        <v>61376.08</v>
      </c>
      <c r="E11" s="25">
        <f t="shared" si="4"/>
        <v>7994.92</v>
      </c>
      <c r="F11" s="25">
        <f t="shared" si="5"/>
        <v>648477.01</v>
      </c>
      <c r="G11" s="25">
        <f t="shared" si="0"/>
        <v>587100.93000000005</v>
      </c>
    </row>
    <row r="12" spans="1:12" ht="15.75" x14ac:dyDescent="0.25">
      <c r="A12" s="21">
        <v>42009</v>
      </c>
      <c r="B12" s="22">
        <f t="shared" si="1"/>
        <v>31</v>
      </c>
      <c r="C12" s="23">
        <f t="shared" si="2"/>
        <v>69371</v>
      </c>
      <c r="D12" s="24">
        <f t="shared" si="3"/>
        <v>61891.5</v>
      </c>
      <c r="E12" s="25">
        <f t="shared" si="4"/>
        <v>7479.5</v>
      </c>
      <c r="F12" s="25">
        <f t="shared" si="5"/>
        <v>587100.93000000005</v>
      </c>
      <c r="G12" s="25">
        <f t="shared" si="0"/>
        <v>525209.43000000005</v>
      </c>
    </row>
    <row r="13" spans="1:12" ht="15.75" x14ac:dyDescent="0.25">
      <c r="A13" s="21">
        <v>42040</v>
      </c>
      <c r="B13" s="22">
        <f t="shared" si="1"/>
        <v>31</v>
      </c>
      <c r="C13" s="23">
        <f t="shared" si="2"/>
        <v>69371</v>
      </c>
      <c r="D13" s="24">
        <f t="shared" si="3"/>
        <v>62679.979999999996</v>
      </c>
      <c r="E13" s="25">
        <f t="shared" si="4"/>
        <v>6691.02</v>
      </c>
      <c r="F13" s="25">
        <f t="shared" si="5"/>
        <v>525209.43000000005</v>
      </c>
      <c r="G13" s="25">
        <f t="shared" si="0"/>
        <v>462529.45000000007</v>
      </c>
    </row>
    <row r="14" spans="1:12" ht="15.75" x14ac:dyDescent="0.25">
      <c r="A14" s="21">
        <v>42068</v>
      </c>
      <c r="B14" s="22">
        <f t="shared" si="1"/>
        <v>28</v>
      </c>
      <c r="C14" s="23">
        <f t="shared" si="2"/>
        <v>69371</v>
      </c>
      <c r="D14" s="24">
        <f t="shared" si="3"/>
        <v>64048.74</v>
      </c>
      <c r="E14" s="25">
        <f t="shared" si="4"/>
        <v>5322.26</v>
      </c>
      <c r="F14" s="25">
        <f t="shared" si="5"/>
        <v>462529.45000000007</v>
      </c>
      <c r="G14" s="25">
        <f t="shared" si="0"/>
        <v>398480.71000000008</v>
      </c>
    </row>
    <row r="15" spans="1:12" ht="15.75" x14ac:dyDescent="0.25">
      <c r="A15" s="21">
        <v>42099</v>
      </c>
      <c r="B15" s="22">
        <f t="shared" si="1"/>
        <v>31</v>
      </c>
      <c r="C15" s="23">
        <f t="shared" si="2"/>
        <v>69371</v>
      </c>
      <c r="D15" s="24">
        <f t="shared" si="3"/>
        <v>64294.46</v>
      </c>
      <c r="E15" s="25">
        <f t="shared" si="4"/>
        <v>5076.54</v>
      </c>
      <c r="F15" s="25">
        <f t="shared" si="5"/>
        <v>398480.71000000008</v>
      </c>
      <c r="G15" s="25">
        <f t="shared" si="0"/>
        <v>334186.25000000006</v>
      </c>
    </row>
    <row r="16" spans="1:12" ht="15.75" x14ac:dyDescent="0.25">
      <c r="A16" s="21">
        <v>42129</v>
      </c>
      <c r="B16" s="22">
        <f t="shared" si="1"/>
        <v>30</v>
      </c>
      <c r="C16" s="23">
        <f t="shared" si="2"/>
        <v>69371</v>
      </c>
      <c r="D16" s="24">
        <f t="shared" si="3"/>
        <v>65250.9</v>
      </c>
      <c r="E16" s="25">
        <f t="shared" si="4"/>
        <v>4120.1000000000004</v>
      </c>
      <c r="F16" s="25">
        <f t="shared" si="5"/>
        <v>334186.25000000006</v>
      </c>
      <c r="G16" s="25">
        <f t="shared" si="0"/>
        <v>268935.35000000003</v>
      </c>
    </row>
    <row r="17" spans="1:7" ht="15.75" x14ac:dyDescent="0.25">
      <c r="A17" s="21">
        <v>42160</v>
      </c>
      <c r="B17" s="22">
        <f t="shared" si="1"/>
        <v>31</v>
      </c>
      <c r="C17" s="23">
        <f t="shared" si="2"/>
        <v>69371</v>
      </c>
      <c r="D17" s="24">
        <f t="shared" si="3"/>
        <v>65944.84</v>
      </c>
      <c r="E17" s="25">
        <f t="shared" si="4"/>
        <v>3426.16</v>
      </c>
      <c r="F17" s="25">
        <f t="shared" si="5"/>
        <v>268935.35000000003</v>
      </c>
      <c r="G17" s="25">
        <f t="shared" si="0"/>
        <v>202990.51000000004</v>
      </c>
    </row>
    <row r="18" spans="1:7" ht="15.75" x14ac:dyDescent="0.25">
      <c r="A18" s="21">
        <v>42190</v>
      </c>
      <c r="B18" s="22">
        <f t="shared" si="1"/>
        <v>30</v>
      </c>
      <c r="C18" s="23">
        <f t="shared" si="2"/>
        <v>69371</v>
      </c>
      <c r="D18" s="24">
        <f t="shared" si="3"/>
        <v>66868.38</v>
      </c>
      <c r="E18" s="25">
        <f t="shared" si="4"/>
        <v>2502.62</v>
      </c>
      <c r="F18" s="25">
        <f t="shared" si="5"/>
        <v>202990.51000000004</v>
      </c>
      <c r="G18" s="25">
        <f t="shared" si="0"/>
        <v>136122.13000000003</v>
      </c>
    </row>
    <row r="19" spans="1:7" ht="15.75" x14ac:dyDescent="0.25">
      <c r="A19" s="21">
        <v>42221</v>
      </c>
      <c r="B19" s="22">
        <f t="shared" si="1"/>
        <v>31</v>
      </c>
      <c r="C19" s="23">
        <f t="shared" si="2"/>
        <v>69371</v>
      </c>
      <c r="D19" s="24">
        <f t="shared" si="3"/>
        <v>67636.84</v>
      </c>
      <c r="E19" s="25">
        <f t="shared" si="4"/>
        <v>1734.16</v>
      </c>
      <c r="F19" s="25">
        <f t="shared" si="5"/>
        <v>136122.13000000003</v>
      </c>
      <c r="G19" s="25">
        <f t="shared" si="0"/>
        <v>68485.290000000037</v>
      </c>
    </row>
    <row r="20" spans="1:7" ht="15.75" x14ac:dyDescent="0.25">
      <c r="A20" s="26">
        <v>42252</v>
      </c>
      <c r="B20" s="27">
        <f t="shared" si="1"/>
        <v>31</v>
      </c>
      <c r="C20" s="28">
        <f t="shared" si="2"/>
        <v>69371</v>
      </c>
      <c r="D20" s="29">
        <f t="shared" si="3"/>
        <v>68485.290000000037</v>
      </c>
      <c r="E20" s="30">
        <v>885.70999999996684</v>
      </c>
      <c r="F20" s="30">
        <f t="shared" si="5"/>
        <v>68485.290000000037</v>
      </c>
      <c r="G20" s="30">
        <f t="shared" si="0"/>
        <v>0</v>
      </c>
    </row>
    <row r="21" spans="1:7" ht="15.75" x14ac:dyDescent="0.25">
      <c r="A21" s="21">
        <v>41795</v>
      </c>
      <c r="B21" s="22">
        <f>_xlfn.DAYS(A21,A4)</f>
        <v>31</v>
      </c>
      <c r="C21" s="23">
        <f>$F$2</f>
        <v>137981</v>
      </c>
      <c r="D21" s="24">
        <f>C21-E21</f>
        <v>123597.44</v>
      </c>
      <c r="E21" s="25">
        <f>ROUND(($B$2*J1*F21/365)+(G4*B2*H2/365),2)</f>
        <v>14383.56</v>
      </c>
      <c r="F21" s="25">
        <f>D1+H1</f>
        <v>2000000</v>
      </c>
      <c r="G21" s="25">
        <f t="shared" si="0"/>
        <v>1876402.56</v>
      </c>
    </row>
    <row r="22" spans="1:7" ht="15.75" x14ac:dyDescent="0.25">
      <c r="A22" s="21">
        <v>41825</v>
      </c>
      <c r="B22" s="22">
        <f>_xlfn.DAYS(A22,A5)</f>
        <v>30</v>
      </c>
      <c r="C22" s="23">
        <f t="shared" ref="C22:C36" si="6">$F$2</f>
        <v>137981</v>
      </c>
      <c r="D22" s="24">
        <f t="shared" ref="D22:D36" si="7">C22-E22</f>
        <v>114847.27</v>
      </c>
      <c r="E22" s="25">
        <f>ROUND($B$2*B22*F22/365,2)</f>
        <v>23133.73</v>
      </c>
      <c r="F22" s="25">
        <f t="shared" ref="F22:F36" si="8">G21</f>
        <v>1876402.56</v>
      </c>
      <c r="G22" s="25">
        <f t="shared" si="0"/>
        <v>1761555.29</v>
      </c>
    </row>
    <row r="23" spans="1:7" ht="15.75" x14ac:dyDescent="0.25">
      <c r="A23" s="21">
        <v>41856</v>
      </c>
      <c r="B23" s="22">
        <f t="shared" ref="B23:B36" si="9">_xlfn.DAYS(A23,A6)</f>
        <v>31</v>
      </c>
      <c r="C23" s="23">
        <f t="shared" si="6"/>
        <v>137981</v>
      </c>
      <c r="D23" s="24">
        <f t="shared" si="7"/>
        <v>115539.27</v>
      </c>
      <c r="E23" s="25">
        <f t="shared" ref="E23:E35" si="10">ROUND($B$2*B23*F23/365,2)</f>
        <v>22441.73</v>
      </c>
      <c r="F23" s="25">
        <f t="shared" si="8"/>
        <v>1761555.29</v>
      </c>
      <c r="G23" s="25">
        <f t="shared" si="0"/>
        <v>1646016.02</v>
      </c>
    </row>
    <row r="24" spans="1:7" ht="15.75" x14ac:dyDescent="0.25">
      <c r="A24" s="21">
        <v>41887</v>
      </c>
      <c r="B24" s="22">
        <f t="shared" si="9"/>
        <v>31</v>
      </c>
      <c r="C24" s="23">
        <f t="shared" si="6"/>
        <v>137981</v>
      </c>
      <c r="D24" s="24">
        <f t="shared" si="7"/>
        <v>117011.20999999999</v>
      </c>
      <c r="E24" s="25">
        <f t="shared" si="10"/>
        <v>20969.79</v>
      </c>
      <c r="F24" s="25">
        <f t="shared" si="8"/>
        <v>1646016.02</v>
      </c>
      <c r="G24" s="25">
        <f t="shared" si="0"/>
        <v>1529004.81</v>
      </c>
    </row>
    <row r="25" spans="1:7" ht="15.75" x14ac:dyDescent="0.25">
      <c r="A25" s="21">
        <v>41917</v>
      </c>
      <c r="B25" s="22">
        <f t="shared" si="9"/>
        <v>30</v>
      </c>
      <c r="C25" s="23">
        <f t="shared" si="6"/>
        <v>137981</v>
      </c>
      <c r="D25" s="24">
        <f t="shared" si="7"/>
        <v>119130.26</v>
      </c>
      <c r="E25" s="25">
        <f t="shared" si="10"/>
        <v>18850.740000000002</v>
      </c>
      <c r="F25" s="25">
        <f t="shared" si="8"/>
        <v>1529004.81</v>
      </c>
      <c r="G25" s="25">
        <f t="shared" si="0"/>
        <v>1409874.55</v>
      </c>
    </row>
    <row r="26" spans="1:7" ht="15.75" x14ac:dyDescent="0.25">
      <c r="A26" s="21">
        <v>41948</v>
      </c>
      <c r="B26" s="22">
        <f t="shared" si="9"/>
        <v>31</v>
      </c>
      <c r="C26" s="23">
        <f t="shared" si="6"/>
        <v>137981</v>
      </c>
      <c r="D26" s="24">
        <f t="shared" si="7"/>
        <v>120019.58</v>
      </c>
      <c r="E26" s="25">
        <f t="shared" si="10"/>
        <v>17961.419999999998</v>
      </c>
      <c r="F26" s="25">
        <f t="shared" si="8"/>
        <v>1409874.55</v>
      </c>
      <c r="G26" s="25">
        <f t="shared" si="0"/>
        <v>1289854.97</v>
      </c>
    </row>
    <row r="27" spans="1:7" ht="15.75" x14ac:dyDescent="0.25">
      <c r="A27" s="21">
        <v>41978</v>
      </c>
      <c r="B27" s="22">
        <f t="shared" si="9"/>
        <v>30</v>
      </c>
      <c r="C27" s="23">
        <f t="shared" si="6"/>
        <v>137981</v>
      </c>
      <c r="D27" s="24">
        <f t="shared" si="7"/>
        <v>122078.68</v>
      </c>
      <c r="E27" s="25">
        <f t="shared" si="10"/>
        <v>15902.32</v>
      </c>
      <c r="F27" s="25">
        <f t="shared" si="8"/>
        <v>1289854.97</v>
      </c>
      <c r="G27" s="25">
        <f t="shared" si="0"/>
        <v>1167776.29</v>
      </c>
    </row>
    <row r="28" spans="1:7" ht="15.75" x14ac:dyDescent="0.25">
      <c r="A28" s="21">
        <v>42009</v>
      </c>
      <c r="B28" s="22">
        <f t="shared" si="9"/>
        <v>31</v>
      </c>
      <c r="C28" s="23">
        <f t="shared" si="6"/>
        <v>137981</v>
      </c>
      <c r="D28" s="24">
        <f t="shared" si="7"/>
        <v>123103.85</v>
      </c>
      <c r="E28" s="25">
        <f t="shared" si="10"/>
        <v>14877.15</v>
      </c>
      <c r="F28" s="25">
        <f t="shared" si="8"/>
        <v>1167776.29</v>
      </c>
      <c r="G28" s="25">
        <f t="shared" si="0"/>
        <v>1044672.4400000001</v>
      </c>
    </row>
    <row r="29" spans="1:7" ht="15.75" x14ac:dyDescent="0.25">
      <c r="A29" s="21">
        <v>42040</v>
      </c>
      <c r="B29" s="22">
        <f t="shared" si="9"/>
        <v>31</v>
      </c>
      <c r="C29" s="23">
        <f t="shared" si="6"/>
        <v>137981</v>
      </c>
      <c r="D29" s="24">
        <f t="shared" si="7"/>
        <v>124672.16</v>
      </c>
      <c r="E29" s="25">
        <f t="shared" si="10"/>
        <v>13308.84</v>
      </c>
      <c r="F29" s="25">
        <f t="shared" si="8"/>
        <v>1044672.4400000001</v>
      </c>
      <c r="G29" s="25">
        <f t="shared" si="0"/>
        <v>920000.28</v>
      </c>
    </row>
    <row r="30" spans="1:7" ht="15.75" x14ac:dyDescent="0.25">
      <c r="A30" s="21">
        <v>42068</v>
      </c>
      <c r="B30" s="22">
        <f t="shared" si="9"/>
        <v>28</v>
      </c>
      <c r="C30" s="23">
        <f t="shared" si="6"/>
        <v>137981</v>
      </c>
      <c r="D30" s="24">
        <f t="shared" si="7"/>
        <v>127394.7</v>
      </c>
      <c r="E30" s="25">
        <f t="shared" si="10"/>
        <v>10586.3</v>
      </c>
      <c r="F30" s="25">
        <f t="shared" si="8"/>
        <v>920000.28</v>
      </c>
      <c r="G30" s="25">
        <f t="shared" si="0"/>
        <v>792605.58000000007</v>
      </c>
    </row>
    <row r="31" spans="1:7" ht="15.75" x14ac:dyDescent="0.25">
      <c r="A31" s="21">
        <v>42099</v>
      </c>
      <c r="B31" s="22">
        <f t="shared" si="9"/>
        <v>31</v>
      </c>
      <c r="C31" s="23">
        <f t="shared" si="6"/>
        <v>137981</v>
      </c>
      <c r="D31" s="24">
        <f t="shared" si="7"/>
        <v>127883.42</v>
      </c>
      <c r="E31" s="25">
        <f t="shared" si="10"/>
        <v>10097.58</v>
      </c>
      <c r="F31" s="25">
        <f t="shared" si="8"/>
        <v>792605.58000000007</v>
      </c>
      <c r="G31" s="25">
        <f t="shared" si="0"/>
        <v>664722.16</v>
      </c>
    </row>
    <row r="32" spans="1:7" ht="15.75" x14ac:dyDescent="0.25">
      <c r="A32" s="21">
        <v>42129</v>
      </c>
      <c r="B32" s="22">
        <f t="shared" si="9"/>
        <v>30</v>
      </c>
      <c r="C32" s="23">
        <f t="shared" si="6"/>
        <v>137981</v>
      </c>
      <c r="D32" s="24">
        <f t="shared" si="7"/>
        <v>129785.8</v>
      </c>
      <c r="E32" s="25">
        <f t="shared" si="10"/>
        <v>8195.2000000000007</v>
      </c>
      <c r="F32" s="25">
        <f t="shared" si="8"/>
        <v>664722.16</v>
      </c>
      <c r="G32" s="25">
        <f t="shared" si="0"/>
        <v>534936.36</v>
      </c>
    </row>
    <row r="33" spans="1:7" ht="15.75" x14ac:dyDescent="0.25">
      <c r="A33" s="21">
        <v>42160</v>
      </c>
      <c r="B33" s="22">
        <f t="shared" si="9"/>
        <v>31</v>
      </c>
      <c r="C33" s="23">
        <f t="shared" si="6"/>
        <v>137981</v>
      </c>
      <c r="D33" s="24">
        <f t="shared" si="7"/>
        <v>131166.06</v>
      </c>
      <c r="E33" s="25">
        <f t="shared" si="10"/>
        <v>6814.94</v>
      </c>
      <c r="F33" s="25">
        <f t="shared" si="8"/>
        <v>534936.36</v>
      </c>
      <c r="G33" s="25">
        <f t="shared" si="0"/>
        <v>403770.3</v>
      </c>
    </row>
    <row r="34" spans="1:7" ht="15.75" x14ac:dyDescent="0.25">
      <c r="A34" s="21">
        <v>42190</v>
      </c>
      <c r="B34" s="22">
        <f t="shared" si="9"/>
        <v>30</v>
      </c>
      <c r="C34" s="23">
        <f t="shared" si="6"/>
        <v>137981</v>
      </c>
      <c r="D34" s="24">
        <f t="shared" si="7"/>
        <v>133003.01</v>
      </c>
      <c r="E34" s="25">
        <f t="shared" si="10"/>
        <v>4977.99</v>
      </c>
      <c r="F34" s="25">
        <f t="shared" si="8"/>
        <v>403770.3</v>
      </c>
      <c r="G34" s="25">
        <f t="shared" si="0"/>
        <v>270767.28999999998</v>
      </c>
    </row>
    <row r="35" spans="1:7" ht="15.75" x14ac:dyDescent="0.25">
      <c r="A35" s="21">
        <v>42221</v>
      </c>
      <c r="B35" s="22">
        <f t="shared" si="9"/>
        <v>31</v>
      </c>
      <c r="C35" s="23">
        <f t="shared" si="6"/>
        <v>137981</v>
      </c>
      <c r="D35" s="24">
        <f t="shared" si="7"/>
        <v>134531.5</v>
      </c>
      <c r="E35" s="25">
        <f t="shared" si="10"/>
        <v>3449.5</v>
      </c>
      <c r="F35" s="25">
        <f t="shared" si="8"/>
        <v>270767.28999999998</v>
      </c>
      <c r="G35" s="25">
        <f t="shared" si="0"/>
        <v>136235.78999999998</v>
      </c>
    </row>
    <row r="36" spans="1:7" ht="15.75" x14ac:dyDescent="0.25">
      <c r="A36" s="26">
        <v>42252</v>
      </c>
      <c r="B36" s="27">
        <f t="shared" si="9"/>
        <v>31</v>
      </c>
      <c r="C36" s="28">
        <f t="shared" si="6"/>
        <v>137981</v>
      </c>
      <c r="D36" s="29">
        <f t="shared" si="7"/>
        <v>136235.78999999998</v>
      </c>
      <c r="E36" s="30">
        <v>1745.2100000000348</v>
      </c>
      <c r="F36" s="30">
        <f t="shared" si="8"/>
        <v>136235.78999999998</v>
      </c>
      <c r="G36" s="29">
        <f t="shared" si="0"/>
        <v>0</v>
      </c>
    </row>
    <row r="37" spans="1:7" ht="15.75" x14ac:dyDescent="0.25">
      <c r="A37" s="21">
        <v>41795</v>
      </c>
      <c r="B37" s="22">
        <f>_xlfn.DAYS(A37,A4)</f>
        <v>31</v>
      </c>
      <c r="C37" s="23">
        <f>C21</f>
        <v>137981</v>
      </c>
      <c r="D37" s="24">
        <f>C37-E37</f>
        <v>123597.44</v>
      </c>
      <c r="E37" s="25">
        <f>E21</f>
        <v>14383.56</v>
      </c>
      <c r="F37" s="25">
        <v>2000000</v>
      </c>
      <c r="G37" s="25">
        <f>F37-D37</f>
        <v>1876402.56</v>
      </c>
    </row>
    <row r="38" spans="1:7" ht="15.75" x14ac:dyDescent="0.25">
      <c r="A38" s="21">
        <v>41825</v>
      </c>
      <c r="B38" s="22">
        <f>_xlfn.DAYS(A38,A37)</f>
        <v>30</v>
      </c>
      <c r="C38" s="23">
        <f t="shared" ref="C38:C51" si="11">C22</f>
        <v>137981</v>
      </c>
      <c r="D38" s="24">
        <f>C38-E38</f>
        <v>114847.27</v>
      </c>
      <c r="E38" s="25">
        <f t="shared" ref="E38:E51" si="12">E22</f>
        <v>23133.73</v>
      </c>
      <c r="F38" s="25">
        <f>G37</f>
        <v>1876402.56</v>
      </c>
      <c r="G38" s="25">
        <f>F38-D38</f>
        <v>1761555.29</v>
      </c>
    </row>
    <row r="39" spans="1:7" ht="15.75" x14ac:dyDescent="0.25">
      <c r="A39" s="21">
        <v>41856</v>
      </c>
      <c r="B39" s="22">
        <f>_xlfn.DAYS(A39,A38)</f>
        <v>31</v>
      </c>
      <c r="C39" s="23">
        <f t="shared" si="11"/>
        <v>137981</v>
      </c>
      <c r="D39" s="24">
        <f>C39-E39</f>
        <v>115539.27</v>
      </c>
      <c r="E39" s="25">
        <f t="shared" si="12"/>
        <v>22441.73</v>
      </c>
      <c r="F39" s="25">
        <f>G38</f>
        <v>1761555.29</v>
      </c>
      <c r="G39" s="25">
        <f>F39-D39</f>
        <v>1646016.02</v>
      </c>
    </row>
    <row r="40" spans="1:7" ht="15.75" x14ac:dyDescent="0.25">
      <c r="A40" s="21">
        <v>41887</v>
      </c>
      <c r="B40" s="22">
        <f t="shared" ref="B40:B52" si="13">_xlfn.DAYS(A40,A39)</f>
        <v>31</v>
      </c>
      <c r="C40" s="23">
        <f t="shared" si="11"/>
        <v>137981</v>
      </c>
      <c r="D40" s="24">
        <f t="shared" ref="D40:D52" si="14">C40-E40</f>
        <v>117011.20999999999</v>
      </c>
      <c r="E40" s="25">
        <f t="shared" si="12"/>
        <v>20969.79</v>
      </c>
      <c r="F40" s="25">
        <f t="shared" ref="F40:F51" si="15">G39</f>
        <v>1646016.02</v>
      </c>
      <c r="G40" s="25">
        <f t="shared" ref="G40:G52" si="16">F40-D40</f>
        <v>1529004.81</v>
      </c>
    </row>
    <row r="41" spans="1:7" ht="15.75" x14ac:dyDescent="0.25">
      <c r="A41" s="21">
        <v>41917</v>
      </c>
      <c r="B41" s="22">
        <f t="shared" si="13"/>
        <v>30</v>
      </c>
      <c r="C41" s="23">
        <f t="shared" si="11"/>
        <v>137981</v>
      </c>
      <c r="D41" s="24">
        <f t="shared" si="14"/>
        <v>119130.26</v>
      </c>
      <c r="E41" s="25">
        <f t="shared" si="12"/>
        <v>18850.740000000002</v>
      </c>
      <c r="F41" s="25">
        <f t="shared" si="15"/>
        <v>1529004.81</v>
      </c>
      <c r="G41" s="25">
        <f t="shared" si="16"/>
        <v>1409874.55</v>
      </c>
    </row>
    <row r="42" spans="1:7" ht="15.75" x14ac:dyDescent="0.25">
      <c r="A42" s="21">
        <v>41948</v>
      </c>
      <c r="B42" s="22">
        <f t="shared" si="13"/>
        <v>31</v>
      </c>
      <c r="C42" s="23">
        <f t="shared" si="11"/>
        <v>137981</v>
      </c>
      <c r="D42" s="24">
        <f t="shared" si="14"/>
        <v>120019.58</v>
      </c>
      <c r="E42" s="25">
        <f t="shared" si="12"/>
        <v>17961.419999999998</v>
      </c>
      <c r="F42" s="25">
        <f t="shared" si="15"/>
        <v>1409874.55</v>
      </c>
      <c r="G42" s="25">
        <f t="shared" si="16"/>
        <v>1289854.97</v>
      </c>
    </row>
    <row r="43" spans="1:7" ht="15.75" x14ac:dyDescent="0.25">
      <c r="A43" s="21">
        <v>41978</v>
      </c>
      <c r="B43" s="22">
        <f t="shared" si="13"/>
        <v>30</v>
      </c>
      <c r="C43" s="23">
        <f t="shared" si="11"/>
        <v>137981</v>
      </c>
      <c r="D43" s="24">
        <f t="shared" si="14"/>
        <v>122078.68</v>
      </c>
      <c r="E43" s="25">
        <f t="shared" si="12"/>
        <v>15902.32</v>
      </c>
      <c r="F43" s="25">
        <f t="shared" si="15"/>
        <v>1289854.97</v>
      </c>
      <c r="G43" s="25">
        <f t="shared" si="16"/>
        <v>1167776.29</v>
      </c>
    </row>
    <row r="44" spans="1:7" ht="15.75" x14ac:dyDescent="0.25">
      <c r="A44" s="21">
        <v>42009</v>
      </c>
      <c r="B44" s="22">
        <f t="shared" si="13"/>
        <v>31</v>
      </c>
      <c r="C44" s="23">
        <f t="shared" si="11"/>
        <v>137981</v>
      </c>
      <c r="D44" s="24">
        <f t="shared" si="14"/>
        <v>123103.85</v>
      </c>
      <c r="E44" s="25">
        <f t="shared" si="12"/>
        <v>14877.15</v>
      </c>
      <c r="F44" s="25">
        <f t="shared" si="15"/>
        <v>1167776.29</v>
      </c>
      <c r="G44" s="25">
        <f t="shared" si="16"/>
        <v>1044672.4400000001</v>
      </c>
    </row>
    <row r="45" spans="1:7" ht="15.75" x14ac:dyDescent="0.25">
      <c r="A45" s="21">
        <v>42040</v>
      </c>
      <c r="B45" s="22">
        <f t="shared" si="13"/>
        <v>31</v>
      </c>
      <c r="C45" s="23">
        <f t="shared" si="11"/>
        <v>137981</v>
      </c>
      <c r="D45" s="24">
        <f t="shared" si="14"/>
        <v>124672.16</v>
      </c>
      <c r="E45" s="25">
        <f t="shared" si="12"/>
        <v>13308.84</v>
      </c>
      <c r="F45" s="25">
        <f t="shared" si="15"/>
        <v>1044672.4400000001</v>
      </c>
      <c r="G45" s="25">
        <f t="shared" si="16"/>
        <v>920000.28</v>
      </c>
    </row>
    <row r="46" spans="1:7" ht="15.75" x14ac:dyDescent="0.25">
      <c r="A46" s="21">
        <v>42068</v>
      </c>
      <c r="B46" s="22">
        <f t="shared" si="13"/>
        <v>28</v>
      </c>
      <c r="C46" s="23">
        <f t="shared" si="11"/>
        <v>137981</v>
      </c>
      <c r="D46" s="24">
        <f t="shared" si="14"/>
        <v>127394.7</v>
      </c>
      <c r="E46" s="25">
        <f t="shared" si="12"/>
        <v>10586.3</v>
      </c>
      <c r="F46" s="25">
        <f t="shared" si="15"/>
        <v>920000.28</v>
      </c>
      <c r="G46" s="25">
        <f t="shared" si="16"/>
        <v>792605.58000000007</v>
      </c>
    </row>
    <row r="47" spans="1:7" ht="15.75" x14ac:dyDescent="0.25">
      <c r="A47" s="21">
        <v>42099</v>
      </c>
      <c r="B47" s="22">
        <f t="shared" si="13"/>
        <v>31</v>
      </c>
      <c r="C47" s="23">
        <f t="shared" si="11"/>
        <v>137981</v>
      </c>
      <c r="D47" s="24">
        <f t="shared" si="14"/>
        <v>127883.42</v>
      </c>
      <c r="E47" s="25">
        <f t="shared" si="12"/>
        <v>10097.58</v>
      </c>
      <c r="F47" s="25">
        <f t="shared" si="15"/>
        <v>792605.58000000007</v>
      </c>
      <c r="G47" s="25">
        <f t="shared" si="16"/>
        <v>664722.16</v>
      </c>
    </row>
    <row r="48" spans="1:7" ht="15.75" x14ac:dyDescent="0.25">
      <c r="A48" s="21">
        <v>42129</v>
      </c>
      <c r="B48" s="22">
        <f t="shared" si="13"/>
        <v>30</v>
      </c>
      <c r="C48" s="23">
        <f t="shared" si="11"/>
        <v>137981</v>
      </c>
      <c r="D48" s="24">
        <f t="shared" si="14"/>
        <v>129785.8</v>
      </c>
      <c r="E48" s="25">
        <f t="shared" si="12"/>
        <v>8195.2000000000007</v>
      </c>
      <c r="F48" s="25">
        <f t="shared" si="15"/>
        <v>664722.16</v>
      </c>
      <c r="G48" s="25">
        <f t="shared" si="16"/>
        <v>534936.36</v>
      </c>
    </row>
    <row r="49" spans="1:7" ht="15.75" x14ac:dyDescent="0.25">
      <c r="A49" s="21">
        <v>42160</v>
      </c>
      <c r="B49" s="22">
        <f t="shared" si="13"/>
        <v>31</v>
      </c>
      <c r="C49" s="23">
        <f t="shared" si="11"/>
        <v>137981</v>
      </c>
      <c r="D49" s="24">
        <f t="shared" si="14"/>
        <v>131166.06</v>
      </c>
      <c r="E49" s="25">
        <f t="shared" si="12"/>
        <v>6814.94</v>
      </c>
      <c r="F49" s="25">
        <f t="shared" si="15"/>
        <v>534936.36</v>
      </c>
      <c r="G49" s="25">
        <f t="shared" si="16"/>
        <v>403770.3</v>
      </c>
    </row>
    <row r="50" spans="1:7" ht="15.75" x14ac:dyDescent="0.25">
      <c r="A50" s="21">
        <v>42190</v>
      </c>
      <c r="B50" s="22">
        <f t="shared" si="13"/>
        <v>30</v>
      </c>
      <c r="C50" s="23">
        <f t="shared" si="11"/>
        <v>137981</v>
      </c>
      <c r="D50" s="24">
        <f t="shared" si="14"/>
        <v>133003.01</v>
      </c>
      <c r="E50" s="25">
        <f t="shared" si="12"/>
        <v>4977.99</v>
      </c>
      <c r="F50" s="25">
        <f t="shared" si="15"/>
        <v>403770.3</v>
      </c>
      <c r="G50" s="25">
        <f t="shared" si="16"/>
        <v>270767.28999999998</v>
      </c>
    </row>
    <row r="51" spans="1:7" ht="15.75" x14ac:dyDescent="0.25">
      <c r="A51" s="21">
        <v>42221</v>
      </c>
      <c r="B51" s="22">
        <f t="shared" si="13"/>
        <v>31</v>
      </c>
      <c r="C51" s="23">
        <f t="shared" si="11"/>
        <v>137981</v>
      </c>
      <c r="D51" s="24">
        <f t="shared" si="14"/>
        <v>134531.5</v>
      </c>
      <c r="E51" s="25">
        <f t="shared" si="12"/>
        <v>3449.5</v>
      </c>
      <c r="F51" s="25">
        <f t="shared" si="15"/>
        <v>270767.28999999998</v>
      </c>
      <c r="G51" s="25">
        <f t="shared" si="16"/>
        <v>136235.78999999998</v>
      </c>
    </row>
    <row r="52" spans="1:7" ht="15.75" x14ac:dyDescent="0.25">
      <c r="A52" s="21">
        <v>42252</v>
      </c>
      <c r="B52" s="22">
        <f t="shared" si="13"/>
        <v>31</v>
      </c>
      <c r="C52" s="23">
        <f t="shared" ref="C52" si="17">$L$2</f>
        <v>1150712</v>
      </c>
      <c r="D52" s="24">
        <f t="shared" si="14"/>
        <v>1136235.79</v>
      </c>
      <c r="E52" s="25">
        <v>14476.209999999959</v>
      </c>
      <c r="F52" s="25">
        <f>G51+L1</f>
        <v>1136235.79</v>
      </c>
      <c r="G52" s="25">
        <f t="shared" si="16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BCB7-A0AA-4EF4-9C74-985C2E728003}">
  <dimension ref="A1:L52"/>
  <sheetViews>
    <sheetView topLeftCell="A43" workbookViewId="0">
      <selection activeCell="A2" sqref="A2:A15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2.85546875" bestFit="1" customWidth="1"/>
    <col min="5" max="5" width="23" bestFit="1" customWidth="1"/>
    <col min="6" max="6" width="16.28515625" bestFit="1" customWidth="1"/>
    <col min="7" max="7" width="31.140625" bestFit="1" customWidth="1"/>
    <col min="8" max="8" width="12.85546875" bestFit="1" customWidth="1"/>
    <col min="9" max="9" width="29.28515625" bestFit="1" customWidth="1"/>
    <col min="10" max="10" width="12.42578125" bestFit="1" customWidth="1"/>
    <col min="11" max="11" width="27.7109375" bestFit="1" customWidth="1"/>
    <col min="12" max="12" width="12.85546875" bestFit="1" customWidth="1"/>
  </cols>
  <sheetData>
    <row r="1" spans="1:12" x14ac:dyDescent="0.25">
      <c r="A1" s="11" t="s">
        <v>30</v>
      </c>
      <c r="B1" s="12">
        <v>41760</v>
      </c>
      <c r="C1" s="13" t="s">
        <v>110</v>
      </c>
      <c r="D1" s="14">
        <v>1000000</v>
      </c>
      <c r="E1" s="11" t="s">
        <v>111</v>
      </c>
      <c r="F1" s="12">
        <v>41791</v>
      </c>
      <c r="G1" s="13" t="s">
        <v>112</v>
      </c>
      <c r="H1" s="15">
        <v>1000000</v>
      </c>
      <c r="I1" s="44" t="s">
        <v>158</v>
      </c>
      <c r="J1" s="44">
        <f>(5-6-2014)-(1-6-2014)</f>
        <v>4</v>
      </c>
      <c r="K1" s="45" t="s">
        <v>159</v>
      </c>
      <c r="L1" s="46">
        <v>1000000</v>
      </c>
    </row>
    <row r="2" spans="1:12" x14ac:dyDescent="0.25">
      <c r="A2" s="11" t="s">
        <v>31</v>
      </c>
      <c r="B2" s="17">
        <v>0.15</v>
      </c>
      <c r="C2" s="11" t="s">
        <v>37</v>
      </c>
      <c r="D2" s="18">
        <v>1012740</v>
      </c>
      <c r="E2" s="11" t="s">
        <v>37</v>
      </c>
      <c r="F2" s="18">
        <v>2025834</v>
      </c>
      <c r="G2" s="16" t="s">
        <v>133</v>
      </c>
      <c r="H2" s="16">
        <f>(31-5-2014)-(5-5-2014)+1</f>
        <v>27</v>
      </c>
      <c r="I2" s="47" t="s">
        <v>114</v>
      </c>
      <c r="J2" s="48">
        <v>42221</v>
      </c>
      <c r="K2" s="11" t="s">
        <v>37</v>
      </c>
      <c r="L2" s="18">
        <f>ROUNDUP(3038219.17808219,0)</f>
        <v>3038220</v>
      </c>
    </row>
    <row r="3" spans="1:12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12" ht="15.75" x14ac:dyDescent="0.25">
      <c r="A4" s="21">
        <v>41764</v>
      </c>
      <c r="B4" s="22">
        <f>_xlfn.DAYS(A4,B1)</f>
        <v>4</v>
      </c>
      <c r="C4" s="23" t="s">
        <v>25</v>
      </c>
      <c r="D4" s="24">
        <v>0</v>
      </c>
      <c r="E4" s="25">
        <f>ROUNDUP($B$2*B4*F4/365,0)</f>
        <v>1644</v>
      </c>
      <c r="F4" s="25">
        <f>D1</f>
        <v>1000000</v>
      </c>
      <c r="G4" s="25">
        <f t="shared" ref="G4:G36" si="0">F4-D4</f>
        <v>1000000</v>
      </c>
    </row>
    <row r="5" spans="1:12" ht="15.75" x14ac:dyDescent="0.25">
      <c r="A5" s="21">
        <v>41795</v>
      </c>
      <c r="B5" s="22">
        <f>_xlfn.DAYS(A5,A4)</f>
        <v>31</v>
      </c>
      <c r="C5" s="23">
        <f t="shared" ref="C5:C19" si="1">D5+E5</f>
        <v>12740</v>
      </c>
      <c r="D5" s="24">
        <v>0</v>
      </c>
      <c r="E5" s="25">
        <f>ROUNDUP($B$2*B5*F5/365,0)</f>
        <v>12740</v>
      </c>
      <c r="F5" s="25">
        <f>G4</f>
        <v>1000000</v>
      </c>
      <c r="G5" s="25">
        <f t="shared" si="0"/>
        <v>1000000</v>
      </c>
    </row>
    <row r="6" spans="1:12" ht="15.75" x14ac:dyDescent="0.25">
      <c r="A6" s="21">
        <v>41825</v>
      </c>
      <c r="B6" s="22">
        <f t="shared" ref="B6:B20" si="2">_xlfn.DAYS(A6,A5)</f>
        <v>30</v>
      </c>
      <c r="C6" s="23">
        <f t="shared" si="1"/>
        <v>12329</v>
      </c>
      <c r="D6" s="24">
        <v>0</v>
      </c>
      <c r="E6" s="25">
        <f t="shared" ref="E6:E19" si="3">ROUNDUP($B$2*B6*F6/365,0)</f>
        <v>12329</v>
      </c>
      <c r="F6" s="25">
        <f t="shared" ref="F6:F20" si="4">G5</f>
        <v>1000000</v>
      </c>
      <c r="G6" s="25">
        <f t="shared" si="0"/>
        <v>1000000</v>
      </c>
    </row>
    <row r="7" spans="1:12" ht="15.75" x14ac:dyDescent="0.25">
      <c r="A7" s="21">
        <v>41856</v>
      </c>
      <c r="B7" s="22">
        <f t="shared" si="2"/>
        <v>31</v>
      </c>
      <c r="C7" s="23">
        <f t="shared" si="1"/>
        <v>12740</v>
      </c>
      <c r="D7" s="24">
        <v>0</v>
      </c>
      <c r="E7" s="25">
        <f t="shared" si="3"/>
        <v>12740</v>
      </c>
      <c r="F7" s="25">
        <f t="shared" si="4"/>
        <v>1000000</v>
      </c>
      <c r="G7" s="25">
        <f t="shared" si="0"/>
        <v>1000000</v>
      </c>
    </row>
    <row r="8" spans="1:12" ht="15.75" x14ac:dyDescent="0.25">
      <c r="A8" s="21">
        <v>41887</v>
      </c>
      <c r="B8" s="22">
        <f t="shared" si="2"/>
        <v>31</v>
      </c>
      <c r="C8" s="23">
        <f t="shared" si="1"/>
        <v>12740</v>
      </c>
      <c r="D8" s="24">
        <v>0</v>
      </c>
      <c r="E8" s="25">
        <f t="shared" si="3"/>
        <v>12740</v>
      </c>
      <c r="F8" s="25">
        <f t="shared" si="4"/>
        <v>1000000</v>
      </c>
      <c r="G8" s="25">
        <f t="shared" si="0"/>
        <v>1000000</v>
      </c>
    </row>
    <row r="9" spans="1:12" ht="15.75" x14ac:dyDescent="0.25">
      <c r="A9" s="21">
        <v>41917</v>
      </c>
      <c r="B9" s="22">
        <f t="shared" si="2"/>
        <v>30</v>
      </c>
      <c r="C9" s="23">
        <f t="shared" si="1"/>
        <v>12329</v>
      </c>
      <c r="D9" s="24">
        <v>0</v>
      </c>
      <c r="E9" s="25">
        <f t="shared" si="3"/>
        <v>12329</v>
      </c>
      <c r="F9" s="25">
        <f t="shared" si="4"/>
        <v>1000000</v>
      </c>
      <c r="G9" s="25">
        <f t="shared" si="0"/>
        <v>1000000</v>
      </c>
    </row>
    <row r="10" spans="1:12" ht="15.75" x14ac:dyDescent="0.25">
      <c r="A10" s="21">
        <v>41948</v>
      </c>
      <c r="B10" s="22">
        <f t="shared" si="2"/>
        <v>31</v>
      </c>
      <c r="C10" s="23">
        <f t="shared" si="1"/>
        <v>12740</v>
      </c>
      <c r="D10" s="24">
        <v>0</v>
      </c>
      <c r="E10" s="25">
        <f t="shared" si="3"/>
        <v>12740</v>
      </c>
      <c r="F10" s="25">
        <f t="shared" si="4"/>
        <v>1000000</v>
      </c>
      <c r="G10" s="25">
        <f t="shared" si="0"/>
        <v>1000000</v>
      </c>
    </row>
    <row r="11" spans="1:12" ht="15.75" x14ac:dyDescent="0.25">
      <c r="A11" s="21">
        <v>41978</v>
      </c>
      <c r="B11" s="22">
        <f t="shared" si="2"/>
        <v>30</v>
      </c>
      <c r="C11" s="23">
        <f t="shared" si="1"/>
        <v>12329</v>
      </c>
      <c r="D11" s="24">
        <v>0</v>
      </c>
      <c r="E11" s="25">
        <f t="shared" si="3"/>
        <v>12329</v>
      </c>
      <c r="F11" s="25">
        <f t="shared" si="4"/>
        <v>1000000</v>
      </c>
      <c r="G11" s="25">
        <f t="shared" si="0"/>
        <v>1000000</v>
      </c>
    </row>
    <row r="12" spans="1:12" ht="15.75" x14ac:dyDescent="0.25">
      <c r="A12" s="21">
        <v>42009</v>
      </c>
      <c r="B12" s="22">
        <f t="shared" si="2"/>
        <v>31</v>
      </c>
      <c r="C12" s="23">
        <f t="shared" si="1"/>
        <v>12740</v>
      </c>
      <c r="D12" s="24">
        <v>0</v>
      </c>
      <c r="E12" s="25">
        <f t="shared" si="3"/>
        <v>12740</v>
      </c>
      <c r="F12" s="25">
        <f t="shared" si="4"/>
        <v>1000000</v>
      </c>
      <c r="G12" s="25">
        <f t="shared" si="0"/>
        <v>1000000</v>
      </c>
    </row>
    <row r="13" spans="1:12" ht="15.75" x14ac:dyDescent="0.25">
      <c r="A13" s="21">
        <v>42040</v>
      </c>
      <c r="B13" s="22">
        <f t="shared" si="2"/>
        <v>31</v>
      </c>
      <c r="C13" s="23">
        <f t="shared" si="1"/>
        <v>12740</v>
      </c>
      <c r="D13" s="24">
        <v>0</v>
      </c>
      <c r="E13" s="25">
        <f t="shared" si="3"/>
        <v>12740</v>
      </c>
      <c r="F13" s="25">
        <f t="shared" si="4"/>
        <v>1000000</v>
      </c>
      <c r="G13" s="25">
        <f t="shared" si="0"/>
        <v>1000000</v>
      </c>
    </row>
    <row r="14" spans="1:12" ht="15.75" x14ac:dyDescent="0.25">
      <c r="A14" s="21">
        <v>42068</v>
      </c>
      <c r="B14" s="22">
        <f t="shared" si="2"/>
        <v>28</v>
      </c>
      <c r="C14" s="23">
        <f t="shared" si="1"/>
        <v>11507</v>
      </c>
      <c r="D14" s="24">
        <v>0</v>
      </c>
      <c r="E14" s="25">
        <f t="shared" si="3"/>
        <v>11507</v>
      </c>
      <c r="F14" s="25">
        <f t="shared" si="4"/>
        <v>1000000</v>
      </c>
      <c r="G14" s="25">
        <f t="shared" si="0"/>
        <v>1000000</v>
      </c>
    </row>
    <row r="15" spans="1:12" ht="15.75" x14ac:dyDescent="0.25">
      <c r="A15" s="21">
        <v>42099</v>
      </c>
      <c r="B15" s="22">
        <f t="shared" si="2"/>
        <v>31</v>
      </c>
      <c r="C15" s="23">
        <f t="shared" si="1"/>
        <v>12740</v>
      </c>
      <c r="D15" s="24">
        <v>0</v>
      </c>
      <c r="E15" s="25">
        <f t="shared" si="3"/>
        <v>12740</v>
      </c>
      <c r="F15" s="25">
        <f t="shared" si="4"/>
        <v>1000000</v>
      </c>
      <c r="G15" s="25">
        <f t="shared" si="0"/>
        <v>1000000</v>
      </c>
    </row>
    <row r="16" spans="1:12" ht="15.75" x14ac:dyDescent="0.25">
      <c r="A16" s="21">
        <v>42129</v>
      </c>
      <c r="B16" s="22">
        <f t="shared" si="2"/>
        <v>30</v>
      </c>
      <c r="C16" s="23">
        <f t="shared" si="1"/>
        <v>12329</v>
      </c>
      <c r="D16" s="24">
        <v>0</v>
      </c>
      <c r="E16" s="25">
        <f t="shared" si="3"/>
        <v>12329</v>
      </c>
      <c r="F16" s="25">
        <f t="shared" si="4"/>
        <v>1000000</v>
      </c>
      <c r="G16" s="25">
        <f t="shared" si="0"/>
        <v>1000000</v>
      </c>
    </row>
    <row r="17" spans="1:7" ht="15.75" x14ac:dyDescent="0.25">
      <c r="A17" s="21">
        <v>42160</v>
      </c>
      <c r="B17" s="22">
        <f t="shared" si="2"/>
        <v>31</v>
      </c>
      <c r="C17" s="23">
        <f t="shared" si="1"/>
        <v>12740</v>
      </c>
      <c r="D17" s="24">
        <v>0</v>
      </c>
      <c r="E17" s="25">
        <f t="shared" si="3"/>
        <v>12740</v>
      </c>
      <c r="F17" s="25">
        <f t="shared" si="4"/>
        <v>1000000</v>
      </c>
      <c r="G17" s="25">
        <f t="shared" si="0"/>
        <v>1000000</v>
      </c>
    </row>
    <row r="18" spans="1:7" ht="15.75" x14ac:dyDescent="0.25">
      <c r="A18" s="21">
        <v>42190</v>
      </c>
      <c r="B18" s="22">
        <f t="shared" si="2"/>
        <v>30</v>
      </c>
      <c r="C18" s="23">
        <f t="shared" si="1"/>
        <v>12329</v>
      </c>
      <c r="D18" s="24">
        <v>0</v>
      </c>
      <c r="E18" s="25">
        <f t="shared" si="3"/>
        <v>12329</v>
      </c>
      <c r="F18" s="25">
        <f t="shared" si="4"/>
        <v>1000000</v>
      </c>
      <c r="G18" s="25">
        <f t="shared" si="0"/>
        <v>1000000</v>
      </c>
    </row>
    <row r="19" spans="1:7" ht="15.75" x14ac:dyDescent="0.25">
      <c r="A19" s="21">
        <v>42221</v>
      </c>
      <c r="B19" s="22">
        <f t="shared" si="2"/>
        <v>31</v>
      </c>
      <c r="C19" s="23">
        <f t="shared" si="1"/>
        <v>12740</v>
      </c>
      <c r="D19" s="24">
        <v>0</v>
      </c>
      <c r="E19" s="25">
        <f t="shared" si="3"/>
        <v>12740</v>
      </c>
      <c r="F19" s="25">
        <f t="shared" si="4"/>
        <v>1000000</v>
      </c>
      <c r="G19" s="25">
        <f t="shared" si="0"/>
        <v>1000000</v>
      </c>
    </row>
    <row r="20" spans="1:7" ht="15.75" x14ac:dyDescent="0.25">
      <c r="A20" s="26">
        <v>42252</v>
      </c>
      <c r="B20" s="22">
        <f t="shared" si="2"/>
        <v>31</v>
      </c>
      <c r="C20" s="28">
        <f>D2</f>
        <v>1012740</v>
      </c>
      <c r="D20" s="29">
        <f>C20-E20</f>
        <v>1000000</v>
      </c>
      <c r="E20" s="30">
        <f>ROUNDUP($B$2*B20*F20/365,0)</f>
        <v>12740</v>
      </c>
      <c r="F20" s="30">
        <f t="shared" si="4"/>
        <v>1000000</v>
      </c>
      <c r="G20" s="29">
        <f t="shared" si="0"/>
        <v>0</v>
      </c>
    </row>
    <row r="21" spans="1:7" ht="15.75" x14ac:dyDescent="0.25">
      <c r="A21" s="21">
        <v>41795</v>
      </c>
      <c r="B21" s="22">
        <f>_xlfn.DAYS(A21,A4)</f>
        <v>31</v>
      </c>
      <c r="C21" s="23">
        <f>D21+E21</f>
        <v>14384</v>
      </c>
      <c r="D21" s="24">
        <v>0</v>
      </c>
      <c r="E21" s="25">
        <f>ROUNDUP(($B$2*J1*F21/365)+(G4*B2*H2/365),0)</f>
        <v>14384</v>
      </c>
      <c r="F21" s="25">
        <f>D1+H1</f>
        <v>2000000</v>
      </c>
      <c r="G21" s="25">
        <f t="shared" si="0"/>
        <v>2000000</v>
      </c>
    </row>
    <row r="22" spans="1:7" ht="15.75" x14ac:dyDescent="0.25">
      <c r="A22" s="21">
        <v>41825</v>
      </c>
      <c r="B22" s="22">
        <f>_xlfn.DAYS(A22,A5)</f>
        <v>30</v>
      </c>
      <c r="C22" s="23">
        <f t="shared" ref="C22:C35" si="5">D22+E22</f>
        <v>24658</v>
      </c>
      <c r="D22" s="24">
        <v>0</v>
      </c>
      <c r="E22" s="25">
        <f>ROUNDUP($B$2*B22*F22/365,0)</f>
        <v>24658</v>
      </c>
      <c r="F22" s="25">
        <f t="shared" ref="F22:F36" si="6">G21</f>
        <v>2000000</v>
      </c>
      <c r="G22" s="25">
        <f t="shared" si="0"/>
        <v>2000000</v>
      </c>
    </row>
    <row r="23" spans="1:7" ht="15.75" x14ac:dyDescent="0.25">
      <c r="A23" s="21">
        <v>41856</v>
      </c>
      <c r="B23" s="22">
        <f t="shared" ref="B23:B36" si="7">_xlfn.DAYS(A23,A6)</f>
        <v>31</v>
      </c>
      <c r="C23" s="23">
        <f t="shared" si="5"/>
        <v>25480</v>
      </c>
      <c r="D23" s="24">
        <v>0</v>
      </c>
      <c r="E23" s="25">
        <f t="shared" ref="E23:E35" si="8">ROUNDUP($B$2*B23*F23/365,0)</f>
        <v>25480</v>
      </c>
      <c r="F23" s="25">
        <f t="shared" si="6"/>
        <v>2000000</v>
      </c>
      <c r="G23" s="25">
        <f t="shared" si="0"/>
        <v>2000000</v>
      </c>
    </row>
    <row r="24" spans="1:7" ht="15.75" x14ac:dyDescent="0.25">
      <c r="A24" s="21">
        <v>41887</v>
      </c>
      <c r="B24" s="22">
        <f t="shared" si="7"/>
        <v>31</v>
      </c>
      <c r="C24" s="23">
        <f t="shared" si="5"/>
        <v>25480</v>
      </c>
      <c r="D24" s="24">
        <v>0</v>
      </c>
      <c r="E24" s="25">
        <f t="shared" si="8"/>
        <v>25480</v>
      </c>
      <c r="F24" s="25">
        <f t="shared" si="6"/>
        <v>2000000</v>
      </c>
      <c r="G24" s="25">
        <f t="shared" si="0"/>
        <v>2000000</v>
      </c>
    </row>
    <row r="25" spans="1:7" ht="15.75" x14ac:dyDescent="0.25">
      <c r="A25" s="21">
        <v>41917</v>
      </c>
      <c r="B25" s="22">
        <f t="shared" si="7"/>
        <v>30</v>
      </c>
      <c r="C25" s="23">
        <f t="shared" si="5"/>
        <v>24658</v>
      </c>
      <c r="D25" s="24">
        <v>0</v>
      </c>
      <c r="E25" s="25">
        <f t="shared" si="8"/>
        <v>24658</v>
      </c>
      <c r="F25" s="25">
        <f t="shared" si="6"/>
        <v>2000000</v>
      </c>
      <c r="G25" s="25">
        <f t="shared" si="0"/>
        <v>2000000</v>
      </c>
    </row>
    <row r="26" spans="1:7" ht="15.75" x14ac:dyDescent="0.25">
      <c r="A26" s="21">
        <v>41948</v>
      </c>
      <c r="B26" s="22">
        <f t="shared" si="7"/>
        <v>31</v>
      </c>
      <c r="C26" s="23">
        <f t="shared" si="5"/>
        <v>25480</v>
      </c>
      <c r="D26" s="24">
        <v>0</v>
      </c>
      <c r="E26" s="25">
        <f t="shared" si="8"/>
        <v>25480</v>
      </c>
      <c r="F26" s="25">
        <f t="shared" si="6"/>
        <v>2000000</v>
      </c>
      <c r="G26" s="25">
        <f t="shared" si="0"/>
        <v>2000000</v>
      </c>
    </row>
    <row r="27" spans="1:7" ht="15.75" x14ac:dyDescent="0.25">
      <c r="A27" s="21">
        <v>41978</v>
      </c>
      <c r="B27" s="22">
        <f t="shared" si="7"/>
        <v>30</v>
      </c>
      <c r="C27" s="23">
        <f t="shared" si="5"/>
        <v>24658</v>
      </c>
      <c r="D27" s="24">
        <v>0</v>
      </c>
      <c r="E27" s="25">
        <f t="shared" si="8"/>
        <v>24658</v>
      </c>
      <c r="F27" s="25">
        <f t="shared" si="6"/>
        <v>2000000</v>
      </c>
      <c r="G27" s="25">
        <f t="shared" si="0"/>
        <v>2000000</v>
      </c>
    </row>
    <row r="28" spans="1:7" ht="15.75" x14ac:dyDescent="0.25">
      <c r="A28" s="21">
        <v>42009</v>
      </c>
      <c r="B28" s="22">
        <f t="shared" si="7"/>
        <v>31</v>
      </c>
      <c r="C28" s="23">
        <f t="shared" si="5"/>
        <v>25480</v>
      </c>
      <c r="D28" s="24">
        <v>0</v>
      </c>
      <c r="E28" s="25">
        <f t="shared" si="8"/>
        <v>25480</v>
      </c>
      <c r="F28" s="25">
        <f t="shared" si="6"/>
        <v>2000000</v>
      </c>
      <c r="G28" s="25">
        <f t="shared" si="0"/>
        <v>2000000</v>
      </c>
    </row>
    <row r="29" spans="1:7" ht="15.75" x14ac:dyDescent="0.25">
      <c r="A29" s="21">
        <v>42040</v>
      </c>
      <c r="B29" s="22">
        <f t="shared" si="7"/>
        <v>31</v>
      </c>
      <c r="C29" s="23">
        <f t="shared" si="5"/>
        <v>25480</v>
      </c>
      <c r="D29" s="24">
        <v>0</v>
      </c>
      <c r="E29" s="25">
        <f t="shared" si="8"/>
        <v>25480</v>
      </c>
      <c r="F29" s="25">
        <f t="shared" si="6"/>
        <v>2000000</v>
      </c>
      <c r="G29" s="25">
        <f t="shared" si="0"/>
        <v>2000000</v>
      </c>
    </row>
    <row r="30" spans="1:7" ht="15.75" x14ac:dyDescent="0.25">
      <c r="A30" s="21">
        <v>42068</v>
      </c>
      <c r="B30" s="22">
        <f t="shared" si="7"/>
        <v>28</v>
      </c>
      <c r="C30" s="23">
        <f t="shared" si="5"/>
        <v>23014</v>
      </c>
      <c r="D30" s="24">
        <v>0</v>
      </c>
      <c r="E30" s="25">
        <f t="shared" si="8"/>
        <v>23014</v>
      </c>
      <c r="F30" s="25">
        <f t="shared" si="6"/>
        <v>2000000</v>
      </c>
      <c r="G30" s="25">
        <f t="shared" si="0"/>
        <v>2000000</v>
      </c>
    </row>
    <row r="31" spans="1:7" ht="15.75" x14ac:dyDescent="0.25">
      <c r="A31" s="21">
        <v>42099</v>
      </c>
      <c r="B31" s="22">
        <f t="shared" si="7"/>
        <v>31</v>
      </c>
      <c r="C31" s="23">
        <f t="shared" si="5"/>
        <v>25480</v>
      </c>
      <c r="D31" s="24">
        <v>0</v>
      </c>
      <c r="E31" s="25">
        <f t="shared" si="8"/>
        <v>25480</v>
      </c>
      <c r="F31" s="25">
        <f t="shared" si="6"/>
        <v>2000000</v>
      </c>
      <c r="G31" s="25">
        <f t="shared" si="0"/>
        <v>2000000</v>
      </c>
    </row>
    <row r="32" spans="1:7" ht="15.75" x14ac:dyDescent="0.25">
      <c r="A32" s="21">
        <v>42129</v>
      </c>
      <c r="B32" s="22">
        <f t="shared" si="7"/>
        <v>30</v>
      </c>
      <c r="C32" s="23">
        <f t="shared" si="5"/>
        <v>24658</v>
      </c>
      <c r="D32" s="24">
        <v>0</v>
      </c>
      <c r="E32" s="25">
        <f t="shared" si="8"/>
        <v>24658</v>
      </c>
      <c r="F32" s="25">
        <f t="shared" si="6"/>
        <v>2000000</v>
      </c>
      <c r="G32" s="25">
        <f t="shared" si="0"/>
        <v>2000000</v>
      </c>
    </row>
    <row r="33" spans="1:7" ht="15.75" x14ac:dyDescent="0.25">
      <c r="A33" s="21">
        <v>42160</v>
      </c>
      <c r="B33" s="22">
        <f t="shared" si="7"/>
        <v>31</v>
      </c>
      <c r="C33" s="23">
        <f t="shared" si="5"/>
        <v>25480</v>
      </c>
      <c r="D33" s="24">
        <v>0</v>
      </c>
      <c r="E33" s="25">
        <f t="shared" si="8"/>
        <v>25480</v>
      </c>
      <c r="F33" s="25">
        <f t="shared" si="6"/>
        <v>2000000</v>
      </c>
      <c r="G33" s="25">
        <f t="shared" si="0"/>
        <v>2000000</v>
      </c>
    </row>
    <row r="34" spans="1:7" ht="15.75" x14ac:dyDescent="0.25">
      <c r="A34" s="21">
        <v>42190</v>
      </c>
      <c r="B34" s="22">
        <f t="shared" si="7"/>
        <v>30</v>
      </c>
      <c r="C34" s="23">
        <f t="shared" si="5"/>
        <v>24658</v>
      </c>
      <c r="D34" s="24">
        <v>0</v>
      </c>
      <c r="E34" s="25">
        <f t="shared" si="8"/>
        <v>24658</v>
      </c>
      <c r="F34" s="25">
        <f t="shared" si="6"/>
        <v>2000000</v>
      </c>
      <c r="G34" s="25">
        <f t="shared" si="0"/>
        <v>2000000</v>
      </c>
    </row>
    <row r="35" spans="1:7" ht="15.75" x14ac:dyDescent="0.25">
      <c r="A35" s="21">
        <v>42221</v>
      </c>
      <c r="B35" s="22">
        <f t="shared" si="7"/>
        <v>31</v>
      </c>
      <c r="C35" s="23">
        <f t="shared" si="5"/>
        <v>25480</v>
      </c>
      <c r="D35" s="24">
        <v>0</v>
      </c>
      <c r="E35" s="25">
        <f t="shared" si="8"/>
        <v>25480</v>
      </c>
      <c r="F35" s="25">
        <f t="shared" si="6"/>
        <v>2000000</v>
      </c>
      <c r="G35" s="25">
        <f t="shared" si="0"/>
        <v>2000000</v>
      </c>
    </row>
    <row r="36" spans="1:7" ht="15.75" x14ac:dyDescent="0.25">
      <c r="A36" s="26">
        <v>42252</v>
      </c>
      <c r="B36" s="22">
        <f t="shared" si="7"/>
        <v>31</v>
      </c>
      <c r="C36" s="28">
        <f>F2</f>
        <v>2025834</v>
      </c>
      <c r="D36" s="29">
        <f>C36-E36</f>
        <v>2000354</v>
      </c>
      <c r="E36" s="30">
        <f>ROUNDUP($B$2*B36*F36/365,0)</f>
        <v>25480</v>
      </c>
      <c r="F36" s="30">
        <f t="shared" si="6"/>
        <v>2000000</v>
      </c>
      <c r="G36" s="29">
        <f t="shared" si="0"/>
        <v>-354</v>
      </c>
    </row>
    <row r="37" spans="1:7" ht="15.75" x14ac:dyDescent="0.25">
      <c r="A37" s="21">
        <v>41795</v>
      </c>
      <c r="B37" s="22">
        <f>_xlfn.DAYS(A37,A4)</f>
        <v>31</v>
      </c>
      <c r="C37" s="23">
        <f>E37</f>
        <v>14384</v>
      </c>
      <c r="D37" s="24">
        <v>0</v>
      </c>
      <c r="E37" s="25">
        <f>E21</f>
        <v>14384</v>
      </c>
      <c r="F37" s="25">
        <v>2000000</v>
      </c>
      <c r="G37" s="25">
        <v>2000000</v>
      </c>
    </row>
    <row r="38" spans="1:7" ht="15.75" x14ac:dyDescent="0.25">
      <c r="A38" s="21">
        <v>41825</v>
      </c>
      <c r="B38" s="22">
        <f>_xlfn.DAYS(A38,A37)</f>
        <v>30</v>
      </c>
      <c r="C38" s="23">
        <f>E38</f>
        <v>24658</v>
      </c>
      <c r="D38" s="24">
        <v>0</v>
      </c>
      <c r="E38" s="25">
        <f>E22</f>
        <v>24658</v>
      </c>
      <c r="F38" s="25">
        <v>2000000</v>
      </c>
      <c r="G38" s="25">
        <v>2000000</v>
      </c>
    </row>
    <row r="39" spans="1:7" ht="15.75" x14ac:dyDescent="0.25">
      <c r="A39" s="21">
        <v>41856</v>
      </c>
      <c r="B39" s="22">
        <f>_xlfn.DAYS(A39,A38)</f>
        <v>31</v>
      </c>
      <c r="C39" s="23">
        <f t="shared" ref="C39:C51" si="9">E39</f>
        <v>25480</v>
      </c>
      <c r="D39" s="24">
        <f>C39-E39</f>
        <v>0</v>
      </c>
      <c r="E39" s="25">
        <f t="shared" ref="E39:E51" si="10">E23</f>
        <v>25480</v>
      </c>
      <c r="F39" s="25">
        <f>G38</f>
        <v>2000000</v>
      </c>
      <c r="G39" s="25">
        <f>F39-D39</f>
        <v>2000000</v>
      </c>
    </row>
    <row r="40" spans="1:7" ht="15.75" x14ac:dyDescent="0.25">
      <c r="A40" s="21">
        <v>41887</v>
      </c>
      <c r="B40" s="22">
        <f t="shared" ref="B40:B52" si="11">_xlfn.DAYS(A40,A39)</f>
        <v>31</v>
      </c>
      <c r="C40" s="23">
        <f t="shared" si="9"/>
        <v>25480</v>
      </c>
      <c r="D40" s="24">
        <f t="shared" ref="D40:D52" si="12">C40-E40</f>
        <v>0</v>
      </c>
      <c r="E40" s="25">
        <f t="shared" si="10"/>
        <v>25480</v>
      </c>
      <c r="F40" s="25">
        <f t="shared" ref="F40:F51" si="13">G39</f>
        <v>2000000</v>
      </c>
      <c r="G40" s="25">
        <f t="shared" ref="G40:G52" si="14">F40-D40</f>
        <v>2000000</v>
      </c>
    </row>
    <row r="41" spans="1:7" ht="15.75" x14ac:dyDescent="0.25">
      <c r="A41" s="21">
        <v>41917</v>
      </c>
      <c r="B41" s="22">
        <f t="shared" si="11"/>
        <v>30</v>
      </c>
      <c r="C41" s="23">
        <f t="shared" si="9"/>
        <v>24658</v>
      </c>
      <c r="D41" s="24">
        <f t="shared" si="12"/>
        <v>0</v>
      </c>
      <c r="E41" s="25">
        <f t="shared" si="10"/>
        <v>24658</v>
      </c>
      <c r="F41" s="25">
        <f t="shared" si="13"/>
        <v>2000000</v>
      </c>
      <c r="G41" s="25">
        <f t="shared" si="14"/>
        <v>2000000</v>
      </c>
    </row>
    <row r="42" spans="1:7" ht="15.75" x14ac:dyDescent="0.25">
      <c r="A42" s="21">
        <v>41948</v>
      </c>
      <c r="B42" s="22">
        <f t="shared" si="11"/>
        <v>31</v>
      </c>
      <c r="C42" s="23">
        <f t="shared" si="9"/>
        <v>25480</v>
      </c>
      <c r="D42" s="24">
        <f t="shared" si="12"/>
        <v>0</v>
      </c>
      <c r="E42" s="25">
        <f t="shared" si="10"/>
        <v>25480</v>
      </c>
      <c r="F42" s="25">
        <f t="shared" si="13"/>
        <v>2000000</v>
      </c>
      <c r="G42" s="25">
        <f t="shared" si="14"/>
        <v>2000000</v>
      </c>
    </row>
    <row r="43" spans="1:7" ht="15.75" x14ac:dyDescent="0.25">
      <c r="A43" s="21">
        <v>41978</v>
      </c>
      <c r="B43" s="22">
        <f t="shared" si="11"/>
        <v>30</v>
      </c>
      <c r="C43" s="23">
        <f t="shared" si="9"/>
        <v>24658</v>
      </c>
      <c r="D43" s="24">
        <f t="shared" si="12"/>
        <v>0</v>
      </c>
      <c r="E43" s="25">
        <f t="shared" si="10"/>
        <v>24658</v>
      </c>
      <c r="F43" s="25">
        <f t="shared" si="13"/>
        <v>2000000</v>
      </c>
      <c r="G43" s="25">
        <f t="shared" si="14"/>
        <v>2000000</v>
      </c>
    </row>
    <row r="44" spans="1:7" ht="15.75" x14ac:dyDescent="0.25">
      <c r="A44" s="21">
        <v>42009</v>
      </c>
      <c r="B44" s="22">
        <f t="shared" si="11"/>
        <v>31</v>
      </c>
      <c r="C44" s="23">
        <f t="shared" si="9"/>
        <v>25480</v>
      </c>
      <c r="D44" s="24">
        <f t="shared" si="12"/>
        <v>0</v>
      </c>
      <c r="E44" s="25">
        <f t="shared" si="10"/>
        <v>25480</v>
      </c>
      <c r="F44" s="25">
        <f t="shared" si="13"/>
        <v>2000000</v>
      </c>
      <c r="G44" s="25">
        <f t="shared" si="14"/>
        <v>2000000</v>
      </c>
    </row>
    <row r="45" spans="1:7" ht="15.75" x14ac:dyDescent="0.25">
      <c r="A45" s="21">
        <v>42040</v>
      </c>
      <c r="B45" s="22">
        <f t="shared" si="11"/>
        <v>31</v>
      </c>
      <c r="C45" s="23">
        <f t="shared" si="9"/>
        <v>25480</v>
      </c>
      <c r="D45" s="24">
        <f t="shared" si="12"/>
        <v>0</v>
      </c>
      <c r="E45" s="25">
        <f t="shared" si="10"/>
        <v>25480</v>
      </c>
      <c r="F45" s="25">
        <f t="shared" si="13"/>
        <v>2000000</v>
      </c>
      <c r="G45" s="25">
        <f t="shared" si="14"/>
        <v>2000000</v>
      </c>
    </row>
    <row r="46" spans="1:7" ht="15.75" x14ac:dyDescent="0.25">
      <c r="A46" s="21">
        <v>42068</v>
      </c>
      <c r="B46" s="22">
        <f t="shared" si="11"/>
        <v>28</v>
      </c>
      <c r="C46" s="23">
        <f t="shared" si="9"/>
        <v>23014</v>
      </c>
      <c r="D46" s="24">
        <f t="shared" si="12"/>
        <v>0</v>
      </c>
      <c r="E46" s="25">
        <f t="shared" si="10"/>
        <v>23014</v>
      </c>
      <c r="F46" s="25">
        <f t="shared" si="13"/>
        <v>2000000</v>
      </c>
      <c r="G46" s="25">
        <f t="shared" si="14"/>
        <v>2000000</v>
      </c>
    </row>
    <row r="47" spans="1:7" ht="15.75" x14ac:dyDescent="0.25">
      <c r="A47" s="21">
        <v>42099</v>
      </c>
      <c r="B47" s="22">
        <f t="shared" si="11"/>
        <v>31</v>
      </c>
      <c r="C47" s="23">
        <f t="shared" si="9"/>
        <v>25480</v>
      </c>
      <c r="D47" s="24">
        <f t="shared" si="12"/>
        <v>0</v>
      </c>
      <c r="E47" s="25">
        <f t="shared" si="10"/>
        <v>25480</v>
      </c>
      <c r="F47" s="25">
        <f t="shared" si="13"/>
        <v>2000000</v>
      </c>
      <c r="G47" s="25">
        <f t="shared" si="14"/>
        <v>2000000</v>
      </c>
    </row>
    <row r="48" spans="1:7" ht="15.75" x14ac:dyDescent="0.25">
      <c r="A48" s="21">
        <v>42129</v>
      </c>
      <c r="B48" s="22">
        <f t="shared" si="11"/>
        <v>30</v>
      </c>
      <c r="C48" s="23">
        <f t="shared" si="9"/>
        <v>24658</v>
      </c>
      <c r="D48" s="24">
        <f t="shared" si="12"/>
        <v>0</v>
      </c>
      <c r="E48" s="25">
        <f t="shared" si="10"/>
        <v>24658</v>
      </c>
      <c r="F48" s="25">
        <f t="shared" si="13"/>
        <v>2000000</v>
      </c>
      <c r="G48" s="25">
        <f t="shared" si="14"/>
        <v>2000000</v>
      </c>
    </row>
    <row r="49" spans="1:7" ht="15.75" x14ac:dyDescent="0.25">
      <c r="A49" s="21">
        <v>42160</v>
      </c>
      <c r="B49" s="22">
        <f t="shared" si="11"/>
        <v>31</v>
      </c>
      <c r="C49" s="23">
        <f t="shared" si="9"/>
        <v>25480</v>
      </c>
      <c r="D49" s="24">
        <f t="shared" si="12"/>
        <v>0</v>
      </c>
      <c r="E49" s="25">
        <f t="shared" si="10"/>
        <v>25480</v>
      </c>
      <c r="F49" s="25">
        <f t="shared" si="13"/>
        <v>2000000</v>
      </c>
      <c r="G49" s="25">
        <f t="shared" si="14"/>
        <v>2000000</v>
      </c>
    </row>
    <row r="50" spans="1:7" ht="15.75" x14ac:dyDescent="0.25">
      <c r="A50" s="21">
        <v>42190</v>
      </c>
      <c r="B50" s="22">
        <f t="shared" si="11"/>
        <v>30</v>
      </c>
      <c r="C50" s="23">
        <f t="shared" si="9"/>
        <v>24658</v>
      </c>
      <c r="D50" s="24">
        <f t="shared" si="12"/>
        <v>0</v>
      </c>
      <c r="E50" s="25">
        <f t="shared" si="10"/>
        <v>24658</v>
      </c>
      <c r="F50" s="25">
        <f t="shared" si="13"/>
        <v>2000000</v>
      </c>
      <c r="G50" s="25">
        <f t="shared" si="14"/>
        <v>2000000</v>
      </c>
    </row>
    <row r="51" spans="1:7" ht="15.75" x14ac:dyDescent="0.25">
      <c r="A51" s="21">
        <v>42221</v>
      </c>
      <c r="B51" s="22">
        <f t="shared" si="11"/>
        <v>31</v>
      </c>
      <c r="C51" s="23">
        <f t="shared" si="9"/>
        <v>25480</v>
      </c>
      <c r="D51" s="24">
        <f t="shared" si="12"/>
        <v>0</v>
      </c>
      <c r="E51" s="25">
        <f t="shared" si="10"/>
        <v>25480</v>
      </c>
      <c r="F51" s="25">
        <f t="shared" si="13"/>
        <v>2000000</v>
      </c>
      <c r="G51" s="25">
        <f t="shared" si="14"/>
        <v>2000000</v>
      </c>
    </row>
    <row r="52" spans="1:7" ht="15.75" x14ac:dyDescent="0.25">
      <c r="A52" s="21">
        <v>42252</v>
      </c>
      <c r="B52" s="22">
        <f t="shared" si="11"/>
        <v>31</v>
      </c>
      <c r="C52" s="23">
        <f t="shared" ref="C52" si="15">$L$2</f>
        <v>3038220</v>
      </c>
      <c r="D52" s="24">
        <f t="shared" si="12"/>
        <v>3000000</v>
      </c>
      <c r="E52" s="25">
        <v>38219.999999999927</v>
      </c>
      <c r="F52" s="25">
        <f>G51+L1</f>
        <v>3000000</v>
      </c>
      <c r="G52" s="25">
        <f t="shared" si="14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A20B-CB34-409F-A87C-AFDD401E05A3}">
  <dimension ref="A1:L51"/>
  <sheetViews>
    <sheetView topLeftCell="A34" workbookViewId="0">
      <selection activeCell="A2" sqref="A2:A15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2.85546875" bestFit="1" customWidth="1"/>
    <col min="5" max="5" width="23" bestFit="1" customWidth="1"/>
    <col min="6" max="6" width="16.28515625" bestFit="1" customWidth="1"/>
    <col min="7" max="7" width="31.140625" bestFit="1" customWidth="1"/>
    <col min="8" max="8" width="12.85546875" bestFit="1" customWidth="1"/>
    <col min="9" max="9" width="29.28515625" bestFit="1" customWidth="1"/>
    <col min="10" max="10" width="11.28515625" bestFit="1" customWidth="1"/>
    <col min="11" max="11" width="27.7109375" bestFit="1" customWidth="1"/>
    <col min="12" max="12" width="12.85546875" bestFit="1" customWidth="1"/>
  </cols>
  <sheetData>
    <row r="1" spans="1:12" x14ac:dyDescent="0.25">
      <c r="A1" s="11" t="s">
        <v>30</v>
      </c>
      <c r="B1" s="12">
        <v>41760</v>
      </c>
      <c r="C1" s="13" t="s">
        <v>110</v>
      </c>
      <c r="D1" s="14">
        <v>1000000</v>
      </c>
      <c r="E1" s="11" t="s">
        <v>111</v>
      </c>
      <c r="F1" s="12">
        <v>41791</v>
      </c>
      <c r="G1" s="13" t="s">
        <v>112</v>
      </c>
      <c r="H1" s="15">
        <v>1000000</v>
      </c>
      <c r="I1" s="44" t="s">
        <v>158</v>
      </c>
      <c r="J1" s="44">
        <f>(5-6-2014)-(1-6-2014)</f>
        <v>4</v>
      </c>
      <c r="K1" s="45" t="s">
        <v>159</v>
      </c>
      <c r="L1" s="46">
        <v>1000000</v>
      </c>
    </row>
    <row r="2" spans="1:12" x14ac:dyDescent="0.25">
      <c r="A2" s="11" t="s">
        <v>31</v>
      </c>
      <c r="B2" s="17">
        <v>0.15</v>
      </c>
      <c r="C2" s="11" t="s">
        <v>37</v>
      </c>
      <c r="D2" s="18">
        <v>1012740</v>
      </c>
      <c r="E2" s="11" t="s">
        <v>37</v>
      </c>
      <c r="F2" s="18">
        <v>2025834</v>
      </c>
      <c r="G2" s="16" t="s">
        <v>133</v>
      </c>
      <c r="H2" s="16">
        <f>(31-5-2014)-(5-5-2014)+1</f>
        <v>27</v>
      </c>
      <c r="I2" s="47" t="s">
        <v>114</v>
      </c>
      <c r="J2" s="48">
        <v>41825</v>
      </c>
      <c r="K2" s="11" t="s">
        <v>37</v>
      </c>
      <c r="L2" s="18">
        <f>ROUNDUP(234986.157220599,0)</f>
        <v>234987</v>
      </c>
    </row>
    <row r="3" spans="1:12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12" ht="15.75" x14ac:dyDescent="0.25">
      <c r="A4" s="21">
        <v>41795</v>
      </c>
      <c r="B4" s="22">
        <f>_xlfn.DAYS(A4,B1)</f>
        <v>35</v>
      </c>
      <c r="C4" s="23">
        <f>D4+E4</f>
        <v>14384</v>
      </c>
      <c r="D4" s="24">
        <v>0</v>
      </c>
      <c r="E4" s="25">
        <f>ROUNDUP($B$2*B4*F4/365,0)</f>
        <v>14384</v>
      </c>
      <c r="F4" s="25">
        <f>D1</f>
        <v>1000000</v>
      </c>
      <c r="G4" s="25">
        <f t="shared" ref="G4:G35" si="0">F4-D4</f>
        <v>1000000</v>
      </c>
    </row>
    <row r="5" spans="1:12" ht="15.75" x14ac:dyDescent="0.25">
      <c r="A5" s="21">
        <v>41825</v>
      </c>
      <c r="B5" s="22">
        <f t="shared" ref="B5:B19" si="1">_xlfn.DAYS(A5,A4)</f>
        <v>30</v>
      </c>
      <c r="C5" s="23">
        <f t="shared" ref="C5:C18" si="2">D5+E5</f>
        <v>12329</v>
      </c>
      <c r="D5" s="24">
        <v>0</v>
      </c>
      <c r="E5" s="25">
        <f t="shared" ref="E5:E18" si="3">ROUNDUP($B$2*B5*F5/365,0)</f>
        <v>12329</v>
      </c>
      <c r="F5" s="25">
        <f t="shared" ref="F5:F19" si="4">G4</f>
        <v>1000000</v>
      </c>
      <c r="G5" s="25">
        <f t="shared" si="0"/>
        <v>1000000</v>
      </c>
    </row>
    <row r="6" spans="1:12" ht="15.75" x14ac:dyDescent="0.25">
      <c r="A6" s="21">
        <v>41856</v>
      </c>
      <c r="B6" s="22">
        <f t="shared" si="1"/>
        <v>31</v>
      </c>
      <c r="C6" s="23">
        <f t="shared" si="2"/>
        <v>12740</v>
      </c>
      <c r="D6" s="24">
        <v>0</v>
      </c>
      <c r="E6" s="25">
        <f t="shared" si="3"/>
        <v>12740</v>
      </c>
      <c r="F6" s="25">
        <f t="shared" si="4"/>
        <v>1000000</v>
      </c>
      <c r="G6" s="25">
        <f t="shared" si="0"/>
        <v>1000000</v>
      </c>
    </row>
    <row r="7" spans="1:12" ht="15.75" x14ac:dyDescent="0.25">
      <c r="A7" s="21">
        <v>41887</v>
      </c>
      <c r="B7" s="22">
        <f t="shared" si="1"/>
        <v>31</v>
      </c>
      <c r="C7" s="23">
        <f t="shared" si="2"/>
        <v>12740</v>
      </c>
      <c r="D7" s="24">
        <v>0</v>
      </c>
      <c r="E7" s="25">
        <f t="shared" si="3"/>
        <v>12740</v>
      </c>
      <c r="F7" s="25">
        <f t="shared" si="4"/>
        <v>1000000</v>
      </c>
      <c r="G7" s="25">
        <f t="shared" si="0"/>
        <v>1000000</v>
      </c>
    </row>
    <row r="8" spans="1:12" ht="15.75" x14ac:dyDescent="0.25">
      <c r="A8" s="21">
        <v>41917</v>
      </c>
      <c r="B8" s="22">
        <f t="shared" si="1"/>
        <v>30</v>
      </c>
      <c r="C8" s="23">
        <f t="shared" si="2"/>
        <v>12329</v>
      </c>
      <c r="D8" s="24">
        <v>0</v>
      </c>
      <c r="E8" s="25">
        <f t="shared" si="3"/>
        <v>12329</v>
      </c>
      <c r="F8" s="25">
        <f t="shared" si="4"/>
        <v>1000000</v>
      </c>
      <c r="G8" s="25">
        <f t="shared" si="0"/>
        <v>1000000</v>
      </c>
    </row>
    <row r="9" spans="1:12" ht="15.75" x14ac:dyDescent="0.25">
      <c r="A9" s="21">
        <v>41948</v>
      </c>
      <c r="B9" s="22">
        <f t="shared" si="1"/>
        <v>31</v>
      </c>
      <c r="C9" s="23">
        <f t="shared" si="2"/>
        <v>12740</v>
      </c>
      <c r="D9" s="24">
        <v>0</v>
      </c>
      <c r="E9" s="25">
        <f t="shared" si="3"/>
        <v>12740</v>
      </c>
      <c r="F9" s="25">
        <f t="shared" si="4"/>
        <v>1000000</v>
      </c>
      <c r="G9" s="25">
        <f t="shared" si="0"/>
        <v>1000000</v>
      </c>
    </row>
    <row r="10" spans="1:12" ht="15.75" x14ac:dyDescent="0.25">
      <c r="A10" s="21">
        <v>41978</v>
      </c>
      <c r="B10" s="22">
        <f t="shared" si="1"/>
        <v>30</v>
      </c>
      <c r="C10" s="23">
        <f t="shared" si="2"/>
        <v>12329</v>
      </c>
      <c r="D10" s="24">
        <v>0</v>
      </c>
      <c r="E10" s="25">
        <f t="shared" si="3"/>
        <v>12329</v>
      </c>
      <c r="F10" s="25">
        <f t="shared" si="4"/>
        <v>1000000</v>
      </c>
      <c r="G10" s="25">
        <f t="shared" si="0"/>
        <v>1000000</v>
      </c>
    </row>
    <row r="11" spans="1:12" ht="15.75" x14ac:dyDescent="0.25">
      <c r="A11" s="21">
        <v>42009</v>
      </c>
      <c r="B11" s="22">
        <f t="shared" si="1"/>
        <v>31</v>
      </c>
      <c r="C11" s="23">
        <f t="shared" si="2"/>
        <v>12740</v>
      </c>
      <c r="D11" s="24">
        <v>0</v>
      </c>
      <c r="E11" s="25">
        <f t="shared" si="3"/>
        <v>12740</v>
      </c>
      <c r="F11" s="25">
        <f t="shared" si="4"/>
        <v>1000000</v>
      </c>
      <c r="G11" s="25">
        <f t="shared" si="0"/>
        <v>1000000</v>
      </c>
    </row>
    <row r="12" spans="1:12" ht="15.75" x14ac:dyDescent="0.25">
      <c r="A12" s="21">
        <v>42040</v>
      </c>
      <c r="B12" s="22">
        <f t="shared" si="1"/>
        <v>31</v>
      </c>
      <c r="C12" s="23">
        <f t="shared" si="2"/>
        <v>12740</v>
      </c>
      <c r="D12" s="24">
        <v>0</v>
      </c>
      <c r="E12" s="25">
        <f t="shared" si="3"/>
        <v>12740</v>
      </c>
      <c r="F12" s="25">
        <f t="shared" si="4"/>
        <v>1000000</v>
      </c>
      <c r="G12" s="25">
        <f t="shared" si="0"/>
        <v>1000000</v>
      </c>
    </row>
    <row r="13" spans="1:12" ht="15.75" x14ac:dyDescent="0.25">
      <c r="A13" s="21">
        <v>42068</v>
      </c>
      <c r="B13" s="22">
        <f t="shared" si="1"/>
        <v>28</v>
      </c>
      <c r="C13" s="23">
        <f t="shared" si="2"/>
        <v>11507</v>
      </c>
      <c r="D13" s="24">
        <v>0</v>
      </c>
      <c r="E13" s="25">
        <f t="shared" si="3"/>
        <v>11507</v>
      </c>
      <c r="F13" s="25">
        <f t="shared" si="4"/>
        <v>1000000</v>
      </c>
      <c r="G13" s="25">
        <f t="shared" si="0"/>
        <v>1000000</v>
      </c>
    </row>
    <row r="14" spans="1:12" ht="15.75" x14ac:dyDescent="0.25">
      <c r="A14" s="21">
        <v>42099</v>
      </c>
      <c r="B14" s="22">
        <f t="shared" si="1"/>
        <v>31</v>
      </c>
      <c r="C14" s="23">
        <f t="shared" si="2"/>
        <v>12740</v>
      </c>
      <c r="D14" s="24">
        <v>0</v>
      </c>
      <c r="E14" s="25">
        <f t="shared" si="3"/>
        <v>12740</v>
      </c>
      <c r="F14" s="25">
        <f t="shared" si="4"/>
        <v>1000000</v>
      </c>
      <c r="G14" s="25">
        <f t="shared" si="0"/>
        <v>1000000</v>
      </c>
    </row>
    <row r="15" spans="1:12" ht="15.75" x14ac:dyDescent="0.25">
      <c r="A15" s="21">
        <v>42129</v>
      </c>
      <c r="B15" s="22">
        <f t="shared" si="1"/>
        <v>30</v>
      </c>
      <c r="C15" s="23">
        <f t="shared" si="2"/>
        <v>12329</v>
      </c>
      <c r="D15" s="24">
        <v>0</v>
      </c>
      <c r="E15" s="25">
        <f t="shared" si="3"/>
        <v>12329</v>
      </c>
      <c r="F15" s="25">
        <f t="shared" si="4"/>
        <v>1000000</v>
      </c>
      <c r="G15" s="25">
        <f t="shared" si="0"/>
        <v>1000000</v>
      </c>
    </row>
    <row r="16" spans="1:12" ht="15.75" x14ac:dyDescent="0.25">
      <c r="A16" s="21">
        <v>42160</v>
      </c>
      <c r="B16" s="22">
        <f t="shared" si="1"/>
        <v>31</v>
      </c>
      <c r="C16" s="23">
        <f t="shared" si="2"/>
        <v>12740</v>
      </c>
      <c r="D16" s="24">
        <v>0</v>
      </c>
      <c r="E16" s="25">
        <f t="shared" si="3"/>
        <v>12740</v>
      </c>
      <c r="F16" s="25">
        <f t="shared" si="4"/>
        <v>1000000</v>
      </c>
      <c r="G16" s="25">
        <f t="shared" si="0"/>
        <v>1000000</v>
      </c>
    </row>
    <row r="17" spans="1:7" ht="15.75" x14ac:dyDescent="0.25">
      <c r="A17" s="21">
        <v>42190</v>
      </c>
      <c r="B17" s="22">
        <f t="shared" si="1"/>
        <v>30</v>
      </c>
      <c r="C17" s="23">
        <f t="shared" si="2"/>
        <v>12329</v>
      </c>
      <c r="D17" s="24">
        <v>0</v>
      </c>
      <c r="E17" s="25">
        <f t="shared" si="3"/>
        <v>12329</v>
      </c>
      <c r="F17" s="25">
        <f t="shared" si="4"/>
        <v>1000000</v>
      </c>
      <c r="G17" s="25">
        <f t="shared" si="0"/>
        <v>1000000</v>
      </c>
    </row>
    <row r="18" spans="1:7" ht="15.75" x14ac:dyDescent="0.25">
      <c r="A18" s="21">
        <v>42221</v>
      </c>
      <c r="B18" s="22">
        <f t="shared" si="1"/>
        <v>31</v>
      </c>
      <c r="C18" s="23">
        <f t="shared" si="2"/>
        <v>12740</v>
      </c>
      <c r="D18" s="24">
        <v>0</v>
      </c>
      <c r="E18" s="25">
        <f t="shared" si="3"/>
        <v>12740</v>
      </c>
      <c r="F18" s="25">
        <f t="shared" si="4"/>
        <v>1000000</v>
      </c>
      <c r="G18" s="25">
        <f t="shared" si="0"/>
        <v>1000000</v>
      </c>
    </row>
    <row r="19" spans="1:7" ht="15.75" x14ac:dyDescent="0.25">
      <c r="A19" s="26">
        <v>42252</v>
      </c>
      <c r="B19" s="22">
        <f t="shared" si="1"/>
        <v>31</v>
      </c>
      <c r="C19" s="28">
        <f>D2</f>
        <v>1012740</v>
      </c>
      <c r="D19" s="29">
        <f>C19-E19</f>
        <v>1000000</v>
      </c>
      <c r="E19" s="30">
        <f>ROUNDUP($B$2*B19*F19/365,0)</f>
        <v>12740</v>
      </c>
      <c r="F19" s="30">
        <f t="shared" si="4"/>
        <v>1000000</v>
      </c>
      <c r="G19" s="29">
        <f t="shared" si="0"/>
        <v>0</v>
      </c>
    </row>
    <row r="20" spans="1:7" ht="15.75" x14ac:dyDescent="0.25">
      <c r="A20" s="21">
        <v>41795</v>
      </c>
      <c r="B20" s="22">
        <f>_xlfn.DAYS(A20,B1)</f>
        <v>35</v>
      </c>
      <c r="C20" s="23">
        <f>D20+E20</f>
        <v>14384</v>
      </c>
      <c r="D20" s="24">
        <v>0</v>
      </c>
      <c r="E20" s="25">
        <f>ROUNDUP(($B$2*J1*F20/365)+(D1*B2*H2/365),0)</f>
        <v>14384</v>
      </c>
      <c r="F20" s="25">
        <f>D1+H1</f>
        <v>2000000</v>
      </c>
      <c r="G20" s="25">
        <f t="shared" si="0"/>
        <v>2000000</v>
      </c>
    </row>
    <row r="21" spans="1:7" ht="15.75" x14ac:dyDescent="0.25">
      <c r="A21" s="21">
        <v>41825</v>
      </c>
      <c r="B21" s="22">
        <f>_xlfn.DAYS(A21,A4)</f>
        <v>30</v>
      </c>
      <c r="C21" s="23">
        <f t="shared" ref="C21:C34" si="5">D21+E21</f>
        <v>24658</v>
      </c>
      <c r="D21" s="24">
        <v>0</v>
      </c>
      <c r="E21" s="25">
        <f>ROUNDUP($B$2*B21*F21/365,0)</f>
        <v>24658</v>
      </c>
      <c r="F21" s="25">
        <f t="shared" ref="F21:F35" si="6">G20</f>
        <v>2000000</v>
      </c>
      <c r="G21" s="25">
        <f t="shared" si="0"/>
        <v>2000000</v>
      </c>
    </row>
    <row r="22" spans="1:7" ht="15.75" x14ac:dyDescent="0.25">
      <c r="A22" s="21">
        <v>41856</v>
      </c>
      <c r="B22" s="22">
        <f t="shared" ref="B22:B35" si="7">_xlfn.DAYS(A22,A5)</f>
        <v>31</v>
      </c>
      <c r="C22" s="23">
        <f t="shared" si="5"/>
        <v>25480</v>
      </c>
      <c r="D22" s="24">
        <v>0</v>
      </c>
      <c r="E22" s="25">
        <f t="shared" ref="E22:E34" si="8">ROUNDUP($B$2*B22*F22/365,0)</f>
        <v>25480</v>
      </c>
      <c r="F22" s="25">
        <f t="shared" si="6"/>
        <v>2000000</v>
      </c>
      <c r="G22" s="25">
        <f t="shared" si="0"/>
        <v>2000000</v>
      </c>
    </row>
    <row r="23" spans="1:7" ht="15.75" x14ac:dyDescent="0.25">
      <c r="A23" s="21">
        <v>41887</v>
      </c>
      <c r="B23" s="22">
        <f t="shared" si="7"/>
        <v>31</v>
      </c>
      <c r="C23" s="23">
        <f t="shared" si="5"/>
        <v>25480</v>
      </c>
      <c r="D23" s="24">
        <v>0</v>
      </c>
      <c r="E23" s="25">
        <f t="shared" si="8"/>
        <v>25480</v>
      </c>
      <c r="F23" s="25">
        <f t="shared" si="6"/>
        <v>2000000</v>
      </c>
      <c r="G23" s="25">
        <f t="shared" si="0"/>
        <v>2000000</v>
      </c>
    </row>
    <row r="24" spans="1:7" ht="15.75" x14ac:dyDescent="0.25">
      <c r="A24" s="21">
        <v>41917</v>
      </c>
      <c r="B24" s="22">
        <f t="shared" si="7"/>
        <v>30</v>
      </c>
      <c r="C24" s="23">
        <f t="shared" si="5"/>
        <v>24658</v>
      </c>
      <c r="D24" s="24">
        <v>0</v>
      </c>
      <c r="E24" s="25">
        <f t="shared" si="8"/>
        <v>24658</v>
      </c>
      <c r="F24" s="25">
        <f t="shared" si="6"/>
        <v>2000000</v>
      </c>
      <c r="G24" s="25">
        <f t="shared" si="0"/>
        <v>2000000</v>
      </c>
    </row>
    <row r="25" spans="1:7" ht="15.75" x14ac:dyDescent="0.25">
      <c r="A25" s="21">
        <v>41948</v>
      </c>
      <c r="B25" s="22">
        <f t="shared" si="7"/>
        <v>31</v>
      </c>
      <c r="C25" s="23">
        <f t="shared" si="5"/>
        <v>25480</v>
      </c>
      <c r="D25" s="24">
        <v>0</v>
      </c>
      <c r="E25" s="25">
        <f t="shared" si="8"/>
        <v>25480</v>
      </c>
      <c r="F25" s="25">
        <f t="shared" si="6"/>
        <v>2000000</v>
      </c>
      <c r="G25" s="25">
        <f t="shared" si="0"/>
        <v>2000000</v>
      </c>
    </row>
    <row r="26" spans="1:7" ht="15.75" x14ac:dyDescent="0.25">
      <c r="A26" s="21">
        <v>41978</v>
      </c>
      <c r="B26" s="22">
        <f t="shared" si="7"/>
        <v>30</v>
      </c>
      <c r="C26" s="23">
        <f t="shared" si="5"/>
        <v>24658</v>
      </c>
      <c r="D26" s="24">
        <v>0</v>
      </c>
      <c r="E26" s="25">
        <f t="shared" si="8"/>
        <v>24658</v>
      </c>
      <c r="F26" s="25">
        <f t="shared" si="6"/>
        <v>2000000</v>
      </c>
      <c r="G26" s="25">
        <f t="shared" si="0"/>
        <v>2000000</v>
      </c>
    </row>
    <row r="27" spans="1:7" ht="15.75" x14ac:dyDescent="0.25">
      <c r="A27" s="21">
        <v>42009</v>
      </c>
      <c r="B27" s="22">
        <f t="shared" si="7"/>
        <v>31</v>
      </c>
      <c r="C27" s="23">
        <f t="shared" si="5"/>
        <v>25480</v>
      </c>
      <c r="D27" s="24">
        <v>0</v>
      </c>
      <c r="E27" s="25">
        <f t="shared" si="8"/>
        <v>25480</v>
      </c>
      <c r="F27" s="25">
        <f t="shared" si="6"/>
        <v>2000000</v>
      </c>
      <c r="G27" s="25">
        <f t="shared" si="0"/>
        <v>2000000</v>
      </c>
    </row>
    <row r="28" spans="1:7" ht="15.75" x14ac:dyDescent="0.25">
      <c r="A28" s="21">
        <v>42040</v>
      </c>
      <c r="B28" s="22">
        <f t="shared" si="7"/>
        <v>31</v>
      </c>
      <c r="C28" s="23">
        <f t="shared" si="5"/>
        <v>25480</v>
      </c>
      <c r="D28" s="24">
        <v>0</v>
      </c>
      <c r="E28" s="25">
        <f t="shared" si="8"/>
        <v>25480</v>
      </c>
      <c r="F28" s="25">
        <f t="shared" si="6"/>
        <v>2000000</v>
      </c>
      <c r="G28" s="25">
        <f t="shared" si="0"/>
        <v>2000000</v>
      </c>
    </row>
    <row r="29" spans="1:7" ht="15.75" x14ac:dyDescent="0.25">
      <c r="A29" s="21">
        <v>42068</v>
      </c>
      <c r="B29" s="22">
        <f t="shared" si="7"/>
        <v>28</v>
      </c>
      <c r="C29" s="23">
        <f t="shared" si="5"/>
        <v>23014</v>
      </c>
      <c r="D29" s="24">
        <v>0</v>
      </c>
      <c r="E29" s="25">
        <f t="shared" si="8"/>
        <v>23014</v>
      </c>
      <c r="F29" s="25">
        <f t="shared" si="6"/>
        <v>2000000</v>
      </c>
      <c r="G29" s="25">
        <f t="shared" si="0"/>
        <v>2000000</v>
      </c>
    </row>
    <row r="30" spans="1:7" ht="15.75" x14ac:dyDescent="0.25">
      <c r="A30" s="21">
        <v>42099</v>
      </c>
      <c r="B30" s="22">
        <f t="shared" si="7"/>
        <v>31</v>
      </c>
      <c r="C30" s="23">
        <f t="shared" si="5"/>
        <v>25480</v>
      </c>
      <c r="D30" s="24">
        <v>0</v>
      </c>
      <c r="E30" s="25">
        <f t="shared" si="8"/>
        <v>25480</v>
      </c>
      <c r="F30" s="25">
        <f t="shared" si="6"/>
        <v>2000000</v>
      </c>
      <c r="G30" s="25">
        <f t="shared" si="0"/>
        <v>2000000</v>
      </c>
    </row>
    <row r="31" spans="1:7" ht="15.75" x14ac:dyDescent="0.25">
      <c r="A31" s="21">
        <v>42129</v>
      </c>
      <c r="B31" s="22">
        <f t="shared" si="7"/>
        <v>30</v>
      </c>
      <c r="C31" s="23">
        <f t="shared" si="5"/>
        <v>24658</v>
      </c>
      <c r="D31" s="24">
        <v>0</v>
      </c>
      <c r="E31" s="25">
        <f t="shared" si="8"/>
        <v>24658</v>
      </c>
      <c r="F31" s="25">
        <f t="shared" si="6"/>
        <v>2000000</v>
      </c>
      <c r="G31" s="25">
        <f t="shared" si="0"/>
        <v>2000000</v>
      </c>
    </row>
    <row r="32" spans="1:7" ht="15.75" x14ac:dyDescent="0.25">
      <c r="A32" s="21">
        <v>42160</v>
      </c>
      <c r="B32" s="22">
        <f t="shared" si="7"/>
        <v>31</v>
      </c>
      <c r="C32" s="23">
        <f t="shared" si="5"/>
        <v>25480</v>
      </c>
      <c r="D32" s="24">
        <v>0</v>
      </c>
      <c r="E32" s="25">
        <f t="shared" si="8"/>
        <v>25480</v>
      </c>
      <c r="F32" s="25">
        <f t="shared" si="6"/>
        <v>2000000</v>
      </c>
      <c r="G32" s="25">
        <f t="shared" si="0"/>
        <v>2000000</v>
      </c>
    </row>
    <row r="33" spans="1:7" ht="15.75" x14ac:dyDescent="0.25">
      <c r="A33" s="21">
        <v>42190</v>
      </c>
      <c r="B33" s="22">
        <f t="shared" si="7"/>
        <v>30</v>
      </c>
      <c r="C33" s="23">
        <f t="shared" si="5"/>
        <v>24658</v>
      </c>
      <c r="D33" s="24">
        <v>0</v>
      </c>
      <c r="E33" s="25">
        <f t="shared" si="8"/>
        <v>24658</v>
      </c>
      <c r="F33" s="25">
        <f t="shared" si="6"/>
        <v>2000000</v>
      </c>
      <c r="G33" s="25">
        <f t="shared" si="0"/>
        <v>2000000</v>
      </c>
    </row>
    <row r="34" spans="1:7" ht="15.75" x14ac:dyDescent="0.25">
      <c r="A34" s="21">
        <v>42221</v>
      </c>
      <c r="B34" s="22">
        <f t="shared" si="7"/>
        <v>31</v>
      </c>
      <c r="C34" s="23">
        <f t="shared" si="5"/>
        <v>25480</v>
      </c>
      <c r="D34" s="24">
        <v>0</v>
      </c>
      <c r="E34" s="25">
        <f t="shared" si="8"/>
        <v>25480</v>
      </c>
      <c r="F34" s="25">
        <f t="shared" si="6"/>
        <v>2000000</v>
      </c>
      <c r="G34" s="25">
        <f t="shared" si="0"/>
        <v>2000000</v>
      </c>
    </row>
    <row r="35" spans="1:7" ht="15.75" x14ac:dyDescent="0.25">
      <c r="A35" s="26">
        <v>42252</v>
      </c>
      <c r="B35" s="22">
        <f t="shared" si="7"/>
        <v>31</v>
      </c>
      <c r="C35" s="28">
        <f>F2</f>
        <v>2025834</v>
      </c>
      <c r="D35" s="29">
        <f>C35-E35</f>
        <v>2000354</v>
      </c>
      <c r="E35" s="30">
        <f>ROUNDUP($B$2*B35*F35/365,0)</f>
        <v>25480</v>
      </c>
      <c r="F35" s="30">
        <f t="shared" si="6"/>
        <v>2000000</v>
      </c>
      <c r="G35" s="29">
        <f t="shared" si="0"/>
        <v>-354</v>
      </c>
    </row>
    <row r="36" spans="1:7" ht="15.75" x14ac:dyDescent="0.25">
      <c r="A36" s="21">
        <v>41795</v>
      </c>
      <c r="B36" s="22">
        <f>_xlfn.DAYS(A36,B1)</f>
        <v>35</v>
      </c>
      <c r="C36" s="23">
        <f>E36</f>
        <v>14384</v>
      </c>
      <c r="D36" s="24">
        <v>0</v>
      </c>
      <c r="E36" s="25">
        <f>E20</f>
        <v>14384</v>
      </c>
      <c r="F36" s="25">
        <v>2000000</v>
      </c>
      <c r="G36" s="25">
        <v>2000000</v>
      </c>
    </row>
    <row r="37" spans="1:7" ht="15.75" x14ac:dyDescent="0.25">
      <c r="A37" s="21">
        <v>41825</v>
      </c>
      <c r="B37" s="22">
        <f>_xlfn.DAYS(A37,A36)</f>
        <v>30</v>
      </c>
      <c r="C37" s="23">
        <f>E37</f>
        <v>24658</v>
      </c>
      <c r="D37" s="24">
        <v>0</v>
      </c>
      <c r="E37" s="25">
        <f>E21</f>
        <v>24658</v>
      </c>
      <c r="F37" s="25">
        <v>2000000</v>
      </c>
      <c r="G37" s="25">
        <v>2000000</v>
      </c>
    </row>
    <row r="38" spans="1:7" ht="15.75" x14ac:dyDescent="0.25">
      <c r="A38" s="21">
        <v>41856</v>
      </c>
      <c r="B38" s="22">
        <f>_xlfn.DAYS(A38,A37)</f>
        <v>31</v>
      </c>
      <c r="C38" s="23">
        <f>$L$2</f>
        <v>234987</v>
      </c>
      <c r="D38" s="24">
        <f>C38-E38</f>
        <v>196767.82</v>
      </c>
      <c r="E38" s="25">
        <f>ROUND(F38*$B$2*B38/365,2)</f>
        <v>38219.18</v>
      </c>
      <c r="F38" s="25">
        <f>G37+L1</f>
        <v>3000000</v>
      </c>
      <c r="G38" s="25">
        <f>F38-D38</f>
        <v>2803232.18</v>
      </c>
    </row>
    <row r="39" spans="1:7" ht="15.75" x14ac:dyDescent="0.25">
      <c r="A39" s="21">
        <v>41887</v>
      </c>
      <c r="B39" s="22">
        <f t="shared" ref="B39:B51" si="9">_xlfn.DAYS(A39,A38)</f>
        <v>31</v>
      </c>
      <c r="C39" s="23">
        <f t="shared" ref="C39:C51" si="10">$L$2</f>
        <v>234987</v>
      </c>
      <c r="D39" s="24">
        <f t="shared" ref="D39:D51" si="11">C39-E39</f>
        <v>199274.59</v>
      </c>
      <c r="E39" s="25">
        <f t="shared" ref="E39:E50" si="12">ROUND(F39*$B$2*B39/365,2)</f>
        <v>35712.410000000003</v>
      </c>
      <c r="F39" s="25">
        <f>G38</f>
        <v>2803232.18</v>
      </c>
      <c r="G39" s="25">
        <f t="shared" ref="G39:G51" si="13">F39-D39</f>
        <v>2603957.5900000003</v>
      </c>
    </row>
    <row r="40" spans="1:7" ht="15.75" x14ac:dyDescent="0.25">
      <c r="A40" s="21">
        <v>41917</v>
      </c>
      <c r="B40" s="22">
        <f t="shared" si="9"/>
        <v>30</v>
      </c>
      <c r="C40" s="23">
        <f t="shared" si="10"/>
        <v>234987</v>
      </c>
      <c r="D40" s="24">
        <f t="shared" si="11"/>
        <v>202883.41</v>
      </c>
      <c r="E40" s="25">
        <f t="shared" si="12"/>
        <v>32103.59</v>
      </c>
      <c r="F40" s="25">
        <f t="shared" ref="F40:F51" si="14">G39</f>
        <v>2603957.5900000003</v>
      </c>
      <c r="G40" s="25">
        <f t="shared" si="13"/>
        <v>2401074.1800000002</v>
      </c>
    </row>
    <row r="41" spans="1:7" ht="15.75" x14ac:dyDescent="0.25">
      <c r="A41" s="21">
        <v>41948</v>
      </c>
      <c r="B41" s="22">
        <f t="shared" si="9"/>
        <v>31</v>
      </c>
      <c r="C41" s="23">
        <f t="shared" si="10"/>
        <v>234987</v>
      </c>
      <c r="D41" s="24">
        <f t="shared" si="11"/>
        <v>204397.97</v>
      </c>
      <c r="E41" s="25">
        <f t="shared" si="12"/>
        <v>30589.03</v>
      </c>
      <c r="F41" s="25">
        <f t="shared" si="14"/>
        <v>2401074.1800000002</v>
      </c>
      <c r="G41" s="25">
        <f t="shared" si="13"/>
        <v>2196676.21</v>
      </c>
    </row>
    <row r="42" spans="1:7" ht="15.75" x14ac:dyDescent="0.25">
      <c r="A42" s="21">
        <v>41978</v>
      </c>
      <c r="B42" s="22">
        <f t="shared" si="9"/>
        <v>30</v>
      </c>
      <c r="C42" s="23">
        <f t="shared" si="10"/>
        <v>234987</v>
      </c>
      <c r="D42" s="24">
        <f t="shared" si="11"/>
        <v>207904.69</v>
      </c>
      <c r="E42" s="25">
        <f t="shared" si="12"/>
        <v>27082.31</v>
      </c>
      <c r="F42" s="25">
        <f t="shared" si="14"/>
        <v>2196676.21</v>
      </c>
      <c r="G42" s="25">
        <f t="shared" si="13"/>
        <v>1988771.52</v>
      </c>
    </row>
    <row r="43" spans="1:7" ht="15.75" x14ac:dyDescent="0.25">
      <c r="A43" s="21">
        <v>42009</v>
      </c>
      <c r="B43" s="22">
        <f t="shared" si="9"/>
        <v>31</v>
      </c>
      <c r="C43" s="23">
        <f t="shared" si="10"/>
        <v>234987</v>
      </c>
      <c r="D43" s="24">
        <f t="shared" si="11"/>
        <v>209650.6</v>
      </c>
      <c r="E43" s="25">
        <f t="shared" si="12"/>
        <v>25336.400000000001</v>
      </c>
      <c r="F43" s="25">
        <f t="shared" si="14"/>
        <v>1988771.52</v>
      </c>
      <c r="G43" s="25">
        <f t="shared" si="13"/>
        <v>1779120.92</v>
      </c>
    </row>
    <row r="44" spans="1:7" ht="15.75" x14ac:dyDescent="0.25">
      <c r="A44" s="21">
        <v>42040</v>
      </c>
      <c r="B44" s="22">
        <f t="shared" si="9"/>
        <v>31</v>
      </c>
      <c r="C44" s="23">
        <f t="shared" si="10"/>
        <v>234987</v>
      </c>
      <c r="D44" s="24">
        <f t="shared" si="11"/>
        <v>212321.49</v>
      </c>
      <c r="E44" s="25">
        <f t="shared" si="12"/>
        <v>22665.51</v>
      </c>
      <c r="F44" s="25">
        <f t="shared" si="14"/>
        <v>1779120.92</v>
      </c>
      <c r="G44" s="25">
        <f t="shared" si="13"/>
        <v>1566799.43</v>
      </c>
    </row>
    <row r="45" spans="1:7" ht="15.75" x14ac:dyDescent="0.25">
      <c r="A45" s="21">
        <v>42068</v>
      </c>
      <c r="B45" s="22">
        <f t="shared" si="9"/>
        <v>28</v>
      </c>
      <c r="C45" s="23">
        <f t="shared" si="10"/>
        <v>234987</v>
      </c>
      <c r="D45" s="24">
        <f t="shared" si="11"/>
        <v>216958.08000000002</v>
      </c>
      <c r="E45" s="25">
        <f t="shared" si="12"/>
        <v>18028.919999999998</v>
      </c>
      <c r="F45" s="25">
        <f t="shared" si="14"/>
        <v>1566799.43</v>
      </c>
      <c r="G45" s="25">
        <f t="shared" si="13"/>
        <v>1349841.3499999999</v>
      </c>
    </row>
    <row r="46" spans="1:7" ht="15.75" x14ac:dyDescent="0.25">
      <c r="A46" s="21">
        <v>42099</v>
      </c>
      <c r="B46" s="22">
        <f t="shared" si="9"/>
        <v>31</v>
      </c>
      <c r="C46" s="23">
        <f t="shared" si="10"/>
        <v>234987</v>
      </c>
      <c r="D46" s="24">
        <f t="shared" si="11"/>
        <v>217790.39</v>
      </c>
      <c r="E46" s="25">
        <f t="shared" si="12"/>
        <v>17196.61</v>
      </c>
      <c r="F46" s="25">
        <f t="shared" si="14"/>
        <v>1349841.3499999999</v>
      </c>
      <c r="G46" s="25">
        <f t="shared" si="13"/>
        <v>1132050.96</v>
      </c>
    </row>
    <row r="47" spans="1:7" ht="15.75" x14ac:dyDescent="0.25">
      <c r="A47" s="21">
        <v>42129</v>
      </c>
      <c r="B47" s="22">
        <f t="shared" si="9"/>
        <v>30</v>
      </c>
      <c r="C47" s="23">
        <f t="shared" si="10"/>
        <v>234987</v>
      </c>
      <c r="D47" s="24">
        <f t="shared" si="11"/>
        <v>221030.21</v>
      </c>
      <c r="E47" s="25">
        <f t="shared" si="12"/>
        <v>13956.79</v>
      </c>
      <c r="F47" s="25">
        <f t="shared" si="14"/>
        <v>1132050.96</v>
      </c>
      <c r="G47" s="25">
        <f t="shared" si="13"/>
        <v>911020.75</v>
      </c>
    </row>
    <row r="48" spans="1:7" ht="15.75" x14ac:dyDescent="0.25">
      <c r="A48" s="21">
        <v>42160</v>
      </c>
      <c r="B48" s="22">
        <f t="shared" si="9"/>
        <v>31</v>
      </c>
      <c r="C48" s="23">
        <f t="shared" si="10"/>
        <v>234987</v>
      </c>
      <c r="D48" s="24">
        <f t="shared" si="11"/>
        <v>223380.85</v>
      </c>
      <c r="E48" s="25">
        <f t="shared" si="12"/>
        <v>11606.15</v>
      </c>
      <c r="F48" s="25">
        <f t="shared" si="14"/>
        <v>911020.75</v>
      </c>
      <c r="G48" s="25">
        <f t="shared" si="13"/>
        <v>687639.9</v>
      </c>
    </row>
    <row r="49" spans="1:7" ht="15.75" x14ac:dyDescent="0.25">
      <c r="A49" s="21">
        <v>42190</v>
      </c>
      <c r="B49" s="22">
        <f t="shared" si="9"/>
        <v>30</v>
      </c>
      <c r="C49" s="23">
        <f t="shared" si="10"/>
        <v>234987</v>
      </c>
      <c r="D49" s="24">
        <f t="shared" si="11"/>
        <v>226509.25</v>
      </c>
      <c r="E49" s="25">
        <f t="shared" si="12"/>
        <v>8477.75</v>
      </c>
      <c r="F49" s="25">
        <f t="shared" si="14"/>
        <v>687639.9</v>
      </c>
      <c r="G49" s="25">
        <f t="shared" si="13"/>
        <v>461130.65</v>
      </c>
    </row>
    <row r="50" spans="1:7" ht="15.75" x14ac:dyDescent="0.25">
      <c r="A50" s="21">
        <v>42221</v>
      </c>
      <c r="B50" s="22">
        <f t="shared" si="9"/>
        <v>31</v>
      </c>
      <c r="C50" s="23">
        <f t="shared" si="10"/>
        <v>234987</v>
      </c>
      <c r="D50" s="24">
        <f t="shared" si="11"/>
        <v>229112.32000000001</v>
      </c>
      <c r="E50" s="25">
        <f t="shared" si="12"/>
        <v>5874.68</v>
      </c>
      <c r="F50" s="25">
        <f t="shared" si="14"/>
        <v>461130.65</v>
      </c>
      <c r="G50" s="25">
        <f t="shared" si="13"/>
        <v>232018.33000000002</v>
      </c>
    </row>
    <row r="51" spans="1:7" ht="15.75" x14ac:dyDescent="0.25">
      <c r="A51" s="21">
        <v>42252</v>
      </c>
      <c r="B51" s="22">
        <f t="shared" si="9"/>
        <v>31</v>
      </c>
      <c r="C51" s="23">
        <f t="shared" si="10"/>
        <v>234987</v>
      </c>
      <c r="D51" s="24">
        <f t="shared" si="11"/>
        <v>232018.33000000002</v>
      </c>
      <c r="E51" s="25">
        <v>2968.6699999999778</v>
      </c>
      <c r="F51" s="25">
        <f t="shared" si="14"/>
        <v>232018.33000000002</v>
      </c>
      <c r="G51" s="25">
        <f t="shared" si="13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3AE-23E4-431D-97EB-721DFCE0C13B}">
  <dimension ref="A1:L51"/>
  <sheetViews>
    <sheetView tabSelected="1" workbookViewId="0">
      <selection activeCell="B16" sqref="B16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2.85546875" bestFit="1" customWidth="1"/>
    <col min="5" max="5" width="23" bestFit="1" customWidth="1"/>
    <col min="6" max="6" width="16.28515625" bestFit="1" customWidth="1"/>
    <col min="7" max="7" width="31.140625" bestFit="1" customWidth="1"/>
    <col min="8" max="8" width="12.85546875" bestFit="1" customWidth="1"/>
    <col min="9" max="9" width="29.28515625" bestFit="1" customWidth="1"/>
    <col min="10" max="10" width="11.28515625" bestFit="1" customWidth="1"/>
    <col min="11" max="11" width="27.7109375" bestFit="1" customWidth="1"/>
    <col min="12" max="12" width="12.85546875" bestFit="1" customWidth="1"/>
  </cols>
  <sheetData>
    <row r="1" spans="1:12" x14ac:dyDescent="0.25">
      <c r="A1" s="11" t="s">
        <v>30</v>
      </c>
      <c r="B1" s="12">
        <v>41760</v>
      </c>
      <c r="C1" s="13" t="s">
        <v>110</v>
      </c>
      <c r="D1" s="14">
        <v>1000000</v>
      </c>
      <c r="E1" s="11" t="s">
        <v>111</v>
      </c>
      <c r="F1" s="12">
        <v>41791</v>
      </c>
      <c r="G1" s="13" t="s">
        <v>112</v>
      </c>
      <c r="H1" s="15">
        <v>1000000</v>
      </c>
      <c r="I1" s="44" t="s">
        <v>158</v>
      </c>
      <c r="J1" s="44">
        <f>(5-6-2014)-(1-6-2014)</f>
        <v>4</v>
      </c>
      <c r="K1" s="45" t="s">
        <v>159</v>
      </c>
      <c r="L1" s="46">
        <v>1000000</v>
      </c>
    </row>
    <row r="2" spans="1:12" x14ac:dyDescent="0.25">
      <c r="A2" s="11" t="s">
        <v>31</v>
      </c>
      <c r="B2" s="17">
        <v>0.15</v>
      </c>
      <c r="C2" s="11" t="s">
        <v>37</v>
      </c>
      <c r="D2" s="18">
        <f>ROUNDUP(69482.8474959429,0)</f>
        <v>69483</v>
      </c>
      <c r="E2" s="11" t="s">
        <v>37</v>
      </c>
      <c r="F2" s="18">
        <f>ROUNDUP(137980.455425772,0)</f>
        <v>137981</v>
      </c>
      <c r="G2" s="16" t="s">
        <v>133</v>
      </c>
      <c r="H2" s="16">
        <f>(31-5-2014)-(5-5-2014)+1</f>
        <v>27</v>
      </c>
      <c r="I2" s="47" t="s">
        <v>114</v>
      </c>
      <c r="J2" s="48">
        <v>41825</v>
      </c>
      <c r="K2" s="11" t="s">
        <v>37</v>
      </c>
      <c r="L2" s="18">
        <f>ROUNDUP(216309.088516439,0)</f>
        <v>216310</v>
      </c>
    </row>
    <row r="3" spans="1:12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12" ht="15.75" x14ac:dyDescent="0.25">
      <c r="A4" s="21">
        <v>41795</v>
      </c>
      <c r="B4" s="22">
        <f>_xlfn.DAYS(A4,B1)</f>
        <v>35</v>
      </c>
      <c r="C4" s="23">
        <f>$D$2</f>
        <v>69483</v>
      </c>
      <c r="D4" s="24">
        <f>C4-E4</f>
        <v>55099.438356164384</v>
      </c>
      <c r="E4" s="25">
        <f>$B$2*B4*F4/365</f>
        <v>14383.561643835616</v>
      </c>
      <c r="F4" s="25">
        <f>D1</f>
        <v>1000000</v>
      </c>
      <c r="G4" s="25">
        <f>F4-D4</f>
        <v>944900.56164383562</v>
      </c>
    </row>
    <row r="5" spans="1:12" ht="15.75" x14ac:dyDescent="0.25">
      <c r="A5" s="21">
        <v>41825</v>
      </c>
      <c r="B5" s="22">
        <f t="shared" ref="B5:B19" si="0">_xlfn.DAYS(A5,A4)</f>
        <v>30</v>
      </c>
      <c r="C5" s="23">
        <f t="shared" ref="C5:C19" si="1">$D$2</f>
        <v>69483</v>
      </c>
      <c r="D5" s="24">
        <f t="shared" ref="D5:D19" si="2">C5-E5</f>
        <v>57833.541020829427</v>
      </c>
      <c r="E5" s="25">
        <f t="shared" ref="E5:E18" si="3">$B$2*B5*F5/365</f>
        <v>11649.458979170575</v>
      </c>
      <c r="F5" s="25">
        <f t="shared" ref="F5:F19" si="4">G4</f>
        <v>944900.56164383562</v>
      </c>
      <c r="G5" s="25">
        <f t="shared" ref="G5:G35" si="5">F5-D5</f>
        <v>887067.02062300616</v>
      </c>
    </row>
    <row r="6" spans="1:12" ht="15.75" x14ac:dyDescent="0.25">
      <c r="A6" s="21">
        <v>41856</v>
      </c>
      <c r="B6" s="22">
        <f t="shared" si="0"/>
        <v>31</v>
      </c>
      <c r="C6" s="23">
        <f t="shared" si="1"/>
        <v>69483</v>
      </c>
      <c r="D6" s="24">
        <f t="shared" si="2"/>
        <v>58182.009189323348</v>
      </c>
      <c r="E6" s="25">
        <f t="shared" si="3"/>
        <v>11300.990810676652</v>
      </c>
      <c r="F6" s="25">
        <f t="shared" si="4"/>
        <v>887067.02062300616</v>
      </c>
      <c r="G6" s="25">
        <f t="shared" si="5"/>
        <v>828885.01143368287</v>
      </c>
    </row>
    <row r="7" spans="1:12" ht="15.75" x14ac:dyDescent="0.25">
      <c r="A7" s="21">
        <v>41887</v>
      </c>
      <c r="B7" s="22">
        <f t="shared" si="0"/>
        <v>31</v>
      </c>
      <c r="C7" s="23">
        <f t="shared" si="1"/>
        <v>69483</v>
      </c>
      <c r="D7" s="24">
        <f t="shared" si="2"/>
        <v>58923.232046118836</v>
      </c>
      <c r="E7" s="25">
        <f t="shared" si="3"/>
        <v>10559.767953881164</v>
      </c>
      <c r="F7" s="25">
        <f t="shared" si="4"/>
        <v>828885.01143368287</v>
      </c>
      <c r="G7" s="25">
        <f t="shared" si="5"/>
        <v>769961.77938756405</v>
      </c>
    </row>
    <row r="8" spans="1:12" ht="15.75" x14ac:dyDescent="0.25">
      <c r="A8" s="21">
        <v>41917</v>
      </c>
      <c r="B8" s="22">
        <f t="shared" si="0"/>
        <v>30</v>
      </c>
      <c r="C8" s="23">
        <f t="shared" si="1"/>
        <v>69483</v>
      </c>
      <c r="D8" s="24">
        <f t="shared" si="2"/>
        <v>59990.320528098528</v>
      </c>
      <c r="E8" s="25">
        <f t="shared" si="3"/>
        <v>9492.6794719014742</v>
      </c>
      <c r="F8" s="25">
        <f t="shared" si="4"/>
        <v>769961.77938756405</v>
      </c>
      <c r="G8" s="25">
        <f t="shared" si="5"/>
        <v>709971.45885946555</v>
      </c>
    </row>
    <row r="9" spans="1:12" ht="15.75" x14ac:dyDescent="0.25">
      <c r="A9" s="21">
        <v>41948</v>
      </c>
      <c r="B9" s="22">
        <f t="shared" si="0"/>
        <v>31</v>
      </c>
      <c r="C9" s="23">
        <f t="shared" si="1"/>
        <v>69483</v>
      </c>
      <c r="D9" s="24">
        <f t="shared" si="2"/>
        <v>60438.158126858863</v>
      </c>
      <c r="E9" s="25">
        <f t="shared" si="3"/>
        <v>9044.8418731411366</v>
      </c>
      <c r="F9" s="25">
        <f t="shared" si="4"/>
        <v>709971.45885946555</v>
      </c>
      <c r="G9" s="25">
        <f t="shared" si="5"/>
        <v>649533.30073260667</v>
      </c>
    </row>
    <row r="10" spans="1:12" ht="15.75" x14ac:dyDescent="0.25">
      <c r="A10" s="21">
        <v>41978</v>
      </c>
      <c r="B10" s="22">
        <f t="shared" si="0"/>
        <v>30</v>
      </c>
      <c r="C10" s="23">
        <f t="shared" si="1"/>
        <v>69483</v>
      </c>
      <c r="D10" s="24">
        <f t="shared" si="2"/>
        <v>61475.055196447312</v>
      </c>
      <c r="E10" s="25">
        <f t="shared" si="3"/>
        <v>8007.9448035526857</v>
      </c>
      <c r="F10" s="25">
        <f t="shared" si="4"/>
        <v>649533.30073260667</v>
      </c>
      <c r="G10" s="25">
        <f t="shared" si="5"/>
        <v>588058.24553615937</v>
      </c>
    </row>
    <row r="11" spans="1:12" ht="15.75" x14ac:dyDescent="0.25">
      <c r="A11" s="21">
        <v>42009</v>
      </c>
      <c r="B11" s="22">
        <f t="shared" si="0"/>
        <v>31</v>
      </c>
      <c r="C11" s="23">
        <f t="shared" si="1"/>
        <v>69483</v>
      </c>
      <c r="D11" s="24">
        <f t="shared" si="2"/>
        <v>61991.299063717423</v>
      </c>
      <c r="E11" s="25">
        <f t="shared" si="3"/>
        <v>7491.7009362825784</v>
      </c>
      <c r="F11" s="25">
        <f t="shared" si="4"/>
        <v>588058.24553615937</v>
      </c>
      <c r="G11" s="25">
        <f t="shared" si="5"/>
        <v>526066.94647244201</v>
      </c>
    </row>
    <row r="12" spans="1:12" ht="15.75" x14ac:dyDescent="0.25">
      <c r="A12" s="21">
        <v>42040</v>
      </c>
      <c r="B12" s="22">
        <f t="shared" si="0"/>
        <v>31</v>
      </c>
      <c r="C12" s="23">
        <f t="shared" si="1"/>
        <v>69483</v>
      </c>
      <c r="D12" s="24">
        <f t="shared" si="2"/>
        <v>62781.051229871628</v>
      </c>
      <c r="E12" s="25">
        <f t="shared" si="3"/>
        <v>6701.9487701283706</v>
      </c>
      <c r="F12" s="25">
        <f t="shared" si="4"/>
        <v>526066.94647244201</v>
      </c>
      <c r="G12" s="25">
        <f t="shared" si="5"/>
        <v>463285.89524257038</v>
      </c>
    </row>
    <row r="13" spans="1:12" ht="15.75" x14ac:dyDescent="0.25">
      <c r="A13" s="21">
        <v>42068</v>
      </c>
      <c r="B13" s="22">
        <f t="shared" si="0"/>
        <v>28</v>
      </c>
      <c r="C13" s="23">
        <f t="shared" si="1"/>
        <v>69483</v>
      </c>
      <c r="D13" s="24">
        <f t="shared" si="2"/>
        <v>64152.039013647132</v>
      </c>
      <c r="E13" s="25">
        <f t="shared" si="3"/>
        <v>5330.9609863528649</v>
      </c>
      <c r="F13" s="25">
        <f t="shared" si="4"/>
        <v>463285.89524257038</v>
      </c>
      <c r="G13" s="25">
        <f t="shared" si="5"/>
        <v>399133.85622892325</v>
      </c>
    </row>
    <row r="14" spans="1:12" ht="15.75" x14ac:dyDescent="0.25">
      <c r="A14" s="21">
        <v>42099</v>
      </c>
      <c r="B14" s="22">
        <f t="shared" si="0"/>
        <v>31</v>
      </c>
      <c r="C14" s="23">
        <f t="shared" si="1"/>
        <v>69483</v>
      </c>
      <c r="D14" s="24">
        <f t="shared" si="2"/>
        <v>64398.14402338495</v>
      </c>
      <c r="E14" s="25">
        <f t="shared" si="3"/>
        <v>5084.8559766150483</v>
      </c>
      <c r="F14" s="25">
        <f t="shared" si="4"/>
        <v>399133.85622892325</v>
      </c>
      <c r="G14" s="25">
        <f t="shared" si="5"/>
        <v>334735.71220553829</v>
      </c>
    </row>
    <row r="15" spans="1:12" ht="15.75" x14ac:dyDescent="0.25">
      <c r="A15" s="21">
        <v>42129</v>
      </c>
      <c r="B15" s="22">
        <f t="shared" si="0"/>
        <v>30</v>
      </c>
      <c r="C15" s="23">
        <f t="shared" si="1"/>
        <v>69483</v>
      </c>
      <c r="D15" s="24">
        <f t="shared" si="2"/>
        <v>65356.121356370073</v>
      </c>
      <c r="E15" s="25">
        <f t="shared" si="3"/>
        <v>4126.8786436299242</v>
      </c>
      <c r="F15" s="25">
        <f t="shared" si="4"/>
        <v>334735.71220553829</v>
      </c>
      <c r="G15" s="25">
        <f t="shared" si="5"/>
        <v>269379.59084916825</v>
      </c>
    </row>
    <row r="16" spans="1:12" ht="15.75" x14ac:dyDescent="0.25">
      <c r="A16" s="21">
        <v>42160</v>
      </c>
      <c r="B16" s="22">
        <f t="shared" si="0"/>
        <v>31</v>
      </c>
      <c r="C16" s="23">
        <f t="shared" si="1"/>
        <v>69483</v>
      </c>
      <c r="D16" s="24">
        <f t="shared" si="2"/>
        <v>66051.17781520923</v>
      </c>
      <c r="E16" s="25">
        <f t="shared" si="3"/>
        <v>3431.822184790773</v>
      </c>
      <c r="F16" s="25">
        <f t="shared" si="4"/>
        <v>269379.59084916825</v>
      </c>
      <c r="G16" s="25">
        <f t="shared" si="5"/>
        <v>203328.41303395902</v>
      </c>
    </row>
    <row r="17" spans="1:7" ht="15.75" x14ac:dyDescent="0.25">
      <c r="A17" s="21">
        <v>42190</v>
      </c>
      <c r="B17" s="22">
        <f t="shared" si="0"/>
        <v>30</v>
      </c>
      <c r="C17" s="23">
        <f t="shared" si="1"/>
        <v>69483</v>
      </c>
      <c r="D17" s="24">
        <f t="shared" si="2"/>
        <v>66976.211346156662</v>
      </c>
      <c r="E17" s="25">
        <f t="shared" si="3"/>
        <v>2506.7886538433304</v>
      </c>
      <c r="F17" s="25">
        <f t="shared" si="4"/>
        <v>203328.41303395902</v>
      </c>
      <c r="G17" s="25">
        <f t="shared" si="5"/>
        <v>136352.20168780236</v>
      </c>
    </row>
    <row r="18" spans="1:7" ht="15.75" x14ac:dyDescent="0.25">
      <c r="A18" s="21">
        <v>42221</v>
      </c>
      <c r="B18" s="22">
        <f t="shared" si="0"/>
        <v>31</v>
      </c>
      <c r="C18" s="23">
        <f t="shared" si="1"/>
        <v>69483</v>
      </c>
      <c r="D18" s="24">
        <f t="shared" si="2"/>
        <v>67745.910307264989</v>
      </c>
      <c r="E18" s="25">
        <f t="shared" si="3"/>
        <v>1737.0896927350163</v>
      </c>
      <c r="F18" s="25">
        <f t="shared" si="4"/>
        <v>136352.20168780236</v>
      </c>
      <c r="G18" s="25">
        <f t="shared" si="5"/>
        <v>68606.291380537368</v>
      </c>
    </row>
    <row r="19" spans="1:7" ht="15.75" x14ac:dyDescent="0.25">
      <c r="A19" s="26">
        <v>42252</v>
      </c>
      <c r="B19" s="27">
        <f t="shared" si="0"/>
        <v>31</v>
      </c>
      <c r="C19" s="28">
        <f t="shared" si="1"/>
        <v>69483</v>
      </c>
      <c r="D19" s="29">
        <f t="shared" si="2"/>
        <v>68606.291380537368</v>
      </c>
      <c r="E19" s="30">
        <v>876.70861946263608</v>
      </c>
      <c r="F19" s="30">
        <f t="shared" si="4"/>
        <v>68606.291380537368</v>
      </c>
      <c r="G19" s="30">
        <f t="shared" si="5"/>
        <v>0</v>
      </c>
    </row>
    <row r="20" spans="1:7" ht="15.75" x14ac:dyDescent="0.25">
      <c r="A20" s="21">
        <v>41795</v>
      </c>
      <c r="B20" s="22">
        <f>_xlfn.DAYS(A20,B1)</f>
        <v>35</v>
      </c>
      <c r="C20" s="23">
        <f>$F$2</f>
        <v>137981</v>
      </c>
      <c r="D20" s="24">
        <f>C20-E20</f>
        <v>123597.44</v>
      </c>
      <c r="E20" s="25">
        <f>ROUND(($B$2*J1*F20/365)+(D1*B2*H2/365),2)</f>
        <v>14383.56</v>
      </c>
      <c r="F20" s="25">
        <f>D1+H1</f>
        <v>2000000</v>
      </c>
      <c r="G20" s="25">
        <f>F20-D20</f>
        <v>1876402.56</v>
      </c>
    </row>
    <row r="21" spans="1:7" ht="15.75" x14ac:dyDescent="0.25">
      <c r="A21" s="21">
        <v>41825</v>
      </c>
      <c r="B21" s="22">
        <f>_xlfn.DAYS(A21,A4)</f>
        <v>30</v>
      </c>
      <c r="C21" s="23">
        <f t="shared" ref="C21:C35" si="6">$F$2</f>
        <v>137981</v>
      </c>
      <c r="D21" s="24">
        <f t="shared" ref="D21:D35" si="7">C21-E21</f>
        <v>114847.27</v>
      </c>
      <c r="E21" s="25">
        <f>ROUND($B$2*B21*F21/365,2)</f>
        <v>23133.73</v>
      </c>
      <c r="F21" s="25">
        <f t="shared" ref="F21:F35" si="8">G20</f>
        <v>1876402.56</v>
      </c>
      <c r="G21" s="25">
        <f t="shared" si="5"/>
        <v>1761555.29</v>
      </c>
    </row>
    <row r="22" spans="1:7" ht="15.75" x14ac:dyDescent="0.25">
      <c r="A22" s="21">
        <v>41856</v>
      </c>
      <c r="B22" s="22">
        <f t="shared" ref="B22:B35" si="9">_xlfn.DAYS(A22,A5)</f>
        <v>31</v>
      </c>
      <c r="C22" s="23">
        <f t="shared" si="6"/>
        <v>137981</v>
      </c>
      <c r="D22" s="24">
        <f t="shared" si="7"/>
        <v>115539.27</v>
      </c>
      <c r="E22" s="25">
        <f t="shared" ref="E22:E34" si="10">ROUND($B$2*B22*F22/365,2)</f>
        <v>22441.73</v>
      </c>
      <c r="F22" s="25">
        <f t="shared" si="8"/>
        <v>1761555.29</v>
      </c>
      <c r="G22" s="25">
        <f t="shared" si="5"/>
        <v>1646016.02</v>
      </c>
    </row>
    <row r="23" spans="1:7" ht="15.75" x14ac:dyDescent="0.25">
      <c r="A23" s="21">
        <v>41887</v>
      </c>
      <c r="B23" s="22">
        <f t="shared" si="9"/>
        <v>31</v>
      </c>
      <c r="C23" s="23">
        <f t="shared" si="6"/>
        <v>137981</v>
      </c>
      <c r="D23" s="24">
        <f t="shared" si="7"/>
        <v>117011.20999999999</v>
      </c>
      <c r="E23" s="25">
        <f t="shared" si="10"/>
        <v>20969.79</v>
      </c>
      <c r="F23" s="25">
        <f t="shared" si="8"/>
        <v>1646016.02</v>
      </c>
      <c r="G23" s="25">
        <f t="shared" si="5"/>
        <v>1529004.81</v>
      </c>
    </row>
    <row r="24" spans="1:7" ht="15.75" x14ac:dyDescent="0.25">
      <c r="A24" s="21">
        <v>41917</v>
      </c>
      <c r="B24" s="22">
        <f t="shared" si="9"/>
        <v>30</v>
      </c>
      <c r="C24" s="23">
        <f t="shared" si="6"/>
        <v>137981</v>
      </c>
      <c r="D24" s="24">
        <f t="shared" si="7"/>
        <v>119130.26</v>
      </c>
      <c r="E24" s="25">
        <f t="shared" si="10"/>
        <v>18850.740000000002</v>
      </c>
      <c r="F24" s="25">
        <f t="shared" si="8"/>
        <v>1529004.81</v>
      </c>
      <c r="G24" s="25">
        <f t="shared" si="5"/>
        <v>1409874.55</v>
      </c>
    </row>
    <row r="25" spans="1:7" ht="15.75" x14ac:dyDescent="0.25">
      <c r="A25" s="21">
        <v>41948</v>
      </c>
      <c r="B25" s="22">
        <f t="shared" si="9"/>
        <v>31</v>
      </c>
      <c r="C25" s="23">
        <f t="shared" si="6"/>
        <v>137981</v>
      </c>
      <c r="D25" s="24">
        <f t="shared" si="7"/>
        <v>120019.58</v>
      </c>
      <c r="E25" s="25">
        <f t="shared" si="10"/>
        <v>17961.419999999998</v>
      </c>
      <c r="F25" s="25">
        <f t="shared" si="8"/>
        <v>1409874.55</v>
      </c>
      <c r="G25" s="25">
        <f t="shared" si="5"/>
        <v>1289854.97</v>
      </c>
    </row>
    <row r="26" spans="1:7" ht="15.75" x14ac:dyDescent="0.25">
      <c r="A26" s="21">
        <v>41978</v>
      </c>
      <c r="B26" s="22">
        <f t="shared" si="9"/>
        <v>30</v>
      </c>
      <c r="C26" s="23">
        <f t="shared" si="6"/>
        <v>137981</v>
      </c>
      <c r="D26" s="24">
        <f t="shared" si="7"/>
        <v>122078.68</v>
      </c>
      <c r="E26" s="25">
        <f t="shared" si="10"/>
        <v>15902.32</v>
      </c>
      <c r="F26" s="25">
        <f t="shared" si="8"/>
        <v>1289854.97</v>
      </c>
      <c r="G26" s="25">
        <f t="shared" si="5"/>
        <v>1167776.29</v>
      </c>
    </row>
    <row r="27" spans="1:7" ht="15.75" x14ac:dyDescent="0.25">
      <c r="A27" s="21">
        <v>42009</v>
      </c>
      <c r="B27" s="22">
        <f t="shared" si="9"/>
        <v>31</v>
      </c>
      <c r="C27" s="23">
        <f t="shared" si="6"/>
        <v>137981</v>
      </c>
      <c r="D27" s="24">
        <f t="shared" si="7"/>
        <v>123103.85</v>
      </c>
      <c r="E27" s="25">
        <f t="shared" si="10"/>
        <v>14877.15</v>
      </c>
      <c r="F27" s="25">
        <f t="shared" si="8"/>
        <v>1167776.29</v>
      </c>
      <c r="G27" s="25">
        <f t="shared" si="5"/>
        <v>1044672.4400000001</v>
      </c>
    </row>
    <row r="28" spans="1:7" ht="15.75" x14ac:dyDescent="0.25">
      <c r="A28" s="21">
        <v>42040</v>
      </c>
      <c r="B28" s="22">
        <f t="shared" si="9"/>
        <v>31</v>
      </c>
      <c r="C28" s="23">
        <f t="shared" si="6"/>
        <v>137981</v>
      </c>
      <c r="D28" s="24">
        <f t="shared" si="7"/>
        <v>124672.16</v>
      </c>
      <c r="E28" s="25">
        <f t="shared" si="10"/>
        <v>13308.84</v>
      </c>
      <c r="F28" s="25">
        <f t="shared" si="8"/>
        <v>1044672.4400000001</v>
      </c>
      <c r="G28" s="25">
        <f t="shared" si="5"/>
        <v>920000.28</v>
      </c>
    </row>
    <row r="29" spans="1:7" ht="15.75" x14ac:dyDescent="0.25">
      <c r="A29" s="21">
        <v>42068</v>
      </c>
      <c r="B29" s="22">
        <f t="shared" si="9"/>
        <v>28</v>
      </c>
      <c r="C29" s="23">
        <f t="shared" si="6"/>
        <v>137981</v>
      </c>
      <c r="D29" s="24">
        <f t="shared" si="7"/>
        <v>127394.7</v>
      </c>
      <c r="E29" s="25">
        <f t="shared" si="10"/>
        <v>10586.3</v>
      </c>
      <c r="F29" s="25">
        <f t="shared" si="8"/>
        <v>920000.28</v>
      </c>
      <c r="G29" s="25">
        <f t="shared" si="5"/>
        <v>792605.58000000007</v>
      </c>
    </row>
    <row r="30" spans="1:7" ht="15.75" x14ac:dyDescent="0.25">
      <c r="A30" s="21">
        <v>42099</v>
      </c>
      <c r="B30" s="22">
        <f t="shared" si="9"/>
        <v>31</v>
      </c>
      <c r="C30" s="23">
        <f t="shared" si="6"/>
        <v>137981</v>
      </c>
      <c r="D30" s="24">
        <f t="shared" si="7"/>
        <v>127883.42</v>
      </c>
      <c r="E30" s="25">
        <f t="shared" si="10"/>
        <v>10097.58</v>
      </c>
      <c r="F30" s="25">
        <f t="shared" si="8"/>
        <v>792605.58000000007</v>
      </c>
      <c r="G30" s="25">
        <f t="shared" si="5"/>
        <v>664722.16</v>
      </c>
    </row>
    <row r="31" spans="1:7" ht="15.75" x14ac:dyDescent="0.25">
      <c r="A31" s="21">
        <v>42129</v>
      </c>
      <c r="B31" s="22">
        <f t="shared" si="9"/>
        <v>30</v>
      </c>
      <c r="C31" s="23">
        <f t="shared" si="6"/>
        <v>137981</v>
      </c>
      <c r="D31" s="24">
        <f t="shared" si="7"/>
        <v>129785.8</v>
      </c>
      <c r="E31" s="25">
        <f t="shared" si="10"/>
        <v>8195.2000000000007</v>
      </c>
      <c r="F31" s="25">
        <f t="shared" si="8"/>
        <v>664722.16</v>
      </c>
      <c r="G31" s="25">
        <f t="shared" si="5"/>
        <v>534936.36</v>
      </c>
    </row>
    <row r="32" spans="1:7" ht="15.75" x14ac:dyDescent="0.25">
      <c r="A32" s="21">
        <v>42160</v>
      </c>
      <c r="B32" s="22">
        <f t="shared" si="9"/>
        <v>31</v>
      </c>
      <c r="C32" s="23">
        <f t="shared" si="6"/>
        <v>137981</v>
      </c>
      <c r="D32" s="24">
        <f t="shared" si="7"/>
        <v>131166.06</v>
      </c>
      <c r="E32" s="25">
        <f t="shared" si="10"/>
        <v>6814.94</v>
      </c>
      <c r="F32" s="25">
        <f t="shared" si="8"/>
        <v>534936.36</v>
      </c>
      <c r="G32" s="25">
        <f t="shared" si="5"/>
        <v>403770.3</v>
      </c>
    </row>
    <row r="33" spans="1:7" ht="15.75" x14ac:dyDescent="0.25">
      <c r="A33" s="21">
        <v>42190</v>
      </c>
      <c r="B33" s="22">
        <f t="shared" si="9"/>
        <v>30</v>
      </c>
      <c r="C33" s="23">
        <f t="shared" si="6"/>
        <v>137981</v>
      </c>
      <c r="D33" s="24">
        <f t="shared" si="7"/>
        <v>133003.01</v>
      </c>
      <c r="E33" s="25">
        <f t="shared" si="10"/>
        <v>4977.99</v>
      </c>
      <c r="F33" s="25">
        <f t="shared" si="8"/>
        <v>403770.3</v>
      </c>
      <c r="G33" s="25">
        <f t="shared" si="5"/>
        <v>270767.28999999998</v>
      </c>
    </row>
    <row r="34" spans="1:7" ht="15.75" x14ac:dyDescent="0.25">
      <c r="A34" s="21">
        <v>42221</v>
      </c>
      <c r="B34" s="22">
        <f t="shared" si="9"/>
        <v>31</v>
      </c>
      <c r="C34" s="23">
        <f t="shared" si="6"/>
        <v>137981</v>
      </c>
      <c r="D34" s="24">
        <f t="shared" si="7"/>
        <v>134531.5</v>
      </c>
      <c r="E34" s="25">
        <f t="shared" si="10"/>
        <v>3449.5</v>
      </c>
      <c r="F34" s="25">
        <f t="shared" si="8"/>
        <v>270767.28999999998</v>
      </c>
      <c r="G34" s="25">
        <f t="shared" si="5"/>
        <v>136235.78999999998</v>
      </c>
    </row>
    <row r="35" spans="1:7" ht="15.75" x14ac:dyDescent="0.25">
      <c r="A35" s="26">
        <v>42252</v>
      </c>
      <c r="B35" s="27">
        <f t="shared" si="9"/>
        <v>31</v>
      </c>
      <c r="C35" s="28">
        <f t="shared" si="6"/>
        <v>137981</v>
      </c>
      <c r="D35" s="29">
        <f t="shared" si="7"/>
        <v>136235.78999999998</v>
      </c>
      <c r="E35" s="30">
        <v>1745.2100000000348</v>
      </c>
      <c r="F35" s="30">
        <f t="shared" si="8"/>
        <v>136235.78999999998</v>
      </c>
      <c r="G35" s="29">
        <f t="shared" si="5"/>
        <v>0</v>
      </c>
    </row>
    <row r="36" spans="1:7" ht="15.75" x14ac:dyDescent="0.25">
      <c r="A36" s="21">
        <v>41795</v>
      </c>
      <c r="B36" s="22">
        <f>_xlfn.DAYS(A36,B1)</f>
        <v>35</v>
      </c>
      <c r="C36" s="23">
        <f>C20</f>
        <v>137981</v>
      </c>
      <c r="D36" s="24">
        <f>C36-E36</f>
        <v>123597.44</v>
      </c>
      <c r="E36" s="25">
        <f>E20</f>
        <v>14383.56</v>
      </c>
      <c r="F36" s="25">
        <v>2000000</v>
      </c>
      <c r="G36" s="25">
        <f>F36-D36</f>
        <v>1876402.56</v>
      </c>
    </row>
    <row r="37" spans="1:7" ht="15.75" x14ac:dyDescent="0.25">
      <c r="A37" s="21">
        <v>41825</v>
      </c>
      <c r="B37" s="22">
        <f>_xlfn.DAYS(A37,A36)</f>
        <v>30</v>
      </c>
      <c r="C37" s="23">
        <f>C21</f>
        <v>137981</v>
      </c>
      <c r="D37" s="24">
        <f>C37-E37</f>
        <v>114847.27</v>
      </c>
      <c r="E37" s="25">
        <f>E21</f>
        <v>23133.73</v>
      </c>
      <c r="F37" s="25">
        <f>G36</f>
        <v>1876402.56</v>
      </c>
      <c r="G37" s="25">
        <f>F37-D37</f>
        <v>1761555.29</v>
      </c>
    </row>
    <row r="38" spans="1:7" ht="15.75" x14ac:dyDescent="0.25">
      <c r="A38" s="21">
        <v>41856</v>
      </c>
      <c r="B38" s="22">
        <f>_xlfn.DAYS(A38,A37)</f>
        <v>31</v>
      </c>
      <c r="C38" s="23">
        <f>$L$2</f>
        <v>216310</v>
      </c>
      <c r="D38" s="24">
        <f>C38-E38</f>
        <v>181128.54</v>
      </c>
      <c r="E38" s="25">
        <f>ROUND(F38*$B$2*B38/365,2)</f>
        <v>35181.46</v>
      </c>
      <c r="F38" s="25">
        <f>G37+L1</f>
        <v>2761555.29</v>
      </c>
      <c r="G38" s="25">
        <f>F38-D38</f>
        <v>2580426.75</v>
      </c>
    </row>
    <row r="39" spans="1:7" ht="15.75" x14ac:dyDescent="0.25">
      <c r="A39" s="21">
        <v>41887</v>
      </c>
      <c r="B39" s="22">
        <f t="shared" ref="B39:B51" si="11">_xlfn.DAYS(A39,A38)</f>
        <v>31</v>
      </c>
      <c r="C39" s="23">
        <f t="shared" ref="C39:C51" si="12">$L$2</f>
        <v>216310</v>
      </c>
      <c r="D39" s="24">
        <f t="shared" ref="D39:D51" si="13">C39-E39</f>
        <v>183436.07</v>
      </c>
      <c r="E39" s="25">
        <f t="shared" ref="E39:E50" si="14">ROUND(F39*$B$2*B39/365,2)</f>
        <v>32873.93</v>
      </c>
      <c r="F39" s="25">
        <f>G38</f>
        <v>2580426.75</v>
      </c>
      <c r="G39" s="25">
        <f t="shared" ref="G39:G51" si="15">F39-D39</f>
        <v>2396990.6800000002</v>
      </c>
    </row>
    <row r="40" spans="1:7" ht="15.75" x14ac:dyDescent="0.25">
      <c r="A40" s="21">
        <v>41917</v>
      </c>
      <c r="B40" s="22">
        <f t="shared" si="11"/>
        <v>30</v>
      </c>
      <c r="C40" s="23">
        <f t="shared" si="12"/>
        <v>216310</v>
      </c>
      <c r="D40" s="24">
        <f t="shared" si="13"/>
        <v>186758.06</v>
      </c>
      <c r="E40" s="25">
        <f t="shared" si="14"/>
        <v>29551.94</v>
      </c>
      <c r="F40" s="25">
        <f t="shared" ref="F40:F51" si="16">G39</f>
        <v>2396990.6800000002</v>
      </c>
      <c r="G40" s="25">
        <f t="shared" si="15"/>
        <v>2210232.62</v>
      </c>
    </row>
    <row r="41" spans="1:7" ht="15.75" x14ac:dyDescent="0.25">
      <c r="A41" s="21">
        <v>41948</v>
      </c>
      <c r="B41" s="22">
        <f t="shared" si="11"/>
        <v>31</v>
      </c>
      <c r="C41" s="23">
        <f t="shared" si="12"/>
        <v>216310</v>
      </c>
      <c r="D41" s="24">
        <f t="shared" si="13"/>
        <v>188152.24</v>
      </c>
      <c r="E41" s="25">
        <f t="shared" si="14"/>
        <v>28157.759999999998</v>
      </c>
      <c r="F41" s="25">
        <f t="shared" si="16"/>
        <v>2210232.62</v>
      </c>
      <c r="G41" s="25">
        <f t="shared" si="15"/>
        <v>2022080.3800000001</v>
      </c>
    </row>
    <row r="42" spans="1:7" ht="15.75" x14ac:dyDescent="0.25">
      <c r="A42" s="21">
        <v>41978</v>
      </c>
      <c r="B42" s="22">
        <f t="shared" si="11"/>
        <v>30</v>
      </c>
      <c r="C42" s="23">
        <f t="shared" si="12"/>
        <v>216310</v>
      </c>
      <c r="D42" s="24">
        <f t="shared" si="13"/>
        <v>191380.24</v>
      </c>
      <c r="E42" s="25">
        <f t="shared" si="14"/>
        <v>24929.759999999998</v>
      </c>
      <c r="F42" s="25">
        <f t="shared" si="16"/>
        <v>2022080.3800000001</v>
      </c>
      <c r="G42" s="25">
        <f t="shared" si="15"/>
        <v>1830700.1400000001</v>
      </c>
    </row>
    <row r="43" spans="1:7" ht="15.75" x14ac:dyDescent="0.25">
      <c r="A43" s="21">
        <v>42009</v>
      </c>
      <c r="B43" s="22">
        <f t="shared" si="11"/>
        <v>31</v>
      </c>
      <c r="C43" s="23">
        <f t="shared" si="12"/>
        <v>216310</v>
      </c>
      <c r="D43" s="24">
        <f t="shared" si="13"/>
        <v>192987.38</v>
      </c>
      <c r="E43" s="25">
        <f t="shared" si="14"/>
        <v>23322.62</v>
      </c>
      <c r="F43" s="25">
        <f t="shared" si="16"/>
        <v>1830700.1400000001</v>
      </c>
      <c r="G43" s="25">
        <f t="shared" si="15"/>
        <v>1637712.7600000002</v>
      </c>
    </row>
    <row r="44" spans="1:7" ht="15.75" x14ac:dyDescent="0.25">
      <c r="A44" s="21">
        <v>42040</v>
      </c>
      <c r="B44" s="22">
        <f t="shared" si="11"/>
        <v>31</v>
      </c>
      <c r="C44" s="23">
        <f t="shared" si="12"/>
        <v>216310</v>
      </c>
      <c r="D44" s="24">
        <f t="shared" si="13"/>
        <v>195445.99</v>
      </c>
      <c r="E44" s="25">
        <f t="shared" si="14"/>
        <v>20864.009999999998</v>
      </c>
      <c r="F44" s="25">
        <f t="shared" si="16"/>
        <v>1637712.7600000002</v>
      </c>
      <c r="G44" s="25">
        <f t="shared" si="15"/>
        <v>1442266.7700000003</v>
      </c>
    </row>
    <row r="45" spans="1:7" ht="15.75" x14ac:dyDescent="0.25">
      <c r="A45" s="21">
        <v>42068</v>
      </c>
      <c r="B45" s="22">
        <f t="shared" si="11"/>
        <v>28</v>
      </c>
      <c r="C45" s="23">
        <f t="shared" si="12"/>
        <v>216310</v>
      </c>
      <c r="D45" s="24">
        <f t="shared" si="13"/>
        <v>199714.05</v>
      </c>
      <c r="E45" s="25">
        <f t="shared" si="14"/>
        <v>16595.95</v>
      </c>
      <c r="F45" s="25">
        <f t="shared" si="16"/>
        <v>1442266.7700000003</v>
      </c>
      <c r="G45" s="25">
        <f t="shared" si="15"/>
        <v>1242552.7200000002</v>
      </c>
    </row>
    <row r="46" spans="1:7" ht="15.75" x14ac:dyDescent="0.25">
      <c r="A46" s="21">
        <v>42099</v>
      </c>
      <c r="B46" s="22">
        <f t="shared" si="11"/>
        <v>31</v>
      </c>
      <c r="C46" s="23">
        <f t="shared" si="12"/>
        <v>216310</v>
      </c>
      <c r="D46" s="24">
        <f t="shared" si="13"/>
        <v>200480.22</v>
      </c>
      <c r="E46" s="25">
        <f t="shared" si="14"/>
        <v>15829.78</v>
      </c>
      <c r="F46" s="25">
        <f t="shared" si="16"/>
        <v>1242552.7200000002</v>
      </c>
      <c r="G46" s="25">
        <f t="shared" si="15"/>
        <v>1042072.5000000002</v>
      </c>
    </row>
    <row r="47" spans="1:7" ht="15.75" x14ac:dyDescent="0.25">
      <c r="A47" s="21">
        <v>42129</v>
      </c>
      <c r="B47" s="22">
        <f t="shared" si="11"/>
        <v>30</v>
      </c>
      <c r="C47" s="23">
        <f t="shared" si="12"/>
        <v>216310</v>
      </c>
      <c r="D47" s="24">
        <f t="shared" si="13"/>
        <v>203462.53</v>
      </c>
      <c r="E47" s="25">
        <f t="shared" si="14"/>
        <v>12847.47</v>
      </c>
      <c r="F47" s="25">
        <f t="shared" si="16"/>
        <v>1042072.5000000002</v>
      </c>
      <c r="G47" s="25">
        <f t="shared" si="15"/>
        <v>838609.9700000002</v>
      </c>
    </row>
    <row r="48" spans="1:7" ht="15.75" x14ac:dyDescent="0.25">
      <c r="A48" s="21">
        <v>42160</v>
      </c>
      <c r="B48" s="22">
        <f t="shared" si="11"/>
        <v>31</v>
      </c>
      <c r="C48" s="23">
        <f t="shared" si="12"/>
        <v>216310</v>
      </c>
      <c r="D48" s="24">
        <f t="shared" si="13"/>
        <v>205626.34</v>
      </c>
      <c r="E48" s="25">
        <f t="shared" si="14"/>
        <v>10683.66</v>
      </c>
      <c r="F48" s="25">
        <f t="shared" si="16"/>
        <v>838609.9700000002</v>
      </c>
      <c r="G48" s="25">
        <f t="shared" si="15"/>
        <v>632983.63000000024</v>
      </c>
    </row>
    <row r="49" spans="1:7" ht="15.75" x14ac:dyDescent="0.25">
      <c r="A49" s="21">
        <v>42190</v>
      </c>
      <c r="B49" s="22">
        <f t="shared" si="11"/>
        <v>30</v>
      </c>
      <c r="C49" s="23">
        <f t="shared" si="12"/>
        <v>216310</v>
      </c>
      <c r="D49" s="24">
        <f t="shared" si="13"/>
        <v>208506.09</v>
      </c>
      <c r="E49" s="25">
        <f t="shared" si="14"/>
        <v>7803.91</v>
      </c>
      <c r="F49" s="25">
        <f t="shared" si="16"/>
        <v>632983.63000000024</v>
      </c>
      <c r="G49" s="25">
        <f t="shared" si="15"/>
        <v>424477.54000000027</v>
      </c>
    </row>
    <row r="50" spans="1:7" ht="15.75" x14ac:dyDescent="0.25">
      <c r="A50" s="21">
        <v>42221</v>
      </c>
      <c r="B50" s="22">
        <f t="shared" si="11"/>
        <v>31</v>
      </c>
      <c r="C50" s="23">
        <f t="shared" si="12"/>
        <v>216310</v>
      </c>
      <c r="D50" s="24">
        <f t="shared" si="13"/>
        <v>210902.27</v>
      </c>
      <c r="E50" s="25">
        <f t="shared" si="14"/>
        <v>5407.73</v>
      </c>
      <c r="F50" s="25">
        <f t="shared" si="16"/>
        <v>424477.54000000027</v>
      </c>
      <c r="G50" s="25">
        <f t="shared" si="15"/>
        <v>213575.27000000028</v>
      </c>
    </row>
    <row r="51" spans="1:7" ht="15.75" x14ac:dyDescent="0.25">
      <c r="A51" s="21">
        <v>42252</v>
      </c>
      <c r="B51" s="22">
        <f t="shared" si="11"/>
        <v>31</v>
      </c>
      <c r="C51" s="23">
        <f t="shared" si="12"/>
        <v>216310</v>
      </c>
      <c r="D51" s="24">
        <f t="shared" si="13"/>
        <v>213575.27000000028</v>
      </c>
      <c r="E51" s="25">
        <v>2734.7299999997053</v>
      </c>
      <c r="F51" s="25">
        <f t="shared" si="16"/>
        <v>213575.27000000028</v>
      </c>
      <c r="G51" s="25">
        <f t="shared" si="15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0F4B-D710-4DC5-9435-974012233FC6}">
  <dimension ref="A1:BC3"/>
  <sheetViews>
    <sheetView workbookViewId="0">
      <selection activeCell="B3" sqref="B3"/>
    </sheetView>
  </sheetViews>
  <sheetFormatPr defaultRowHeight="15" x14ac:dyDescent="0.25"/>
  <cols>
    <col min="2" max="2" width="12.5703125" bestFit="1" customWidth="1"/>
    <col min="3" max="3" width="12.7109375" bestFit="1" customWidth="1"/>
    <col min="4" max="4" width="13.28515625" bestFit="1" customWidth="1"/>
    <col min="5" max="5" width="16" bestFit="1" customWidth="1"/>
    <col min="6" max="6" width="14" bestFit="1" customWidth="1"/>
    <col min="9" max="9" width="14.140625" bestFit="1" customWidth="1"/>
    <col min="11" max="11" width="24" bestFit="1" customWidth="1"/>
    <col min="12" max="12" width="15.7109375" bestFit="1" customWidth="1"/>
    <col min="13" max="13" width="10" bestFit="1" customWidth="1"/>
    <col min="14" max="14" width="15.85546875" bestFit="1" customWidth="1"/>
    <col min="15" max="15" width="22.28515625" bestFit="1" customWidth="1"/>
    <col min="16" max="16" width="25" bestFit="1" customWidth="1"/>
    <col min="17" max="17" width="23" bestFit="1" customWidth="1"/>
    <col min="18" max="18" width="18.28515625" bestFit="1" customWidth="1"/>
    <col min="19" max="19" width="22.28515625" bestFit="1" customWidth="1"/>
    <col min="20" max="20" width="25" bestFit="1" customWidth="1"/>
    <col min="21" max="21" width="23" bestFit="1" customWidth="1"/>
    <col min="22" max="22" width="18.28515625" bestFit="1" customWidth="1"/>
    <col min="23" max="23" width="22.28515625" bestFit="1" customWidth="1"/>
    <col min="24" max="24" width="25" bestFit="1" customWidth="1"/>
    <col min="25" max="25" width="23" bestFit="1" customWidth="1"/>
    <col min="26" max="26" width="18.28515625" bestFit="1" customWidth="1"/>
    <col min="27" max="27" width="18.28515625" customWidth="1"/>
    <col min="28" max="28" width="25" bestFit="1" customWidth="1"/>
    <col min="29" max="29" width="23" bestFit="1" customWidth="1"/>
    <col min="30" max="54" width="18.28515625" customWidth="1"/>
    <col min="55" max="55" width="83.140625" bestFit="1" customWidth="1"/>
  </cols>
  <sheetData>
    <row r="1" spans="1:55" x14ac:dyDescent="0.25">
      <c r="A1" s="4" t="s">
        <v>27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15</v>
      </c>
      <c r="H1" s="1" t="s">
        <v>3</v>
      </c>
      <c r="I1" s="8" t="s">
        <v>39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40</v>
      </c>
      <c r="P1" s="1" t="s">
        <v>41</v>
      </c>
      <c r="Q1" s="1" t="s">
        <v>42</v>
      </c>
      <c r="R1" s="8" t="s">
        <v>43</v>
      </c>
      <c r="S1" s="1" t="s">
        <v>44</v>
      </c>
      <c r="T1" s="1" t="s">
        <v>45</v>
      </c>
      <c r="U1" s="1" t="s">
        <v>46</v>
      </c>
      <c r="V1" s="8" t="s">
        <v>47</v>
      </c>
      <c r="W1" s="1" t="s">
        <v>48</v>
      </c>
      <c r="X1" s="1" t="s">
        <v>49</v>
      </c>
      <c r="Y1" s="1" t="s">
        <v>50</v>
      </c>
      <c r="Z1" s="8" t="s">
        <v>51</v>
      </c>
      <c r="AA1" s="1" t="s">
        <v>73</v>
      </c>
      <c r="AB1" s="1" t="s">
        <v>74</v>
      </c>
      <c r="AC1" s="1" t="s">
        <v>75</v>
      </c>
      <c r="AD1" s="8" t="s">
        <v>76</v>
      </c>
      <c r="AE1" s="1" t="s">
        <v>77</v>
      </c>
      <c r="AF1" s="1" t="s">
        <v>78</v>
      </c>
      <c r="AG1" s="1" t="s">
        <v>79</v>
      </c>
      <c r="AH1" s="8" t="s">
        <v>80</v>
      </c>
      <c r="AI1" s="1" t="s">
        <v>81</v>
      </c>
      <c r="AJ1" s="1" t="s">
        <v>82</v>
      </c>
      <c r="AK1" s="1" t="s">
        <v>83</v>
      </c>
      <c r="AL1" s="8" t="s">
        <v>84</v>
      </c>
      <c r="AM1" s="1" t="s">
        <v>85</v>
      </c>
      <c r="AN1" s="1" t="s">
        <v>86</v>
      </c>
      <c r="AO1" s="1" t="s">
        <v>87</v>
      </c>
      <c r="AP1" s="8" t="s">
        <v>88</v>
      </c>
      <c r="AQ1" s="1" t="s">
        <v>89</v>
      </c>
      <c r="AR1" s="1" t="s">
        <v>90</v>
      </c>
      <c r="AS1" s="1" t="s">
        <v>91</v>
      </c>
      <c r="AT1" s="8" t="s">
        <v>92</v>
      </c>
      <c r="AU1" s="1" t="s">
        <v>93</v>
      </c>
      <c r="AV1" s="1" t="s">
        <v>94</v>
      </c>
      <c r="AW1" s="1" t="s">
        <v>95</v>
      </c>
      <c r="AX1" s="8" t="s">
        <v>96</v>
      </c>
      <c r="AY1" s="1" t="s">
        <v>97</v>
      </c>
      <c r="AZ1" s="1" t="s">
        <v>98</v>
      </c>
      <c r="BA1" s="1" t="s">
        <v>99</v>
      </c>
      <c r="BB1" s="8" t="s">
        <v>100</v>
      </c>
      <c r="BC1" s="1" t="s">
        <v>29</v>
      </c>
    </row>
    <row r="2" spans="1:55" x14ac:dyDescent="0.25">
      <c r="A2" s="5" t="s">
        <v>0</v>
      </c>
      <c r="B2" s="2" t="s">
        <v>9</v>
      </c>
      <c r="C2" s="2" t="s">
        <v>52</v>
      </c>
      <c r="D2" s="3" t="s">
        <v>53</v>
      </c>
      <c r="E2" s="3" t="s">
        <v>53</v>
      </c>
      <c r="F2" s="3" t="s">
        <v>32</v>
      </c>
      <c r="G2" s="3" t="s">
        <v>35</v>
      </c>
      <c r="H2" s="3" t="s">
        <v>13</v>
      </c>
      <c r="I2" s="3" t="s">
        <v>26</v>
      </c>
      <c r="J2" s="3" t="s">
        <v>0</v>
      </c>
      <c r="K2" s="3" t="s">
        <v>9</v>
      </c>
      <c r="L2" s="3" t="s">
        <v>23</v>
      </c>
      <c r="M2" s="3" t="s">
        <v>24</v>
      </c>
      <c r="N2" s="3" t="s">
        <v>55</v>
      </c>
      <c r="O2" s="3" t="s">
        <v>53</v>
      </c>
      <c r="P2" s="3" t="s">
        <v>53</v>
      </c>
      <c r="Q2" s="3" t="s">
        <v>32</v>
      </c>
      <c r="R2" s="9" t="s">
        <v>101</v>
      </c>
      <c r="S2" s="3" t="s">
        <v>38</v>
      </c>
      <c r="T2" s="3" t="s">
        <v>36</v>
      </c>
      <c r="U2" s="3" t="s">
        <v>32</v>
      </c>
      <c r="V2" s="9" t="s">
        <v>101</v>
      </c>
      <c r="W2" s="3" t="s">
        <v>9</v>
      </c>
      <c r="X2" s="3" t="s">
        <v>102</v>
      </c>
      <c r="Y2" s="3" t="s">
        <v>32</v>
      </c>
      <c r="Z2" s="9" t="s">
        <v>101</v>
      </c>
      <c r="AA2" s="3" t="s">
        <v>34</v>
      </c>
      <c r="AB2" s="3" t="s">
        <v>103</v>
      </c>
      <c r="AC2" s="3" t="s">
        <v>32</v>
      </c>
      <c r="AD2" s="9" t="s">
        <v>101</v>
      </c>
      <c r="AE2" s="3" t="s">
        <v>104</v>
      </c>
      <c r="AF2" s="3" t="s">
        <v>35</v>
      </c>
      <c r="AG2" s="3" t="s">
        <v>32</v>
      </c>
      <c r="AH2" s="9" t="s">
        <v>101</v>
      </c>
      <c r="AI2" s="3" t="s">
        <v>33</v>
      </c>
      <c r="AJ2" s="3" t="s">
        <v>57</v>
      </c>
      <c r="AK2" s="3" t="s">
        <v>32</v>
      </c>
      <c r="AL2" s="9" t="s">
        <v>101</v>
      </c>
      <c r="AM2" s="3" t="s">
        <v>105</v>
      </c>
      <c r="AN2" s="3" t="s">
        <v>58</v>
      </c>
      <c r="AO2" s="3" t="s">
        <v>32</v>
      </c>
      <c r="AP2" s="9" t="s">
        <v>101</v>
      </c>
      <c r="AQ2" s="3" t="s">
        <v>35</v>
      </c>
      <c r="AR2" s="3" t="s">
        <v>22</v>
      </c>
      <c r="AS2" s="3" t="s">
        <v>32</v>
      </c>
      <c r="AT2" s="9" t="s">
        <v>101</v>
      </c>
      <c r="AU2" s="3" t="s">
        <v>106</v>
      </c>
      <c r="AV2" s="3" t="s">
        <v>36</v>
      </c>
      <c r="AW2" s="3" t="s">
        <v>65</v>
      </c>
      <c r="AX2" s="9" t="s">
        <v>101</v>
      </c>
      <c r="AY2" s="3" t="s">
        <v>107</v>
      </c>
      <c r="AZ2" s="3" t="s">
        <v>36</v>
      </c>
      <c r="BA2" s="3" t="s">
        <v>66</v>
      </c>
      <c r="BB2" s="9" t="s">
        <v>101</v>
      </c>
      <c r="BC2" s="3" t="s">
        <v>108</v>
      </c>
    </row>
    <row r="3" spans="1:55" x14ac:dyDescent="0.25">
      <c r="A3" s="5" t="s">
        <v>0</v>
      </c>
      <c r="B3" s="2" t="s">
        <v>9</v>
      </c>
      <c r="C3" s="2" t="s">
        <v>52</v>
      </c>
      <c r="D3" s="3" t="s">
        <v>53</v>
      </c>
      <c r="E3" s="3" t="s">
        <v>53</v>
      </c>
      <c r="F3" s="3" t="s">
        <v>32</v>
      </c>
      <c r="G3" s="3" t="s">
        <v>35</v>
      </c>
      <c r="H3" s="3" t="s">
        <v>13</v>
      </c>
      <c r="I3" s="3" t="s">
        <v>0</v>
      </c>
      <c r="J3" s="3" t="s">
        <v>0</v>
      </c>
      <c r="K3" s="3" t="s">
        <v>9</v>
      </c>
      <c r="L3" s="3" t="s">
        <v>23</v>
      </c>
      <c r="M3" s="3" t="s">
        <v>24</v>
      </c>
      <c r="N3" s="3" t="s">
        <v>55</v>
      </c>
      <c r="O3" s="3" t="s">
        <v>53</v>
      </c>
      <c r="P3" s="3" t="s">
        <v>53</v>
      </c>
      <c r="Q3" s="3" t="s">
        <v>32</v>
      </c>
      <c r="R3" s="9" t="s">
        <v>101</v>
      </c>
      <c r="S3" s="3" t="s">
        <v>38</v>
      </c>
      <c r="T3" s="3" t="s">
        <v>36</v>
      </c>
      <c r="U3" s="3" t="s">
        <v>32</v>
      </c>
      <c r="V3" s="9" t="s">
        <v>101</v>
      </c>
      <c r="W3" s="3" t="s">
        <v>9</v>
      </c>
      <c r="X3" s="3" t="s">
        <v>102</v>
      </c>
      <c r="Y3" s="3" t="s">
        <v>32</v>
      </c>
      <c r="Z3" s="9" t="s">
        <v>101</v>
      </c>
      <c r="AA3" s="3" t="s">
        <v>34</v>
      </c>
      <c r="AB3" s="3" t="s">
        <v>103</v>
      </c>
      <c r="AC3" s="3" t="s">
        <v>32</v>
      </c>
      <c r="AD3" s="9" t="s">
        <v>101</v>
      </c>
      <c r="AE3" s="3" t="s">
        <v>104</v>
      </c>
      <c r="AF3" s="3" t="s">
        <v>35</v>
      </c>
      <c r="AG3" s="3" t="s">
        <v>32</v>
      </c>
      <c r="AH3" s="9" t="s">
        <v>101</v>
      </c>
      <c r="AI3" s="3" t="s">
        <v>33</v>
      </c>
      <c r="AJ3" s="3" t="s">
        <v>57</v>
      </c>
      <c r="AK3" s="3" t="s">
        <v>32</v>
      </c>
      <c r="AL3" s="9" t="s">
        <v>101</v>
      </c>
      <c r="AM3" s="3" t="s">
        <v>105</v>
      </c>
      <c r="AN3" s="3" t="s">
        <v>58</v>
      </c>
      <c r="AO3" s="3" t="s">
        <v>32</v>
      </c>
      <c r="AP3" s="9" t="s">
        <v>101</v>
      </c>
      <c r="AQ3" s="3" t="s">
        <v>35</v>
      </c>
      <c r="AR3" s="3" t="s">
        <v>22</v>
      </c>
      <c r="AS3" s="3" t="s">
        <v>32</v>
      </c>
      <c r="AT3" s="9" t="s">
        <v>101</v>
      </c>
      <c r="AU3" s="3" t="s">
        <v>106</v>
      </c>
      <c r="AV3" s="3" t="s">
        <v>36</v>
      </c>
      <c r="AW3" s="3" t="s">
        <v>65</v>
      </c>
      <c r="AX3" s="9" t="s">
        <v>101</v>
      </c>
      <c r="AY3" s="3" t="s">
        <v>107</v>
      </c>
      <c r="AZ3" s="3" t="s">
        <v>36</v>
      </c>
      <c r="BA3" s="3" t="s">
        <v>66</v>
      </c>
      <c r="BB3" s="9" t="s">
        <v>101</v>
      </c>
      <c r="BC3" s="3" t="s">
        <v>109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5CE1-7B51-4A00-9B07-E76AA73618BD}">
  <dimension ref="A1:AV364"/>
  <sheetViews>
    <sheetView workbookViewId="0">
      <selection activeCell="A2" sqref="A2:A15"/>
    </sheetView>
  </sheetViews>
  <sheetFormatPr defaultRowHeight="15" x14ac:dyDescent="0.25"/>
  <cols>
    <col min="1" max="1" width="15.140625" bestFit="1" customWidth="1"/>
    <col min="2" max="2" width="12.7109375" bestFit="1" customWidth="1"/>
    <col min="3" max="3" width="27.28515625" bestFit="1" customWidth="1"/>
    <col min="4" max="4" width="13.140625" customWidth="1"/>
    <col min="5" max="5" width="23" bestFit="1" customWidth="1"/>
    <col min="6" max="6" width="15.28515625" bestFit="1" customWidth="1"/>
    <col min="7" max="7" width="29.28515625" bestFit="1" customWidth="1"/>
    <col min="8" max="8" width="12.85546875" bestFit="1" customWidth="1"/>
    <col min="9" max="9" width="31.140625" bestFit="1" customWidth="1"/>
    <col min="11" max="11" width="30" bestFit="1" customWidth="1"/>
    <col min="12" max="12" width="12.28515625" bestFit="1" customWidth="1"/>
    <col min="13" max="13" width="27.28515625" bestFit="1" customWidth="1"/>
    <col min="14" max="14" width="11.85546875" bestFit="1" customWidth="1"/>
    <col min="15" max="15" width="29.140625" bestFit="1" customWidth="1"/>
    <col min="16" max="16" width="12" bestFit="1" customWidth="1"/>
    <col min="17" max="17" width="31.7109375" bestFit="1" customWidth="1"/>
    <col min="18" max="18" width="11.85546875" bestFit="1" customWidth="1"/>
    <col min="19" max="19" width="27" bestFit="1" customWidth="1"/>
    <col min="20" max="20" width="12.7109375" bestFit="1" customWidth="1"/>
    <col min="21" max="21" width="35.85546875" bestFit="1" customWidth="1"/>
    <col min="22" max="22" width="11.85546875" bestFit="1" customWidth="1"/>
    <col min="23" max="23" width="31.28515625" bestFit="1" customWidth="1"/>
    <col min="24" max="24" width="12.140625" customWidth="1"/>
    <col min="25" max="25" width="29" bestFit="1" customWidth="1"/>
    <col min="26" max="26" width="11.85546875" bestFit="1" customWidth="1"/>
    <col min="27" max="27" width="30.85546875" bestFit="1" customWidth="1"/>
    <col min="28" max="28" width="12.28515625" bestFit="1" customWidth="1"/>
    <col min="29" max="29" width="28.7109375" bestFit="1" customWidth="1"/>
    <col min="30" max="30" width="11.85546875" bestFit="1" customWidth="1"/>
    <col min="31" max="31" width="29" bestFit="1" customWidth="1"/>
    <col min="32" max="32" width="12.28515625" bestFit="1" customWidth="1"/>
    <col min="33" max="33" width="34.140625" bestFit="1" customWidth="1"/>
    <col min="34" max="34" width="11.85546875" bestFit="1" customWidth="1"/>
    <col min="35" max="35" width="31.7109375" bestFit="1" customWidth="1"/>
    <col min="36" max="36" width="12.28515625" bestFit="1" customWidth="1"/>
    <col min="37" max="37" width="29" bestFit="1" customWidth="1"/>
    <col min="38" max="38" width="11.85546875" bestFit="1" customWidth="1"/>
    <col min="39" max="39" width="32.140625" bestFit="1" customWidth="1"/>
    <col min="40" max="40" width="12.28515625" bestFit="1" customWidth="1"/>
    <col min="41" max="41" width="26.85546875" bestFit="1" customWidth="1"/>
    <col min="42" max="42" width="11.85546875" bestFit="1" customWidth="1"/>
    <col min="43" max="43" width="33" bestFit="1" customWidth="1"/>
    <col min="45" max="45" width="34.42578125" bestFit="1" customWidth="1"/>
    <col min="47" max="47" width="35.7109375" bestFit="1" customWidth="1"/>
  </cols>
  <sheetData>
    <row r="1" spans="1:48" x14ac:dyDescent="0.25">
      <c r="A1" s="11" t="s">
        <v>30</v>
      </c>
      <c r="B1" s="12">
        <v>41640</v>
      </c>
      <c r="C1" s="13" t="s">
        <v>110</v>
      </c>
      <c r="D1" s="14">
        <v>300000</v>
      </c>
      <c r="E1" s="11" t="s">
        <v>111</v>
      </c>
      <c r="F1" s="12">
        <v>41680</v>
      </c>
      <c r="G1" s="13" t="s">
        <v>112</v>
      </c>
      <c r="H1" s="15">
        <v>300000</v>
      </c>
      <c r="I1" s="16" t="s">
        <v>113</v>
      </c>
      <c r="J1" s="16">
        <f>_xlfn.DAYS(A42,F1)</f>
        <v>23</v>
      </c>
      <c r="K1" s="11" t="s">
        <v>114</v>
      </c>
      <c r="L1" s="12">
        <v>41713</v>
      </c>
      <c r="M1" s="13" t="s">
        <v>115</v>
      </c>
      <c r="N1" s="15">
        <v>300000</v>
      </c>
      <c r="O1" s="11" t="s">
        <v>116</v>
      </c>
      <c r="P1" s="12">
        <v>41749</v>
      </c>
      <c r="Q1" s="13" t="s">
        <v>117</v>
      </c>
      <c r="R1" s="15">
        <v>300000</v>
      </c>
      <c r="S1" s="11" t="s">
        <v>118</v>
      </c>
      <c r="T1" s="12">
        <v>41784</v>
      </c>
      <c r="U1" s="13" t="s">
        <v>119</v>
      </c>
      <c r="V1" s="15">
        <v>300000</v>
      </c>
      <c r="W1" s="11" t="s">
        <v>120</v>
      </c>
      <c r="X1" s="12">
        <v>41820</v>
      </c>
      <c r="Y1" s="13" t="s">
        <v>121</v>
      </c>
      <c r="Z1" s="15">
        <v>300000</v>
      </c>
      <c r="AA1" s="11" t="s">
        <v>122</v>
      </c>
      <c r="AB1" s="12">
        <v>41851</v>
      </c>
      <c r="AC1" s="13" t="s">
        <v>123</v>
      </c>
      <c r="AD1" s="15">
        <v>300000</v>
      </c>
      <c r="AE1" s="11" t="s">
        <v>124</v>
      </c>
      <c r="AF1" s="12">
        <v>41856</v>
      </c>
      <c r="AG1" s="13" t="s">
        <v>125</v>
      </c>
      <c r="AH1" s="15">
        <v>300000</v>
      </c>
      <c r="AI1" s="11" t="s">
        <v>126</v>
      </c>
      <c r="AJ1" s="12">
        <v>42063</v>
      </c>
      <c r="AK1" s="13" t="s">
        <v>127</v>
      </c>
      <c r="AL1" s="15">
        <v>300000</v>
      </c>
      <c r="AM1" s="11" t="s">
        <v>128</v>
      </c>
      <c r="AN1" s="12">
        <v>42429</v>
      </c>
      <c r="AO1" s="13" t="s">
        <v>129</v>
      </c>
      <c r="AP1" s="15">
        <v>300000</v>
      </c>
      <c r="AQ1" s="16" t="s">
        <v>130</v>
      </c>
      <c r="AR1" s="7">
        <f>_xlfn.DAYS(AJ1,A17)</f>
        <v>23</v>
      </c>
      <c r="AS1" s="7" t="s">
        <v>131</v>
      </c>
      <c r="AT1" s="7">
        <f>ROUNDUP(105172.972354367,0)</f>
        <v>105173</v>
      </c>
      <c r="AU1" s="7" t="s">
        <v>132</v>
      </c>
      <c r="AV1" s="7">
        <f>_xlfn.DAYS(AN1,A29)</f>
        <v>24</v>
      </c>
    </row>
    <row r="2" spans="1:48" x14ac:dyDescent="0.25">
      <c r="A2" s="11" t="s">
        <v>31</v>
      </c>
      <c r="B2" s="17">
        <v>0.15</v>
      </c>
      <c r="C2" s="11" t="s">
        <v>37</v>
      </c>
      <c r="D2" s="18">
        <f>ROUNDUP(10397.2985929536,0)</f>
        <v>10398</v>
      </c>
      <c r="E2" s="11" t="s">
        <v>37</v>
      </c>
      <c r="F2" s="18">
        <f>ROUNDUP(21005.9719019597,0)</f>
        <v>21006</v>
      </c>
      <c r="G2" s="16" t="s">
        <v>133</v>
      </c>
      <c r="H2" s="16">
        <f>_xlfn.DAYS(F1,A41)</f>
        <v>5</v>
      </c>
      <c r="I2" s="16" t="s">
        <v>134</v>
      </c>
      <c r="J2" s="16">
        <f>_xlfn.DAYS(L1,A78)</f>
        <v>10</v>
      </c>
      <c r="K2" s="16" t="s">
        <v>135</v>
      </c>
      <c r="L2" s="16">
        <f>_xlfn.DAYS(A79,L1)</f>
        <v>21</v>
      </c>
      <c r="M2" s="16" t="s">
        <v>136</v>
      </c>
      <c r="N2" s="16">
        <f>ROUNDUP(31852.6606947097,0)</f>
        <v>31853</v>
      </c>
      <c r="O2" s="16" t="s">
        <v>137</v>
      </c>
      <c r="P2" s="16">
        <f>_xlfn.DAYS(A116,P1)</f>
        <v>15</v>
      </c>
      <c r="Q2" s="16" t="s">
        <v>138</v>
      </c>
      <c r="R2" s="16">
        <f>_xlfn.DAYS(P1,A79)</f>
        <v>15</v>
      </c>
      <c r="S2" s="16" t="s">
        <v>139</v>
      </c>
      <c r="T2" s="16">
        <f>ROUNDUP(42938.4306991238,0)</f>
        <v>42939</v>
      </c>
      <c r="U2" s="16" t="s">
        <v>140</v>
      </c>
      <c r="V2" s="16">
        <f>_xlfn.DAYS(A153,T1)</f>
        <v>11</v>
      </c>
      <c r="W2" s="16" t="s">
        <v>141</v>
      </c>
      <c r="X2" s="16">
        <f>_xlfn.DAYS(T1,A152)</f>
        <v>20</v>
      </c>
      <c r="Y2" s="16" t="s">
        <v>142</v>
      </c>
      <c r="Z2" s="16">
        <f>ROUNDUP(54283.5174692436,0)</f>
        <v>54284</v>
      </c>
      <c r="AA2" s="16" t="s">
        <v>143</v>
      </c>
      <c r="AB2" s="16">
        <f>_xlfn.DAYS(A190,X1)</f>
        <v>5</v>
      </c>
      <c r="AC2" s="16" t="s">
        <v>144</v>
      </c>
      <c r="AD2" s="16">
        <f>_xlfn.DAYS(X1,A9)</f>
        <v>25</v>
      </c>
      <c r="AE2" s="16" t="s">
        <v>145</v>
      </c>
      <c r="AF2" s="16">
        <f>ROUNDUP(65900.2649180161,0)</f>
        <v>65901</v>
      </c>
      <c r="AG2" s="16" t="s">
        <v>146</v>
      </c>
      <c r="AH2" s="16">
        <f>_xlfn.DAYS(A227,AB1)</f>
        <v>5</v>
      </c>
      <c r="AI2" s="16" t="s">
        <v>147</v>
      </c>
      <c r="AJ2" s="16">
        <f>_xlfn.DAYS(AB1,A10)</f>
        <v>26</v>
      </c>
      <c r="AK2" s="16" t="s">
        <v>148</v>
      </c>
      <c r="AL2" s="16">
        <f>ROUNDUP(77831.9478708924,0)</f>
        <v>77832</v>
      </c>
      <c r="AM2" s="19" t="s">
        <v>149</v>
      </c>
      <c r="AN2" s="19">
        <f>_xlfn.DAYS(A264,AF1)</f>
        <v>31</v>
      </c>
      <c r="AO2" s="19" t="s">
        <v>150</v>
      </c>
      <c r="AP2" s="19">
        <f>ROUNDUP(90231.3331994727,0)</f>
        <v>90232</v>
      </c>
      <c r="AQ2" s="16" t="s">
        <v>151</v>
      </c>
      <c r="AR2" s="7">
        <f>_xlfn.DAYS(A306,AJ1)</f>
        <v>5</v>
      </c>
      <c r="AS2" s="7" t="s">
        <v>152</v>
      </c>
      <c r="AT2" s="7">
        <f>_xlfn.DAYS(A30,AN1)</f>
        <v>5</v>
      </c>
      <c r="AU2" s="7" t="s">
        <v>153</v>
      </c>
      <c r="AV2" s="7">
        <f>ROUNDUP(134241.13224897,0)</f>
        <v>134242</v>
      </c>
    </row>
    <row r="3" spans="1:48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48" ht="15.75" x14ac:dyDescent="0.25">
      <c r="A4" s="21">
        <v>41644</v>
      </c>
      <c r="B4" s="22">
        <f>_xlfn.DAYS(A4,B1)</f>
        <v>4</v>
      </c>
      <c r="C4" s="23" t="s">
        <v>25</v>
      </c>
      <c r="D4" s="24">
        <v>0</v>
      </c>
      <c r="E4" s="25">
        <f>ROUNDUP($B$2*B4*F4/365,0)</f>
        <v>494</v>
      </c>
      <c r="F4" s="25">
        <f>D1</f>
        <v>300000</v>
      </c>
      <c r="G4" s="25">
        <f t="shared" ref="G4:G40" si="0">F4-D4</f>
        <v>300000</v>
      </c>
    </row>
    <row r="5" spans="1:48" ht="15.75" x14ac:dyDescent="0.25">
      <c r="A5" s="21">
        <v>41675</v>
      </c>
      <c r="B5" s="22">
        <f>_xlfn.DAYS(A5,A4)</f>
        <v>31</v>
      </c>
      <c r="C5" s="23">
        <f>$D$2</f>
        <v>10398</v>
      </c>
      <c r="D5" s="24">
        <f>C5-E5</f>
        <v>6576.08</v>
      </c>
      <c r="E5" s="25">
        <f>ROUND($B$2*B5*F5/365,2)</f>
        <v>3821.92</v>
      </c>
      <c r="F5" s="25">
        <f>G4</f>
        <v>300000</v>
      </c>
      <c r="G5" s="25">
        <f>F5-D5</f>
        <v>293423.92</v>
      </c>
    </row>
    <row r="6" spans="1:48" ht="15.75" x14ac:dyDescent="0.25">
      <c r="A6" s="21">
        <v>41703</v>
      </c>
      <c r="B6" s="22">
        <f t="shared" ref="B6:B40" si="1">_xlfn.DAYS(A6,A5)</f>
        <v>28</v>
      </c>
      <c r="C6" s="23">
        <f t="shared" ref="C6:C40" si="2">$D$2</f>
        <v>10398</v>
      </c>
      <c r="D6" s="24">
        <f t="shared" ref="D6:D40" si="3">C6-E6</f>
        <v>7021.62</v>
      </c>
      <c r="E6" s="25">
        <f>ROUND($B$2*B6*F6/365,2)</f>
        <v>3376.38</v>
      </c>
      <c r="F6" s="25">
        <f t="shared" ref="F6:F40" si="4">G5</f>
        <v>293423.92</v>
      </c>
      <c r="G6" s="25">
        <f t="shared" si="0"/>
        <v>286402.3</v>
      </c>
    </row>
    <row r="7" spans="1:48" ht="15.75" x14ac:dyDescent="0.25">
      <c r="A7" s="21">
        <v>41734</v>
      </c>
      <c r="B7" s="22">
        <f t="shared" si="1"/>
        <v>31</v>
      </c>
      <c r="C7" s="23">
        <f t="shared" si="2"/>
        <v>10398</v>
      </c>
      <c r="D7" s="24">
        <f t="shared" si="3"/>
        <v>6749.3099999999995</v>
      </c>
      <c r="E7" s="25">
        <f t="shared" ref="E7:E39" si="5">ROUND($B$2*B7*F7/365,2)</f>
        <v>3648.69</v>
      </c>
      <c r="F7" s="25">
        <f t="shared" si="4"/>
        <v>286402.3</v>
      </c>
      <c r="G7" s="25">
        <f t="shared" si="0"/>
        <v>279652.99</v>
      </c>
    </row>
    <row r="8" spans="1:48" ht="15.75" x14ac:dyDescent="0.25">
      <c r="A8" s="21">
        <v>41764</v>
      </c>
      <c r="B8" s="22">
        <f t="shared" si="1"/>
        <v>30</v>
      </c>
      <c r="C8" s="23">
        <f t="shared" si="2"/>
        <v>10398</v>
      </c>
      <c r="D8" s="24">
        <f t="shared" si="3"/>
        <v>6950.2199999999993</v>
      </c>
      <c r="E8" s="25">
        <f t="shared" si="5"/>
        <v>3447.78</v>
      </c>
      <c r="F8" s="25">
        <f t="shared" si="4"/>
        <v>279652.99</v>
      </c>
      <c r="G8" s="25">
        <f t="shared" si="0"/>
        <v>272702.77</v>
      </c>
    </row>
    <row r="9" spans="1:48" ht="15.75" x14ac:dyDescent="0.25">
      <c r="A9" s="21">
        <v>41795</v>
      </c>
      <c r="B9" s="22">
        <f t="shared" si="1"/>
        <v>31</v>
      </c>
      <c r="C9" s="23">
        <f t="shared" si="2"/>
        <v>10398</v>
      </c>
      <c r="D9" s="24">
        <f t="shared" si="3"/>
        <v>6923.84</v>
      </c>
      <c r="E9" s="25">
        <f t="shared" si="5"/>
        <v>3474.16</v>
      </c>
      <c r="F9" s="25">
        <f t="shared" si="4"/>
        <v>272702.77</v>
      </c>
      <c r="G9" s="25">
        <f t="shared" si="0"/>
        <v>265778.93</v>
      </c>
    </row>
    <row r="10" spans="1:48" ht="15.75" x14ac:dyDescent="0.25">
      <c r="A10" s="21">
        <v>41825</v>
      </c>
      <c r="B10" s="22">
        <f t="shared" si="1"/>
        <v>30</v>
      </c>
      <c r="C10" s="23">
        <f t="shared" si="2"/>
        <v>10398</v>
      </c>
      <c r="D10" s="24">
        <f t="shared" si="3"/>
        <v>7121.27</v>
      </c>
      <c r="E10" s="25">
        <f t="shared" si="5"/>
        <v>3276.73</v>
      </c>
      <c r="F10" s="25">
        <f t="shared" si="4"/>
        <v>265778.93</v>
      </c>
      <c r="G10" s="25">
        <f t="shared" si="0"/>
        <v>258657.66</v>
      </c>
    </row>
    <row r="11" spans="1:48" ht="15.75" x14ac:dyDescent="0.25">
      <c r="A11" s="21">
        <v>41856</v>
      </c>
      <c r="B11" s="22">
        <f t="shared" si="1"/>
        <v>31</v>
      </c>
      <c r="C11" s="23">
        <f t="shared" si="2"/>
        <v>10398</v>
      </c>
      <c r="D11" s="24">
        <f t="shared" si="3"/>
        <v>7102.77</v>
      </c>
      <c r="E11" s="25">
        <f t="shared" si="5"/>
        <v>3295.23</v>
      </c>
      <c r="F11" s="25">
        <f t="shared" si="4"/>
        <v>258657.66</v>
      </c>
      <c r="G11" s="25">
        <f t="shared" si="0"/>
        <v>251554.89</v>
      </c>
    </row>
    <row r="12" spans="1:48" ht="15.75" x14ac:dyDescent="0.25">
      <c r="A12" s="21">
        <v>41887</v>
      </c>
      <c r="B12" s="22">
        <f t="shared" si="1"/>
        <v>31</v>
      </c>
      <c r="C12" s="23">
        <f t="shared" si="2"/>
        <v>10398</v>
      </c>
      <c r="D12" s="24">
        <f t="shared" si="3"/>
        <v>7193.26</v>
      </c>
      <c r="E12" s="25">
        <f t="shared" si="5"/>
        <v>3204.74</v>
      </c>
      <c r="F12" s="25">
        <f t="shared" si="4"/>
        <v>251554.89</v>
      </c>
      <c r="G12" s="25">
        <f t="shared" si="0"/>
        <v>244361.63</v>
      </c>
    </row>
    <row r="13" spans="1:48" ht="15.75" x14ac:dyDescent="0.25">
      <c r="A13" s="21">
        <v>41917</v>
      </c>
      <c r="B13" s="22">
        <f t="shared" si="1"/>
        <v>30</v>
      </c>
      <c r="C13" s="23">
        <f t="shared" si="2"/>
        <v>10398</v>
      </c>
      <c r="D13" s="24">
        <f t="shared" si="3"/>
        <v>7385.32</v>
      </c>
      <c r="E13" s="25">
        <f t="shared" si="5"/>
        <v>3012.68</v>
      </c>
      <c r="F13" s="25">
        <f t="shared" si="4"/>
        <v>244361.63</v>
      </c>
      <c r="G13" s="25">
        <f t="shared" si="0"/>
        <v>236976.31</v>
      </c>
    </row>
    <row r="14" spans="1:48" ht="15.75" x14ac:dyDescent="0.25">
      <c r="A14" s="21">
        <v>41948</v>
      </c>
      <c r="B14" s="22">
        <f t="shared" si="1"/>
        <v>31</v>
      </c>
      <c r="C14" s="23">
        <f t="shared" si="2"/>
        <v>10398</v>
      </c>
      <c r="D14" s="24">
        <f t="shared" si="3"/>
        <v>7378.99</v>
      </c>
      <c r="E14" s="25">
        <f t="shared" si="5"/>
        <v>3019.01</v>
      </c>
      <c r="F14" s="25">
        <f t="shared" si="4"/>
        <v>236976.31</v>
      </c>
      <c r="G14" s="25">
        <f t="shared" si="0"/>
        <v>229597.32</v>
      </c>
    </row>
    <row r="15" spans="1:48" ht="15.75" x14ac:dyDescent="0.25">
      <c r="A15" s="21">
        <v>41978</v>
      </c>
      <c r="B15" s="22">
        <f t="shared" si="1"/>
        <v>30</v>
      </c>
      <c r="C15" s="23">
        <f t="shared" si="2"/>
        <v>10398</v>
      </c>
      <c r="D15" s="24">
        <f t="shared" si="3"/>
        <v>7567.35</v>
      </c>
      <c r="E15" s="25">
        <f t="shared" si="5"/>
        <v>2830.65</v>
      </c>
      <c r="F15" s="25">
        <f t="shared" si="4"/>
        <v>229597.32</v>
      </c>
      <c r="G15" s="25">
        <f t="shared" si="0"/>
        <v>222029.97</v>
      </c>
    </row>
    <row r="16" spans="1:48" ht="15.75" x14ac:dyDescent="0.25">
      <c r="A16" s="21">
        <v>42009</v>
      </c>
      <c r="B16" s="22">
        <f t="shared" si="1"/>
        <v>31</v>
      </c>
      <c r="C16" s="23">
        <f t="shared" si="2"/>
        <v>10398</v>
      </c>
      <c r="D16" s="24">
        <f t="shared" si="3"/>
        <v>7569.4</v>
      </c>
      <c r="E16" s="25">
        <f t="shared" si="5"/>
        <v>2828.6</v>
      </c>
      <c r="F16" s="25">
        <f t="shared" si="4"/>
        <v>222029.97</v>
      </c>
      <c r="G16" s="25">
        <f t="shared" si="0"/>
        <v>214460.57</v>
      </c>
    </row>
    <row r="17" spans="1:7" ht="15.75" x14ac:dyDescent="0.25">
      <c r="A17" s="21">
        <v>42040</v>
      </c>
      <c r="B17" s="22">
        <f t="shared" si="1"/>
        <v>31</v>
      </c>
      <c r="C17" s="23">
        <f t="shared" si="2"/>
        <v>10398</v>
      </c>
      <c r="D17" s="24">
        <f t="shared" si="3"/>
        <v>7665.83</v>
      </c>
      <c r="E17" s="25">
        <f t="shared" si="5"/>
        <v>2732.17</v>
      </c>
      <c r="F17" s="25">
        <f t="shared" si="4"/>
        <v>214460.57</v>
      </c>
      <c r="G17" s="25">
        <f t="shared" si="0"/>
        <v>206794.74000000002</v>
      </c>
    </row>
    <row r="18" spans="1:7" ht="15.75" x14ac:dyDescent="0.25">
      <c r="A18" s="21">
        <v>42068</v>
      </c>
      <c r="B18" s="22">
        <f t="shared" si="1"/>
        <v>28</v>
      </c>
      <c r="C18" s="23">
        <f t="shared" si="2"/>
        <v>10398</v>
      </c>
      <c r="D18" s="24">
        <f t="shared" si="3"/>
        <v>8018.4400000000005</v>
      </c>
      <c r="E18" s="25">
        <f t="shared" si="5"/>
        <v>2379.56</v>
      </c>
      <c r="F18" s="25">
        <f t="shared" si="4"/>
        <v>206794.74000000002</v>
      </c>
      <c r="G18" s="25">
        <f t="shared" si="0"/>
        <v>198776.30000000002</v>
      </c>
    </row>
    <row r="19" spans="1:7" ht="15.75" x14ac:dyDescent="0.25">
      <c r="A19" s="21">
        <v>42099</v>
      </c>
      <c r="B19" s="22">
        <f t="shared" si="1"/>
        <v>31</v>
      </c>
      <c r="C19" s="23">
        <f t="shared" si="2"/>
        <v>10398</v>
      </c>
      <c r="D19" s="24">
        <f t="shared" si="3"/>
        <v>7865.6399999999994</v>
      </c>
      <c r="E19" s="25">
        <f t="shared" si="5"/>
        <v>2532.36</v>
      </c>
      <c r="F19" s="25">
        <f t="shared" si="4"/>
        <v>198776.30000000002</v>
      </c>
      <c r="G19" s="25">
        <f t="shared" si="0"/>
        <v>190910.66000000003</v>
      </c>
    </row>
    <row r="20" spans="1:7" ht="15.75" x14ac:dyDescent="0.25">
      <c r="A20" s="21">
        <v>42129</v>
      </c>
      <c r="B20" s="22">
        <f t="shared" si="1"/>
        <v>30</v>
      </c>
      <c r="C20" s="23">
        <f t="shared" si="2"/>
        <v>10398</v>
      </c>
      <c r="D20" s="24">
        <f t="shared" si="3"/>
        <v>8044.3099999999995</v>
      </c>
      <c r="E20" s="25">
        <f t="shared" si="5"/>
        <v>2353.69</v>
      </c>
      <c r="F20" s="25">
        <f t="shared" si="4"/>
        <v>190910.66000000003</v>
      </c>
      <c r="G20" s="25">
        <f t="shared" si="0"/>
        <v>182866.35000000003</v>
      </c>
    </row>
    <row r="21" spans="1:7" ht="15.75" x14ac:dyDescent="0.25">
      <c r="A21" s="21">
        <v>42160</v>
      </c>
      <c r="B21" s="22">
        <f t="shared" si="1"/>
        <v>31</v>
      </c>
      <c r="C21" s="23">
        <f t="shared" si="2"/>
        <v>10398</v>
      </c>
      <c r="D21" s="24">
        <f t="shared" si="3"/>
        <v>8068.33</v>
      </c>
      <c r="E21" s="25">
        <f t="shared" si="5"/>
        <v>2329.67</v>
      </c>
      <c r="F21" s="25">
        <f t="shared" si="4"/>
        <v>182866.35000000003</v>
      </c>
      <c r="G21" s="25">
        <f t="shared" si="0"/>
        <v>174798.02000000005</v>
      </c>
    </row>
    <row r="22" spans="1:7" ht="15.75" x14ac:dyDescent="0.25">
      <c r="A22" s="21">
        <v>42190</v>
      </c>
      <c r="B22" s="22">
        <f t="shared" si="1"/>
        <v>30</v>
      </c>
      <c r="C22" s="23">
        <f t="shared" si="2"/>
        <v>10398</v>
      </c>
      <c r="D22" s="24">
        <f t="shared" si="3"/>
        <v>8242.9599999999991</v>
      </c>
      <c r="E22" s="25">
        <f t="shared" si="5"/>
        <v>2155.04</v>
      </c>
      <c r="F22" s="25">
        <f t="shared" si="4"/>
        <v>174798.02000000005</v>
      </c>
      <c r="G22" s="25">
        <f t="shared" si="0"/>
        <v>166555.06000000006</v>
      </c>
    </row>
    <row r="23" spans="1:7" ht="15.75" x14ac:dyDescent="0.25">
      <c r="A23" s="21">
        <v>42221</v>
      </c>
      <c r="B23" s="22">
        <f t="shared" si="1"/>
        <v>31</v>
      </c>
      <c r="C23" s="23">
        <f t="shared" si="2"/>
        <v>10398</v>
      </c>
      <c r="D23" s="24">
        <f t="shared" si="3"/>
        <v>8276.130000000001</v>
      </c>
      <c r="E23" s="25">
        <f t="shared" si="5"/>
        <v>2121.87</v>
      </c>
      <c r="F23" s="25">
        <f t="shared" si="4"/>
        <v>166555.06000000006</v>
      </c>
      <c r="G23" s="25">
        <f t="shared" si="0"/>
        <v>158278.93000000005</v>
      </c>
    </row>
    <row r="24" spans="1:7" ht="15.75" x14ac:dyDescent="0.25">
      <c r="A24" s="21">
        <v>42252</v>
      </c>
      <c r="B24" s="22">
        <f t="shared" si="1"/>
        <v>31</v>
      </c>
      <c r="C24" s="23">
        <f t="shared" si="2"/>
        <v>10398</v>
      </c>
      <c r="D24" s="24">
        <f t="shared" si="3"/>
        <v>8381.57</v>
      </c>
      <c r="E24" s="25">
        <f t="shared" si="5"/>
        <v>2016.43</v>
      </c>
      <c r="F24" s="25">
        <f t="shared" si="4"/>
        <v>158278.93000000005</v>
      </c>
      <c r="G24" s="25">
        <f t="shared" si="0"/>
        <v>149897.36000000004</v>
      </c>
    </row>
    <row r="25" spans="1:7" ht="15.75" x14ac:dyDescent="0.25">
      <c r="A25" s="21">
        <v>42282</v>
      </c>
      <c r="B25" s="22">
        <f t="shared" si="1"/>
        <v>30</v>
      </c>
      <c r="C25" s="23">
        <f t="shared" si="2"/>
        <v>10398</v>
      </c>
      <c r="D25" s="24">
        <f t="shared" si="3"/>
        <v>8549.9500000000007</v>
      </c>
      <c r="E25" s="25">
        <f t="shared" si="5"/>
        <v>1848.05</v>
      </c>
      <c r="F25" s="25">
        <f t="shared" si="4"/>
        <v>149897.36000000004</v>
      </c>
      <c r="G25" s="25">
        <f t="shared" si="0"/>
        <v>141347.41000000003</v>
      </c>
    </row>
    <row r="26" spans="1:7" ht="15.75" x14ac:dyDescent="0.25">
      <c r="A26" s="21">
        <v>42313</v>
      </c>
      <c r="B26" s="22">
        <f t="shared" si="1"/>
        <v>31</v>
      </c>
      <c r="C26" s="23">
        <f t="shared" si="2"/>
        <v>10398</v>
      </c>
      <c r="D26" s="24">
        <f t="shared" si="3"/>
        <v>8597.27</v>
      </c>
      <c r="E26" s="25">
        <f t="shared" si="5"/>
        <v>1800.73</v>
      </c>
      <c r="F26" s="25">
        <f t="shared" si="4"/>
        <v>141347.41000000003</v>
      </c>
      <c r="G26" s="25">
        <f t="shared" si="0"/>
        <v>132750.14000000004</v>
      </c>
    </row>
    <row r="27" spans="1:7" ht="15.75" x14ac:dyDescent="0.25">
      <c r="A27" s="21">
        <v>42343</v>
      </c>
      <c r="B27" s="22">
        <f t="shared" si="1"/>
        <v>30</v>
      </c>
      <c r="C27" s="23">
        <f t="shared" si="2"/>
        <v>10398</v>
      </c>
      <c r="D27" s="24">
        <f t="shared" si="3"/>
        <v>8761.35</v>
      </c>
      <c r="E27" s="25">
        <f t="shared" si="5"/>
        <v>1636.65</v>
      </c>
      <c r="F27" s="25">
        <f t="shared" si="4"/>
        <v>132750.14000000004</v>
      </c>
      <c r="G27" s="25">
        <f t="shared" si="0"/>
        <v>123988.79000000004</v>
      </c>
    </row>
    <row r="28" spans="1:7" ht="15.75" x14ac:dyDescent="0.25">
      <c r="A28" s="21">
        <v>42374</v>
      </c>
      <c r="B28" s="22">
        <f t="shared" si="1"/>
        <v>31</v>
      </c>
      <c r="C28" s="23">
        <f t="shared" si="2"/>
        <v>10398</v>
      </c>
      <c r="D28" s="24">
        <f t="shared" si="3"/>
        <v>8818.42</v>
      </c>
      <c r="E28" s="25">
        <f t="shared" si="5"/>
        <v>1579.58</v>
      </c>
      <c r="F28" s="25">
        <f t="shared" si="4"/>
        <v>123988.79000000004</v>
      </c>
      <c r="G28" s="25">
        <f t="shared" si="0"/>
        <v>115170.37000000004</v>
      </c>
    </row>
    <row r="29" spans="1:7" ht="15.75" x14ac:dyDescent="0.25">
      <c r="A29" s="21">
        <v>42405</v>
      </c>
      <c r="B29" s="22">
        <f t="shared" si="1"/>
        <v>31</v>
      </c>
      <c r="C29" s="23">
        <f t="shared" si="2"/>
        <v>10398</v>
      </c>
      <c r="D29" s="24">
        <f t="shared" si="3"/>
        <v>8930.76</v>
      </c>
      <c r="E29" s="25">
        <f t="shared" si="5"/>
        <v>1467.24</v>
      </c>
      <c r="F29" s="25">
        <f t="shared" si="4"/>
        <v>115170.37000000004</v>
      </c>
      <c r="G29" s="25">
        <f t="shared" si="0"/>
        <v>106239.61000000004</v>
      </c>
    </row>
    <row r="30" spans="1:7" ht="15.75" x14ac:dyDescent="0.25">
      <c r="A30" s="21">
        <v>42434</v>
      </c>
      <c r="B30" s="22">
        <f t="shared" si="1"/>
        <v>29</v>
      </c>
      <c r="C30" s="23">
        <f t="shared" si="2"/>
        <v>10398</v>
      </c>
      <c r="D30" s="24">
        <f t="shared" si="3"/>
        <v>9131.86</v>
      </c>
      <c r="E30" s="25">
        <f t="shared" si="5"/>
        <v>1266.1400000000001</v>
      </c>
      <c r="F30" s="25">
        <f t="shared" si="4"/>
        <v>106239.61000000004</v>
      </c>
      <c r="G30" s="25">
        <f t="shared" si="0"/>
        <v>97107.750000000044</v>
      </c>
    </row>
    <row r="31" spans="1:7" ht="15.75" x14ac:dyDescent="0.25">
      <c r="A31" s="21">
        <v>42465</v>
      </c>
      <c r="B31" s="22">
        <f t="shared" si="1"/>
        <v>31</v>
      </c>
      <c r="C31" s="23">
        <f t="shared" si="2"/>
        <v>10398</v>
      </c>
      <c r="D31" s="24">
        <f t="shared" si="3"/>
        <v>9160.869999999999</v>
      </c>
      <c r="E31" s="25">
        <f t="shared" si="5"/>
        <v>1237.1300000000001</v>
      </c>
      <c r="F31" s="25">
        <f t="shared" si="4"/>
        <v>97107.750000000044</v>
      </c>
      <c r="G31" s="25">
        <f t="shared" si="0"/>
        <v>87946.880000000048</v>
      </c>
    </row>
    <row r="32" spans="1:7" ht="15.75" x14ac:dyDescent="0.25">
      <c r="A32" s="21">
        <v>42495</v>
      </c>
      <c r="B32" s="22">
        <f t="shared" si="1"/>
        <v>30</v>
      </c>
      <c r="C32" s="23">
        <f t="shared" si="2"/>
        <v>10398</v>
      </c>
      <c r="D32" s="24">
        <f t="shared" si="3"/>
        <v>9313.7199999999993</v>
      </c>
      <c r="E32" s="25">
        <f t="shared" si="5"/>
        <v>1084.28</v>
      </c>
      <c r="F32" s="25">
        <f t="shared" si="4"/>
        <v>87946.880000000048</v>
      </c>
      <c r="G32" s="25">
        <f t="shared" si="0"/>
        <v>78633.160000000047</v>
      </c>
    </row>
    <row r="33" spans="1:7" ht="15.75" x14ac:dyDescent="0.25">
      <c r="A33" s="21">
        <v>42526</v>
      </c>
      <c r="B33" s="22">
        <f t="shared" si="1"/>
        <v>31</v>
      </c>
      <c r="C33" s="23">
        <f t="shared" si="2"/>
        <v>10398</v>
      </c>
      <c r="D33" s="24">
        <f t="shared" si="3"/>
        <v>9396.24</v>
      </c>
      <c r="E33" s="25">
        <f t="shared" si="5"/>
        <v>1001.76</v>
      </c>
      <c r="F33" s="25">
        <f t="shared" si="4"/>
        <v>78633.160000000047</v>
      </c>
      <c r="G33" s="25">
        <f t="shared" si="0"/>
        <v>69236.920000000042</v>
      </c>
    </row>
    <row r="34" spans="1:7" ht="15.75" x14ac:dyDescent="0.25">
      <c r="A34" s="21">
        <v>42556</v>
      </c>
      <c r="B34" s="22">
        <f t="shared" si="1"/>
        <v>30</v>
      </c>
      <c r="C34" s="23">
        <f t="shared" si="2"/>
        <v>10398</v>
      </c>
      <c r="D34" s="24">
        <f t="shared" si="3"/>
        <v>9544.39</v>
      </c>
      <c r="E34" s="25">
        <f t="shared" si="5"/>
        <v>853.61</v>
      </c>
      <c r="F34" s="25">
        <f t="shared" si="4"/>
        <v>69236.920000000042</v>
      </c>
      <c r="G34" s="25">
        <f t="shared" si="0"/>
        <v>59692.530000000042</v>
      </c>
    </row>
    <row r="35" spans="1:7" ht="15.75" x14ac:dyDescent="0.25">
      <c r="A35" s="21">
        <v>42587</v>
      </c>
      <c r="B35" s="22">
        <f t="shared" si="1"/>
        <v>31</v>
      </c>
      <c r="C35" s="23">
        <f t="shared" si="2"/>
        <v>10398</v>
      </c>
      <c r="D35" s="24">
        <f t="shared" si="3"/>
        <v>9637.5300000000007</v>
      </c>
      <c r="E35" s="25">
        <f t="shared" si="5"/>
        <v>760.47</v>
      </c>
      <c r="F35" s="25">
        <f t="shared" si="4"/>
        <v>59692.530000000042</v>
      </c>
      <c r="G35" s="25">
        <f t="shared" si="0"/>
        <v>50055.000000000044</v>
      </c>
    </row>
    <row r="36" spans="1:7" ht="15.75" x14ac:dyDescent="0.25">
      <c r="A36" s="21">
        <v>42618</v>
      </c>
      <c r="B36" s="22">
        <f t="shared" si="1"/>
        <v>31</v>
      </c>
      <c r="C36" s="23">
        <f t="shared" si="2"/>
        <v>10398</v>
      </c>
      <c r="D36" s="24">
        <f t="shared" si="3"/>
        <v>9760.31</v>
      </c>
      <c r="E36" s="25">
        <f t="shared" si="5"/>
        <v>637.69000000000005</v>
      </c>
      <c r="F36" s="25">
        <f t="shared" si="4"/>
        <v>50055.000000000044</v>
      </c>
      <c r="G36" s="25">
        <f t="shared" si="0"/>
        <v>40294.690000000046</v>
      </c>
    </row>
    <row r="37" spans="1:7" ht="15.75" x14ac:dyDescent="0.25">
      <c r="A37" s="21">
        <v>42648</v>
      </c>
      <c r="B37" s="22">
        <f t="shared" si="1"/>
        <v>30</v>
      </c>
      <c r="C37" s="23">
        <f t="shared" si="2"/>
        <v>10398</v>
      </c>
      <c r="D37" s="24">
        <f t="shared" si="3"/>
        <v>9901.2199999999993</v>
      </c>
      <c r="E37" s="25">
        <f t="shared" si="5"/>
        <v>496.78</v>
      </c>
      <c r="F37" s="25">
        <f t="shared" si="4"/>
        <v>40294.690000000046</v>
      </c>
      <c r="G37" s="25">
        <f t="shared" si="0"/>
        <v>30393.470000000045</v>
      </c>
    </row>
    <row r="38" spans="1:7" ht="15.75" x14ac:dyDescent="0.25">
      <c r="A38" s="21">
        <v>42679</v>
      </c>
      <c r="B38" s="22">
        <f t="shared" si="1"/>
        <v>31</v>
      </c>
      <c r="C38" s="23">
        <f t="shared" si="2"/>
        <v>10398</v>
      </c>
      <c r="D38" s="24">
        <f t="shared" si="3"/>
        <v>10010.799999999999</v>
      </c>
      <c r="E38" s="25">
        <f t="shared" si="5"/>
        <v>387.2</v>
      </c>
      <c r="F38" s="25">
        <f t="shared" si="4"/>
        <v>30393.470000000045</v>
      </c>
      <c r="G38" s="25">
        <f t="shared" si="0"/>
        <v>20382.670000000046</v>
      </c>
    </row>
    <row r="39" spans="1:7" ht="15.75" x14ac:dyDescent="0.25">
      <c r="A39" s="21">
        <v>42709</v>
      </c>
      <c r="B39" s="22">
        <f t="shared" si="1"/>
        <v>30</v>
      </c>
      <c r="C39" s="23">
        <f t="shared" si="2"/>
        <v>10398</v>
      </c>
      <c r="D39" s="24">
        <f t="shared" si="3"/>
        <v>10146.709999999999</v>
      </c>
      <c r="E39" s="25">
        <f t="shared" si="5"/>
        <v>251.29</v>
      </c>
      <c r="F39" s="25">
        <f t="shared" si="4"/>
        <v>20382.670000000046</v>
      </c>
      <c r="G39" s="25">
        <f t="shared" si="0"/>
        <v>10235.960000000046</v>
      </c>
    </row>
    <row r="40" spans="1:7" ht="15.75" x14ac:dyDescent="0.25">
      <c r="A40" s="26">
        <v>42740</v>
      </c>
      <c r="B40" s="27">
        <f t="shared" si="1"/>
        <v>31</v>
      </c>
      <c r="C40" s="28">
        <f t="shared" si="2"/>
        <v>10398</v>
      </c>
      <c r="D40" s="29">
        <f t="shared" si="3"/>
        <v>10235.960000000046</v>
      </c>
      <c r="E40" s="25">
        <v>162.03999999995395</v>
      </c>
      <c r="F40" s="30">
        <f t="shared" si="4"/>
        <v>10235.960000000046</v>
      </c>
      <c r="G40" s="30">
        <f t="shared" si="0"/>
        <v>0</v>
      </c>
    </row>
    <row r="41" spans="1:7" ht="15.75" x14ac:dyDescent="0.25">
      <c r="A41" s="21">
        <v>41675</v>
      </c>
      <c r="B41" s="22">
        <f>_xlfn.DAYS(A41,A4)</f>
        <v>31</v>
      </c>
      <c r="C41" s="23">
        <f>$D$2</f>
        <v>10398</v>
      </c>
      <c r="D41" s="24">
        <f>C41-E41</f>
        <v>6576.08</v>
      </c>
      <c r="E41" s="25">
        <f>E5</f>
        <v>3821.92</v>
      </c>
      <c r="F41" s="25">
        <f>F5</f>
        <v>300000</v>
      </c>
      <c r="G41" s="25">
        <f>F41-D41</f>
        <v>293423.92</v>
      </c>
    </row>
    <row r="42" spans="1:7" ht="15.75" x14ac:dyDescent="0.25">
      <c r="A42" s="21">
        <v>41703</v>
      </c>
      <c r="B42" s="22">
        <f t="shared" ref="B42:B76" si="6">_xlfn.DAYS(A42,A41)</f>
        <v>28</v>
      </c>
      <c r="C42" s="23">
        <f>$F$2</f>
        <v>21006</v>
      </c>
      <c r="D42" s="24">
        <f t="shared" ref="D42:D76" si="7">C42-E42</f>
        <v>14794</v>
      </c>
      <c r="E42" s="25">
        <f>ROUND(($B$2*J1*F42/365)+(G41*H2*B2/365),2)</f>
        <v>6212</v>
      </c>
      <c r="F42" s="30">
        <f>G41+H1</f>
        <v>593423.91999999993</v>
      </c>
      <c r="G42" s="25">
        <f t="shared" ref="G42:G76" si="8">F42-D42</f>
        <v>578629.91999999993</v>
      </c>
    </row>
    <row r="43" spans="1:7" ht="15.75" x14ac:dyDescent="0.25">
      <c r="A43" s="21">
        <v>41734</v>
      </c>
      <c r="B43" s="22">
        <f t="shared" si="6"/>
        <v>31</v>
      </c>
      <c r="C43" s="23">
        <f t="shared" ref="C43:C51" si="9">$F$2</f>
        <v>21006</v>
      </c>
      <c r="D43" s="24">
        <f t="shared" si="7"/>
        <v>13634.41</v>
      </c>
      <c r="E43" s="25">
        <f>ROUND($B$2*B43*F43/365,2)</f>
        <v>7371.59</v>
      </c>
      <c r="F43" s="25">
        <f t="shared" ref="F43:F76" si="10">G42</f>
        <v>578629.91999999993</v>
      </c>
      <c r="G43" s="25">
        <f t="shared" si="8"/>
        <v>564995.50999999989</v>
      </c>
    </row>
    <row r="44" spans="1:7" ht="15.75" x14ac:dyDescent="0.25">
      <c r="A44" s="21">
        <v>41764</v>
      </c>
      <c r="B44" s="22">
        <f t="shared" si="6"/>
        <v>30</v>
      </c>
      <c r="C44" s="23">
        <f t="shared" si="9"/>
        <v>21006</v>
      </c>
      <c r="D44" s="24">
        <f t="shared" si="7"/>
        <v>14040.3</v>
      </c>
      <c r="E44" s="25">
        <f t="shared" ref="E44:E75" si="11">ROUND($B$2*B44*F44/365,2)</f>
        <v>6965.7</v>
      </c>
      <c r="F44" s="25">
        <f t="shared" si="10"/>
        <v>564995.50999999989</v>
      </c>
      <c r="G44" s="25">
        <f t="shared" si="8"/>
        <v>550955.20999999985</v>
      </c>
    </row>
    <row r="45" spans="1:7" ht="15.75" x14ac:dyDescent="0.25">
      <c r="A45" s="21">
        <v>41795</v>
      </c>
      <c r="B45" s="22">
        <f t="shared" si="6"/>
        <v>31</v>
      </c>
      <c r="C45" s="23">
        <f t="shared" si="9"/>
        <v>21006</v>
      </c>
      <c r="D45" s="24">
        <f t="shared" si="7"/>
        <v>13986.98</v>
      </c>
      <c r="E45" s="25">
        <f t="shared" si="11"/>
        <v>7019.02</v>
      </c>
      <c r="F45" s="25">
        <f t="shared" si="10"/>
        <v>550955.20999999985</v>
      </c>
      <c r="G45" s="25">
        <f t="shared" si="8"/>
        <v>536968.22999999986</v>
      </c>
    </row>
    <row r="46" spans="1:7" ht="15.75" x14ac:dyDescent="0.25">
      <c r="A46" s="21">
        <v>41825</v>
      </c>
      <c r="B46" s="22">
        <f t="shared" si="6"/>
        <v>30</v>
      </c>
      <c r="C46" s="23">
        <f t="shared" si="9"/>
        <v>21006</v>
      </c>
      <c r="D46" s="24">
        <f t="shared" si="7"/>
        <v>14385.84</v>
      </c>
      <c r="E46" s="25">
        <f t="shared" si="11"/>
        <v>6620.16</v>
      </c>
      <c r="F46" s="25">
        <f t="shared" si="10"/>
        <v>536968.22999999986</v>
      </c>
      <c r="G46" s="25">
        <f t="shared" si="8"/>
        <v>522582.38999999984</v>
      </c>
    </row>
    <row r="47" spans="1:7" ht="15.75" x14ac:dyDescent="0.25">
      <c r="A47" s="21">
        <v>41856</v>
      </c>
      <c r="B47" s="22">
        <f t="shared" si="6"/>
        <v>31</v>
      </c>
      <c r="C47" s="23">
        <f t="shared" si="9"/>
        <v>21006</v>
      </c>
      <c r="D47" s="24">
        <f t="shared" si="7"/>
        <v>14348.439999999999</v>
      </c>
      <c r="E47" s="25">
        <f t="shared" si="11"/>
        <v>6657.56</v>
      </c>
      <c r="F47" s="25">
        <f t="shared" si="10"/>
        <v>522582.38999999984</v>
      </c>
      <c r="G47" s="25">
        <f t="shared" si="8"/>
        <v>508233.94999999984</v>
      </c>
    </row>
    <row r="48" spans="1:7" ht="15.75" x14ac:dyDescent="0.25">
      <c r="A48" s="21">
        <v>41887</v>
      </c>
      <c r="B48" s="22">
        <f t="shared" si="6"/>
        <v>31</v>
      </c>
      <c r="C48" s="23">
        <f t="shared" si="9"/>
        <v>21006</v>
      </c>
      <c r="D48" s="24">
        <f t="shared" si="7"/>
        <v>14531.24</v>
      </c>
      <c r="E48" s="25">
        <f t="shared" si="11"/>
        <v>6474.76</v>
      </c>
      <c r="F48" s="25">
        <f t="shared" si="10"/>
        <v>508233.94999999984</v>
      </c>
      <c r="G48" s="25">
        <f t="shared" si="8"/>
        <v>493702.70999999985</v>
      </c>
    </row>
    <row r="49" spans="1:7" ht="15.75" x14ac:dyDescent="0.25">
      <c r="A49" s="21">
        <v>41917</v>
      </c>
      <c r="B49" s="22">
        <f t="shared" si="6"/>
        <v>30</v>
      </c>
      <c r="C49" s="23">
        <f t="shared" si="9"/>
        <v>21006</v>
      </c>
      <c r="D49" s="24">
        <f t="shared" si="7"/>
        <v>14919.25</v>
      </c>
      <c r="E49" s="25">
        <f t="shared" si="11"/>
        <v>6086.75</v>
      </c>
      <c r="F49" s="25">
        <f t="shared" si="10"/>
        <v>493702.70999999985</v>
      </c>
      <c r="G49" s="25">
        <f t="shared" si="8"/>
        <v>478783.45999999985</v>
      </c>
    </row>
    <row r="50" spans="1:7" ht="15.75" x14ac:dyDescent="0.25">
      <c r="A50" s="21">
        <v>41948</v>
      </c>
      <c r="B50" s="22">
        <f t="shared" si="6"/>
        <v>31</v>
      </c>
      <c r="C50" s="23">
        <f t="shared" si="9"/>
        <v>21006</v>
      </c>
      <c r="D50" s="24">
        <f t="shared" si="7"/>
        <v>14906.43</v>
      </c>
      <c r="E50" s="25">
        <f t="shared" si="11"/>
        <v>6099.57</v>
      </c>
      <c r="F50" s="25">
        <f t="shared" si="10"/>
        <v>478783.45999999985</v>
      </c>
      <c r="G50" s="25">
        <f t="shared" si="8"/>
        <v>463877.02999999985</v>
      </c>
    </row>
    <row r="51" spans="1:7" ht="15.75" x14ac:dyDescent="0.25">
      <c r="A51" s="21">
        <v>41978</v>
      </c>
      <c r="B51" s="22">
        <f t="shared" si="6"/>
        <v>30</v>
      </c>
      <c r="C51" s="23">
        <f t="shared" si="9"/>
        <v>21006</v>
      </c>
      <c r="D51" s="24">
        <f t="shared" si="7"/>
        <v>15286.970000000001</v>
      </c>
      <c r="E51" s="25">
        <f t="shared" si="11"/>
        <v>5719.03</v>
      </c>
      <c r="F51" s="25">
        <f t="shared" si="10"/>
        <v>463877.02999999985</v>
      </c>
      <c r="G51" s="25">
        <f t="shared" si="8"/>
        <v>448590.05999999982</v>
      </c>
    </row>
    <row r="52" spans="1:7" ht="15.75" x14ac:dyDescent="0.25">
      <c r="A52" s="21">
        <v>42009</v>
      </c>
      <c r="B52" s="22">
        <f t="shared" si="6"/>
        <v>31</v>
      </c>
      <c r="C52" s="23">
        <f>$F$2</f>
        <v>21006</v>
      </c>
      <c r="D52" s="24">
        <f t="shared" si="7"/>
        <v>15291.09</v>
      </c>
      <c r="E52" s="25">
        <f t="shared" si="11"/>
        <v>5714.91</v>
      </c>
      <c r="F52" s="25">
        <f t="shared" si="10"/>
        <v>448590.05999999982</v>
      </c>
      <c r="G52" s="25">
        <f t="shared" si="8"/>
        <v>433298.9699999998</v>
      </c>
    </row>
    <row r="53" spans="1:7" ht="15.75" x14ac:dyDescent="0.25">
      <c r="A53" s="21">
        <v>42040</v>
      </c>
      <c r="B53" s="22">
        <f t="shared" si="6"/>
        <v>31</v>
      </c>
      <c r="C53" s="23">
        <f t="shared" ref="C53:C76" si="12">$F$2</f>
        <v>21006</v>
      </c>
      <c r="D53" s="24">
        <f t="shared" si="7"/>
        <v>15485.89</v>
      </c>
      <c r="E53" s="25">
        <f t="shared" si="11"/>
        <v>5520.11</v>
      </c>
      <c r="F53" s="25">
        <f t="shared" si="10"/>
        <v>433298.9699999998</v>
      </c>
      <c r="G53" s="25">
        <f t="shared" si="8"/>
        <v>417813.07999999978</v>
      </c>
    </row>
    <row r="54" spans="1:7" ht="15.75" x14ac:dyDescent="0.25">
      <c r="A54" s="21">
        <v>42068</v>
      </c>
      <c r="B54" s="22">
        <f t="shared" si="6"/>
        <v>28</v>
      </c>
      <c r="C54" s="23">
        <f t="shared" si="12"/>
        <v>21006</v>
      </c>
      <c r="D54" s="24">
        <f t="shared" si="7"/>
        <v>16198.29</v>
      </c>
      <c r="E54" s="25">
        <f t="shared" si="11"/>
        <v>4807.71</v>
      </c>
      <c r="F54" s="25">
        <f t="shared" si="10"/>
        <v>417813.07999999978</v>
      </c>
      <c r="G54" s="25">
        <f t="shared" si="8"/>
        <v>401614.7899999998</v>
      </c>
    </row>
    <row r="55" spans="1:7" ht="15.75" x14ac:dyDescent="0.25">
      <c r="A55" s="21">
        <v>42099</v>
      </c>
      <c r="B55" s="22">
        <f t="shared" si="6"/>
        <v>31</v>
      </c>
      <c r="C55" s="23">
        <f t="shared" si="12"/>
        <v>21006</v>
      </c>
      <c r="D55" s="24">
        <f t="shared" si="7"/>
        <v>15889.54</v>
      </c>
      <c r="E55" s="25">
        <f t="shared" si="11"/>
        <v>5116.46</v>
      </c>
      <c r="F55" s="25">
        <f t="shared" si="10"/>
        <v>401614.7899999998</v>
      </c>
      <c r="G55" s="25">
        <f t="shared" si="8"/>
        <v>385725.24999999983</v>
      </c>
    </row>
    <row r="56" spans="1:7" ht="15.75" x14ac:dyDescent="0.25">
      <c r="A56" s="21">
        <v>42129</v>
      </c>
      <c r="B56" s="22">
        <f t="shared" si="6"/>
        <v>30</v>
      </c>
      <c r="C56" s="23">
        <f t="shared" si="12"/>
        <v>21006</v>
      </c>
      <c r="D56" s="24">
        <f t="shared" si="7"/>
        <v>16250.48</v>
      </c>
      <c r="E56" s="25">
        <f t="shared" si="11"/>
        <v>4755.5200000000004</v>
      </c>
      <c r="F56" s="25">
        <f t="shared" si="10"/>
        <v>385725.24999999983</v>
      </c>
      <c r="G56" s="25">
        <f t="shared" si="8"/>
        <v>369474.76999999984</v>
      </c>
    </row>
    <row r="57" spans="1:7" ht="15.75" x14ac:dyDescent="0.25">
      <c r="A57" s="21">
        <v>42160</v>
      </c>
      <c r="B57" s="22">
        <f t="shared" si="6"/>
        <v>31</v>
      </c>
      <c r="C57" s="23">
        <f t="shared" si="12"/>
        <v>21006</v>
      </c>
      <c r="D57" s="24">
        <f t="shared" si="7"/>
        <v>16298.99</v>
      </c>
      <c r="E57" s="25">
        <f t="shared" si="11"/>
        <v>4707.01</v>
      </c>
      <c r="F57" s="25">
        <f t="shared" si="10"/>
        <v>369474.76999999984</v>
      </c>
      <c r="G57" s="25">
        <f t="shared" si="8"/>
        <v>353175.77999999985</v>
      </c>
    </row>
    <row r="58" spans="1:7" ht="15.75" x14ac:dyDescent="0.25">
      <c r="A58" s="21">
        <v>42190</v>
      </c>
      <c r="B58" s="22">
        <f t="shared" si="6"/>
        <v>30</v>
      </c>
      <c r="C58" s="23">
        <f t="shared" si="12"/>
        <v>21006</v>
      </c>
      <c r="D58" s="24">
        <f t="shared" si="7"/>
        <v>16651.78</v>
      </c>
      <c r="E58" s="25">
        <f t="shared" si="11"/>
        <v>4354.22</v>
      </c>
      <c r="F58" s="25">
        <f t="shared" si="10"/>
        <v>353175.77999999985</v>
      </c>
      <c r="G58" s="25">
        <f t="shared" si="8"/>
        <v>336523.99999999988</v>
      </c>
    </row>
    <row r="59" spans="1:7" ht="15.75" x14ac:dyDescent="0.25">
      <c r="A59" s="21">
        <v>42221</v>
      </c>
      <c r="B59" s="22">
        <f t="shared" si="6"/>
        <v>31</v>
      </c>
      <c r="C59" s="23">
        <f t="shared" si="12"/>
        <v>21006</v>
      </c>
      <c r="D59" s="24">
        <f t="shared" si="7"/>
        <v>16718.78</v>
      </c>
      <c r="E59" s="25">
        <f t="shared" si="11"/>
        <v>4287.22</v>
      </c>
      <c r="F59" s="25">
        <f t="shared" si="10"/>
        <v>336523.99999999988</v>
      </c>
      <c r="G59" s="25">
        <f t="shared" si="8"/>
        <v>319805.21999999986</v>
      </c>
    </row>
    <row r="60" spans="1:7" ht="15.75" x14ac:dyDescent="0.25">
      <c r="A60" s="21">
        <v>42252</v>
      </c>
      <c r="B60" s="22">
        <f t="shared" si="6"/>
        <v>31</v>
      </c>
      <c r="C60" s="23">
        <f t="shared" si="12"/>
        <v>21006</v>
      </c>
      <c r="D60" s="24">
        <f t="shared" si="7"/>
        <v>16931.77</v>
      </c>
      <c r="E60" s="25">
        <f t="shared" si="11"/>
        <v>4074.23</v>
      </c>
      <c r="F60" s="25">
        <f t="shared" si="10"/>
        <v>319805.21999999986</v>
      </c>
      <c r="G60" s="25">
        <f t="shared" si="8"/>
        <v>302873.44999999984</v>
      </c>
    </row>
    <row r="61" spans="1:7" ht="15.75" x14ac:dyDescent="0.25">
      <c r="A61" s="21">
        <v>42282</v>
      </c>
      <c r="B61" s="22">
        <f t="shared" si="6"/>
        <v>30</v>
      </c>
      <c r="C61" s="23">
        <f t="shared" si="12"/>
        <v>21006</v>
      </c>
      <c r="D61" s="24">
        <f t="shared" si="7"/>
        <v>17271.939999999999</v>
      </c>
      <c r="E61" s="25">
        <f t="shared" si="11"/>
        <v>3734.06</v>
      </c>
      <c r="F61" s="25">
        <f t="shared" si="10"/>
        <v>302873.44999999984</v>
      </c>
      <c r="G61" s="25">
        <f t="shared" si="8"/>
        <v>285601.50999999983</v>
      </c>
    </row>
    <row r="62" spans="1:7" ht="15.75" x14ac:dyDescent="0.25">
      <c r="A62" s="21">
        <v>42313</v>
      </c>
      <c r="B62" s="22">
        <f t="shared" si="6"/>
        <v>31</v>
      </c>
      <c r="C62" s="23">
        <f t="shared" si="12"/>
        <v>21006</v>
      </c>
      <c r="D62" s="24">
        <f t="shared" si="7"/>
        <v>17367.52</v>
      </c>
      <c r="E62" s="25">
        <f t="shared" si="11"/>
        <v>3638.48</v>
      </c>
      <c r="F62" s="25">
        <f t="shared" si="10"/>
        <v>285601.50999999983</v>
      </c>
      <c r="G62" s="25">
        <f t="shared" si="8"/>
        <v>268233.98999999982</v>
      </c>
    </row>
    <row r="63" spans="1:7" ht="15.75" x14ac:dyDescent="0.25">
      <c r="A63" s="21">
        <v>42343</v>
      </c>
      <c r="B63" s="22">
        <f t="shared" si="6"/>
        <v>30</v>
      </c>
      <c r="C63" s="23">
        <f t="shared" si="12"/>
        <v>21006</v>
      </c>
      <c r="D63" s="24">
        <f t="shared" si="7"/>
        <v>17699.010000000002</v>
      </c>
      <c r="E63" s="25">
        <f t="shared" si="11"/>
        <v>3306.99</v>
      </c>
      <c r="F63" s="25">
        <f t="shared" si="10"/>
        <v>268233.98999999982</v>
      </c>
      <c r="G63" s="25">
        <f t="shared" si="8"/>
        <v>250534.97999999981</v>
      </c>
    </row>
    <row r="64" spans="1:7" ht="15.75" x14ac:dyDescent="0.25">
      <c r="A64" s="21">
        <v>42374</v>
      </c>
      <c r="B64" s="22">
        <f t="shared" si="6"/>
        <v>31</v>
      </c>
      <c r="C64" s="23">
        <f t="shared" si="12"/>
        <v>21006</v>
      </c>
      <c r="D64" s="24">
        <f t="shared" si="7"/>
        <v>17814.25</v>
      </c>
      <c r="E64" s="25">
        <f t="shared" si="11"/>
        <v>3191.75</v>
      </c>
      <c r="F64" s="25">
        <f t="shared" si="10"/>
        <v>250534.97999999981</v>
      </c>
      <c r="G64" s="25">
        <f t="shared" si="8"/>
        <v>232720.72999999981</v>
      </c>
    </row>
    <row r="65" spans="1:7" ht="15.75" x14ac:dyDescent="0.25">
      <c r="A65" s="21">
        <v>42405</v>
      </c>
      <c r="B65" s="22">
        <f t="shared" si="6"/>
        <v>31</v>
      </c>
      <c r="C65" s="23">
        <f t="shared" si="12"/>
        <v>21006</v>
      </c>
      <c r="D65" s="24">
        <f t="shared" si="7"/>
        <v>18041.2</v>
      </c>
      <c r="E65" s="25">
        <f t="shared" si="11"/>
        <v>2964.8</v>
      </c>
      <c r="F65" s="25">
        <f t="shared" si="10"/>
        <v>232720.72999999981</v>
      </c>
      <c r="G65" s="25">
        <f t="shared" si="8"/>
        <v>214679.5299999998</v>
      </c>
    </row>
    <row r="66" spans="1:7" ht="15.75" x14ac:dyDescent="0.25">
      <c r="A66" s="21">
        <v>42434</v>
      </c>
      <c r="B66" s="22">
        <f t="shared" si="6"/>
        <v>29</v>
      </c>
      <c r="C66" s="23">
        <f t="shared" si="12"/>
        <v>21006</v>
      </c>
      <c r="D66" s="24">
        <f t="shared" si="7"/>
        <v>18447.489999999998</v>
      </c>
      <c r="E66" s="25">
        <f t="shared" si="11"/>
        <v>2558.5100000000002</v>
      </c>
      <c r="F66" s="25">
        <f t="shared" si="10"/>
        <v>214679.5299999998</v>
      </c>
      <c r="G66" s="25">
        <f t="shared" si="8"/>
        <v>196232.0399999998</v>
      </c>
    </row>
    <row r="67" spans="1:7" ht="15.75" x14ac:dyDescent="0.25">
      <c r="A67" s="21">
        <v>42465</v>
      </c>
      <c r="B67" s="22">
        <f t="shared" si="6"/>
        <v>31</v>
      </c>
      <c r="C67" s="23">
        <f t="shared" si="12"/>
        <v>21006</v>
      </c>
      <c r="D67" s="24">
        <f t="shared" si="7"/>
        <v>18506.060000000001</v>
      </c>
      <c r="E67" s="25">
        <f t="shared" si="11"/>
        <v>2499.94</v>
      </c>
      <c r="F67" s="25">
        <f t="shared" si="10"/>
        <v>196232.0399999998</v>
      </c>
      <c r="G67" s="25">
        <f t="shared" si="8"/>
        <v>177725.97999999981</v>
      </c>
    </row>
    <row r="68" spans="1:7" ht="15.75" x14ac:dyDescent="0.25">
      <c r="A68" s="21">
        <v>42495</v>
      </c>
      <c r="B68" s="22">
        <f t="shared" si="6"/>
        <v>30</v>
      </c>
      <c r="C68" s="23">
        <f t="shared" si="12"/>
        <v>21006</v>
      </c>
      <c r="D68" s="24">
        <f t="shared" si="7"/>
        <v>18814.86</v>
      </c>
      <c r="E68" s="25">
        <f t="shared" si="11"/>
        <v>2191.14</v>
      </c>
      <c r="F68" s="25">
        <f t="shared" si="10"/>
        <v>177725.97999999981</v>
      </c>
      <c r="G68" s="25">
        <f t="shared" si="8"/>
        <v>158911.11999999982</v>
      </c>
    </row>
    <row r="69" spans="1:7" ht="15.75" x14ac:dyDescent="0.25">
      <c r="A69" s="21">
        <v>42526</v>
      </c>
      <c r="B69" s="22">
        <f t="shared" si="6"/>
        <v>31</v>
      </c>
      <c r="C69" s="23">
        <f t="shared" si="12"/>
        <v>21006</v>
      </c>
      <c r="D69" s="24">
        <f t="shared" si="7"/>
        <v>18981.52</v>
      </c>
      <c r="E69" s="25">
        <f t="shared" si="11"/>
        <v>2024.48</v>
      </c>
      <c r="F69" s="25">
        <f t="shared" si="10"/>
        <v>158911.11999999982</v>
      </c>
      <c r="G69" s="25">
        <f t="shared" si="8"/>
        <v>139929.59999999983</v>
      </c>
    </row>
    <row r="70" spans="1:7" ht="15.75" x14ac:dyDescent="0.25">
      <c r="A70" s="21">
        <v>42556</v>
      </c>
      <c r="B70" s="22">
        <f t="shared" si="6"/>
        <v>30</v>
      </c>
      <c r="C70" s="23">
        <f t="shared" si="12"/>
        <v>21006</v>
      </c>
      <c r="D70" s="24">
        <f t="shared" si="7"/>
        <v>19280.84</v>
      </c>
      <c r="E70" s="25">
        <f t="shared" si="11"/>
        <v>1725.16</v>
      </c>
      <c r="F70" s="25">
        <f t="shared" si="10"/>
        <v>139929.59999999983</v>
      </c>
      <c r="G70" s="25">
        <f t="shared" si="8"/>
        <v>120648.75999999983</v>
      </c>
    </row>
    <row r="71" spans="1:7" ht="15.75" x14ac:dyDescent="0.25">
      <c r="A71" s="21">
        <v>42587</v>
      </c>
      <c r="B71" s="22">
        <f t="shared" si="6"/>
        <v>31</v>
      </c>
      <c r="C71" s="23">
        <f t="shared" si="12"/>
        <v>21006</v>
      </c>
      <c r="D71" s="24">
        <f t="shared" si="7"/>
        <v>19468.97</v>
      </c>
      <c r="E71" s="25">
        <f t="shared" si="11"/>
        <v>1537.03</v>
      </c>
      <c r="F71" s="25">
        <f t="shared" si="10"/>
        <v>120648.75999999983</v>
      </c>
      <c r="G71" s="25">
        <f t="shared" si="8"/>
        <v>101179.78999999983</v>
      </c>
    </row>
    <row r="72" spans="1:7" ht="15.75" x14ac:dyDescent="0.25">
      <c r="A72" s="21">
        <v>42618</v>
      </c>
      <c r="B72" s="22">
        <f t="shared" si="6"/>
        <v>31</v>
      </c>
      <c r="C72" s="23">
        <f t="shared" si="12"/>
        <v>21006</v>
      </c>
      <c r="D72" s="24">
        <f t="shared" si="7"/>
        <v>19717</v>
      </c>
      <c r="E72" s="25">
        <f t="shared" si="11"/>
        <v>1289</v>
      </c>
      <c r="F72" s="25">
        <f t="shared" si="10"/>
        <v>101179.78999999983</v>
      </c>
      <c r="G72" s="25">
        <f t="shared" si="8"/>
        <v>81462.789999999834</v>
      </c>
    </row>
    <row r="73" spans="1:7" ht="15.75" x14ac:dyDescent="0.25">
      <c r="A73" s="21">
        <v>42648</v>
      </c>
      <c r="B73" s="22">
        <f t="shared" si="6"/>
        <v>30</v>
      </c>
      <c r="C73" s="23">
        <f t="shared" si="12"/>
        <v>21006</v>
      </c>
      <c r="D73" s="24">
        <f t="shared" si="7"/>
        <v>20001.66</v>
      </c>
      <c r="E73" s="25">
        <f t="shared" si="11"/>
        <v>1004.34</v>
      </c>
      <c r="F73" s="25">
        <f t="shared" si="10"/>
        <v>81462.789999999834</v>
      </c>
      <c r="G73" s="25">
        <f t="shared" si="8"/>
        <v>61461.12999999983</v>
      </c>
    </row>
    <row r="74" spans="1:7" ht="15.75" x14ac:dyDescent="0.25">
      <c r="A74" s="21">
        <v>42679</v>
      </c>
      <c r="B74" s="22">
        <f t="shared" si="6"/>
        <v>31</v>
      </c>
      <c r="C74" s="23">
        <f t="shared" si="12"/>
        <v>21006</v>
      </c>
      <c r="D74" s="24">
        <f t="shared" si="7"/>
        <v>20223</v>
      </c>
      <c r="E74" s="25">
        <f t="shared" si="11"/>
        <v>783</v>
      </c>
      <c r="F74" s="25">
        <f t="shared" si="10"/>
        <v>61461.12999999983</v>
      </c>
      <c r="G74" s="25">
        <f t="shared" si="8"/>
        <v>41238.12999999983</v>
      </c>
    </row>
    <row r="75" spans="1:7" ht="15.75" x14ac:dyDescent="0.25">
      <c r="A75" s="21">
        <v>42709</v>
      </c>
      <c r="B75" s="22">
        <f t="shared" si="6"/>
        <v>30</v>
      </c>
      <c r="C75" s="23">
        <f t="shared" si="12"/>
        <v>21006</v>
      </c>
      <c r="D75" s="24">
        <f t="shared" si="7"/>
        <v>20497.580000000002</v>
      </c>
      <c r="E75" s="25">
        <f t="shared" si="11"/>
        <v>508.42</v>
      </c>
      <c r="F75" s="25">
        <f t="shared" si="10"/>
        <v>41238.12999999983</v>
      </c>
      <c r="G75" s="25">
        <f t="shared" si="8"/>
        <v>20740.549999999828</v>
      </c>
    </row>
    <row r="76" spans="1:7" ht="15.75" x14ac:dyDescent="0.25">
      <c r="A76" s="21">
        <v>42740</v>
      </c>
      <c r="B76" s="27">
        <f t="shared" si="6"/>
        <v>31</v>
      </c>
      <c r="C76" s="28">
        <f t="shared" si="12"/>
        <v>21006</v>
      </c>
      <c r="D76" s="29">
        <f t="shared" si="7"/>
        <v>20740.546083681103</v>
      </c>
      <c r="E76" s="30">
        <v>265.45391631889743</v>
      </c>
      <c r="F76" s="30">
        <f t="shared" si="10"/>
        <v>20740.549999999828</v>
      </c>
      <c r="G76" s="30">
        <f t="shared" si="8"/>
        <v>3.9163187248050235E-3</v>
      </c>
    </row>
    <row r="77" spans="1:7" ht="15.75" x14ac:dyDescent="0.25">
      <c r="A77" s="21">
        <v>41675</v>
      </c>
      <c r="B77" s="22">
        <f>_xlfn.DAYS(A77,A4)</f>
        <v>31</v>
      </c>
      <c r="C77" s="23">
        <f>$D$2</f>
        <v>10398</v>
      </c>
      <c r="D77" s="24">
        <f>C77-E77</f>
        <v>6576.08</v>
      </c>
      <c r="E77" s="25">
        <f>E41</f>
        <v>3821.92</v>
      </c>
      <c r="F77" s="25">
        <f>F41</f>
        <v>300000</v>
      </c>
      <c r="G77" s="25">
        <f>F77-D77</f>
        <v>293423.92</v>
      </c>
    </row>
    <row r="78" spans="1:7" ht="15.75" x14ac:dyDescent="0.25">
      <c r="A78" s="21">
        <v>41703</v>
      </c>
      <c r="B78" s="22">
        <f t="shared" ref="B78:B112" si="13">_xlfn.DAYS(A78,A77)</f>
        <v>28</v>
      </c>
      <c r="C78" s="23">
        <f>$F$2</f>
        <v>21006</v>
      </c>
      <c r="D78" s="24">
        <f t="shared" ref="D78:D112" si="14">C78-E78</f>
        <v>14794</v>
      </c>
      <c r="E78" s="25">
        <f>ROUND(($B$2*J1*F78/365)+(G77*H2*B2/365),2)</f>
        <v>6212</v>
      </c>
      <c r="F78" s="30">
        <f>G77+H1</f>
        <v>593423.91999999993</v>
      </c>
      <c r="G78" s="25">
        <f t="shared" ref="G78:G112" si="15">F78-D78</f>
        <v>578629.91999999993</v>
      </c>
    </row>
    <row r="79" spans="1:7" ht="15.75" x14ac:dyDescent="0.25">
      <c r="A79" s="21">
        <v>41734</v>
      </c>
      <c r="B79" s="22">
        <f t="shared" si="13"/>
        <v>31</v>
      </c>
      <c r="C79" s="23">
        <f>$N$2</f>
        <v>31853</v>
      </c>
      <c r="D79" s="24">
        <f t="shared" si="14"/>
        <v>21892.370000000003</v>
      </c>
      <c r="E79" s="25">
        <f>ROUND(($B$2*L2*F79/365)+(G78*J2*B2/365),2)</f>
        <v>9960.6299999999992</v>
      </c>
      <c r="F79" s="30">
        <f>G78+N1</f>
        <v>878629.91999999993</v>
      </c>
      <c r="G79" s="25">
        <f t="shared" si="15"/>
        <v>856737.54999999993</v>
      </c>
    </row>
    <row r="80" spans="1:7" ht="15.75" x14ac:dyDescent="0.25">
      <c r="A80" s="21">
        <v>41764</v>
      </c>
      <c r="B80" s="22">
        <f t="shared" si="13"/>
        <v>30</v>
      </c>
      <c r="C80" s="23">
        <f t="shared" ref="C80:C112" si="16">$N$2</f>
        <v>31853</v>
      </c>
      <c r="D80" s="24">
        <f t="shared" si="14"/>
        <v>21290.48</v>
      </c>
      <c r="E80" s="25">
        <f>ROUND($B$2*B80*F80/365,2)</f>
        <v>10562.52</v>
      </c>
      <c r="F80" s="25">
        <f t="shared" ref="F80:F112" si="17">G79</f>
        <v>856737.54999999993</v>
      </c>
      <c r="G80" s="25">
        <f t="shared" si="15"/>
        <v>835447.07</v>
      </c>
    </row>
    <row r="81" spans="1:7" ht="15.75" x14ac:dyDescent="0.25">
      <c r="A81" s="21">
        <v>41795</v>
      </c>
      <c r="B81" s="22">
        <f t="shared" si="13"/>
        <v>31</v>
      </c>
      <c r="C81" s="23">
        <f t="shared" si="16"/>
        <v>31853</v>
      </c>
      <c r="D81" s="24">
        <f t="shared" si="14"/>
        <v>21209.629999999997</v>
      </c>
      <c r="E81" s="25">
        <f t="shared" ref="E81:E111" si="18">ROUND($B$2*B81*F81/365,2)</f>
        <v>10643.37</v>
      </c>
      <c r="F81" s="25">
        <f t="shared" si="17"/>
        <v>835447.07</v>
      </c>
      <c r="G81" s="25">
        <f t="shared" si="15"/>
        <v>814237.44</v>
      </c>
    </row>
    <row r="82" spans="1:7" ht="15.75" x14ac:dyDescent="0.25">
      <c r="A82" s="21">
        <v>41825</v>
      </c>
      <c r="B82" s="22">
        <f t="shared" si="13"/>
        <v>30</v>
      </c>
      <c r="C82" s="23">
        <f t="shared" si="16"/>
        <v>31853</v>
      </c>
      <c r="D82" s="24">
        <f t="shared" si="14"/>
        <v>21814.46</v>
      </c>
      <c r="E82" s="25">
        <f t="shared" si="18"/>
        <v>10038.540000000001</v>
      </c>
      <c r="F82" s="25">
        <f t="shared" si="17"/>
        <v>814237.44</v>
      </c>
      <c r="G82" s="25">
        <f t="shared" si="15"/>
        <v>792422.98</v>
      </c>
    </row>
    <row r="83" spans="1:7" ht="15.75" x14ac:dyDescent="0.25">
      <c r="A83" s="21">
        <v>41856</v>
      </c>
      <c r="B83" s="22">
        <f t="shared" si="13"/>
        <v>31</v>
      </c>
      <c r="C83" s="23">
        <f t="shared" si="16"/>
        <v>31853</v>
      </c>
      <c r="D83" s="24">
        <f t="shared" si="14"/>
        <v>21757.75</v>
      </c>
      <c r="E83" s="25">
        <f t="shared" si="18"/>
        <v>10095.25</v>
      </c>
      <c r="F83" s="25">
        <f t="shared" si="17"/>
        <v>792422.98</v>
      </c>
      <c r="G83" s="25">
        <f t="shared" si="15"/>
        <v>770665.23</v>
      </c>
    </row>
    <row r="84" spans="1:7" ht="15.75" x14ac:dyDescent="0.25">
      <c r="A84" s="21">
        <v>41887</v>
      </c>
      <c r="B84" s="22">
        <f t="shared" si="13"/>
        <v>31</v>
      </c>
      <c r="C84" s="23">
        <f t="shared" si="16"/>
        <v>31853</v>
      </c>
      <c r="D84" s="24">
        <f t="shared" si="14"/>
        <v>22034.940000000002</v>
      </c>
      <c r="E84" s="25">
        <f t="shared" si="18"/>
        <v>9818.06</v>
      </c>
      <c r="F84" s="25">
        <f t="shared" si="17"/>
        <v>770665.23</v>
      </c>
      <c r="G84" s="25">
        <f t="shared" si="15"/>
        <v>748630.29</v>
      </c>
    </row>
    <row r="85" spans="1:7" ht="15.75" x14ac:dyDescent="0.25">
      <c r="A85" s="21">
        <v>41917</v>
      </c>
      <c r="B85" s="22">
        <f t="shared" si="13"/>
        <v>30</v>
      </c>
      <c r="C85" s="23">
        <f t="shared" si="16"/>
        <v>31853</v>
      </c>
      <c r="D85" s="24">
        <f t="shared" si="14"/>
        <v>22623.309999999998</v>
      </c>
      <c r="E85" s="25">
        <f t="shared" si="18"/>
        <v>9229.69</v>
      </c>
      <c r="F85" s="25">
        <f t="shared" si="17"/>
        <v>748630.29</v>
      </c>
      <c r="G85" s="25">
        <f t="shared" si="15"/>
        <v>726006.98</v>
      </c>
    </row>
    <row r="86" spans="1:7" ht="15.75" x14ac:dyDescent="0.25">
      <c r="A86" s="21">
        <v>41948</v>
      </c>
      <c r="B86" s="22">
        <f t="shared" si="13"/>
        <v>31</v>
      </c>
      <c r="C86" s="23">
        <f t="shared" si="16"/>
        <v>31853</v>
      </c>
      <c r="D86" s="24">
        <f t="shared" si="14"/>
        <v>22603.870000000003</v>
      </c>
      <c r="E86" s="25">
        <f t="shared" si="18"/>
        <v>9249.1299999999992</v>
      </c>
      <c r="F86" s="25">
        <f t="shared" si="17"/>
        <v>726006.98</v>
      </c>
      <c r="G86" s="25">
        <f t="shared" si="15"/>
        <v>703403.11</v>
      </c>
    </row>
    <row r="87" spans="1:7" ht="15.75" x14ac:dyDescent="0.25">
      <c r="A87" s="21">
        <v>41978</v>
      </c>
      <c r="B87" s="22">
        <f t="shared" si="13"/>
        <v>30</v>
      </c>
      <c r="C87" s="23">
        <f t="shared" si="16"/>
        <v>31853</v>
      </c>
      <c r="D87" s="24">
        <f t="shared" si="14"/>
        <v>23180.91</v>
      </c>
      <c r="E87" s="25">
        <f t="shared" si="18"/>
        <v>8672.09</v>
      </c>
      <c r="F87" s="25">
        <f t="shared" si="17"/>
        <v>703403.11</v>
      </c>
      <c r="G87" s="25">
        <f t="shared" si="15"/>
        <v>680222.2</v>
      </c>
    </row>
    <row r="88" spans="1:7" ht="15.75" x14ac:dyDescent="0.25">
      <c r="A88" s="21">
        <v>42009</v>
      </c>
      <c r="B88" s="22">
        <f t="shared" si="13"/>
        <v>31</v>
      </c>
      <c r="C88" s="23">
        <f t="shared" si="16"/>
        <v>31853</v>
      </c>
      <c r="D88" s="24">
        <f t="shared" si="14"/>
        <v>23187.16</v>
      </c>
      <c r="E88" s="25">
        <f t="shared" si="18"/>
        <v>8665.84</v>
      </c>
      <c r="F88" s="25">
        <f t="shared" si="17"/>
        <v>680222.2</v>
      </c>
      <c r="G88" s="25">
        <f t="shared" si="15"/>
        <v>657035.03999999992</v>
      </c>
    </row>
    <row r="89" spans="1:7" ht="15.75" x14ac:dyDescent="0.25">
      <c r="A89" s="21">
        <v>42040</v>
      </c>
      <c r="B89" s="22">
        <f t="shared" si="13"/>
        <v>31</v>
      </c>
      <c r="C89" s="23">
        <f t="shared" si="16"/>
        <v>31853</v>
      </c>
      <c r="D89" s="24">
        <f t="shared" si="14"/>
        <v>23482.55</v>
      </c>
      <c r="E89" s="25">
        <f t="shared" si="18"/>
        <v>8370.4500000000007</v>
      </c>
      <c r="F89" s="25">
        <f t="shared" si="17"/>
        <v>657035.03999999992</v>
      </c>
      <c r="G89" s="25">
        <f t="shared" si="15"/>
        <v>633552.48999999987</v>
      </c>
    </row>
    <row r="90" spans="1:7" ht="15.75" x14ac:dyDescent="0.25">
      <c r="A90" s="21">
        <v>42068</v>
      </c>
      <c r="B90" s="22">
        <f t="shared" si="13"/>
        <v>28</v>
      </c>
      <c r="C90" s="23">
        <f t="shared" si="16"/>
        <v>31853</v>
      </c>
      <c r="D90" s="24">
        <f t="shared" si="14"/>
        <v>24562.81</v>
      </c>
      <c r="E90" s="25">
        <f t="shared" si="18"/>
        <v>7290.19</v>
      </c>
      <c r="F90" s="25">
        <f t="shared" si="17"/>
        <v>633552.48999999987</v>
      </c>
      <c r="G90" s="25">
        <f t="shared" si="15"/>
        <v>608989.67999999982</v>
      </c>
    </row>
    <row r="91" spans="1:7" ht="15.75" x14ac:dyDescent="0.25">
      <c r="A91" s="21">
        <v>42099</v>
      </c>
      <c r="B91" s="22">
        <f t="shared" si="13"/>
        <v>31</v>
      </c>
      <c r="C91" s="23">
        <f t="shared" si="16"/>
        <v>31853</v>
      </c>
      <c r="D91" s="24">
        <f t="shared" si="14"/>
        <v>24094.639999999999</v>
      </c>
      <c r="E91" s="25">
        <f t="shared" si="18"/>
        <v>7758.36</v>
      </c>
      <c r="F91" s="25">
        <f t="shared" si="17"/>
        <v>608989.67999999982</v>
      </c>
      <c r="G91" s="25">
        <f t="shared" si="15"/>
        <v>584895.0399999998</v>
      </c>
    </row>
    <row r="92" spans="1:7" ht="15.75" x14ac:dyDescent="0.25">
      <c r="A92" s="21">
        <v>42129</v>
      </c>
      <c r="B92" s="22">
        <f t="shared" si="13"/>
        <v>30</v>
      </c>
      <c r="C92" s="23">
        <f t="shared" si="16"/>
        <v>31853</v>
      </c>
      <c r="D92" s="24">
        <f t="shared" si="14"/>
        <v>24641.97</v>
      </c>
      <c r="E92" s="25">
        <f t="shared" si="18"/>
        <v>7211.03</v>
      </c>
      <c r="F92" s="25">
        <f t="shared" si="17"/>
        <v>584895.0399999998</v>
      </c>
      <c r="G92" s="25">
        <f t="shared" si="15"/>
        <v>560253.06999999983</v>
      </c>
    </row>
    <row r="93" spans="1:7" ht="15.75" x14ac:dyDescent="0.25">
      <c r="A93" s="21">
        <v>42160</v>
      </c>
      <c r="B93" s="22">
        <f t="shared" si="13"/>
        <v>31</v>
      </c>
      <c r="C93" s="23">
        <f t="shared" si="16"/>
        <v>31853</v>
      </c>
      <c r="D93" s="24">
        <f t="shared" si="14"/>
        <v>24715.53</v>
      </c>
      <c r="E93" s="25">
        <f t="shared" si="18"/>
        <v>7137.47</v>
      </c>
      <c r="F93" s="25">
        <f t="shared" si="17"/>
        <v>560253.06999999983</v>
      </c>
      <c r="G93" s="25">
        <f t="shared" si="15"/>
        <v>535537.5399999998</v>
      </c>
    </row>
    <row r="94" spans="1:7" ht="15.75" x14ac:dyDescent="0.25">
      <c r="A94" s="21">
        <v>42190</v>
      </c>
      <c r="B94" s="22">
        <f t="shared" si="13"/>
        <v>30</v>
      </c>
      <c r="C94" s="23">
        <f t="shared" si="16"/>
        <v>31853</v>
      </c>
      <c r="D94" s="24">
        <f t="shared" si="14"/>
        <v>25250.48</v>
      </c>
      <c r="E94" s="25">
        <f t="shared" si="18"/>
        <v>6602.52</v>
      </c>
      <c r="F94" s="25">
        <f t="shared" si="17"/>
        <v>535537.5399999998</v>
      </c>
      <c r="G94" s="25">
        <f t="shared" si="15"/>
        <v>510287.05999999982</v>
      </c>
    </row>
    <row r="95" spans="1:7" ht="15.75" x14ac:dyDescent="0.25">
      <c r="A95" s="21">
        <v>42221</v>
      </c>
      <c r="B95" s="22">
        <f t="shared" si="13"/>
        <v>31</v>
      </c>
      <c r="C95" s="23">
        <f t="shared" si="16"/>
        <v>31853</v>
      </c>
      <c r="D95" s="24">
        <f t="shared" si="14"/>
        <v>25352.080000000002</v>
      </c>
      <c r="E95" s="25">
        <f t="shared" si="18"/>
        <v>6500.92</v>
      </c>
      <c r="F95" s="25">
        <f t="shared" si="17"/>
        <v>510287.05999999982</v>
      </c>
      <c r="G95" s="25">
        <f t="shared" si="15"/>
        <v>484934.97999999981</v>
      </c>
    </row>
    <row r="96" spans="1:7" ht="15.75" x14ac:dyDescent="0.25">
      <c r="A96" s="21">
        <v>42252</v>
      </c>
      <c r="B96" s="22">
        <f t="shared" si="13"/>
        <v>31</v>
      </c>
      <c r="C96" s="23">
        <f t="shared" si="16"/>
        <v>31853</v>
      </c>
      <c r="D96" s="24">
        <f t="shared" si="14"/>
        <v>25675.06</v>
      </c>
      <c r="E96" s="25">
        <f t="shared" si="18"/>
        <v>6177.94</v>
      </c>
      <c r="F96" s="25">
        <f t="shared" si="17"/>
        <v>484934.97999999981</v>
      </c>
      <c r="G96" s="25">
        <f t="shared" si="15"/>
        <v>459259.91999999981</v>
      </c>
    </row>
    <row r="97" spans="1:7" ht="15.75" x14ac:dyDescent="0.25">
      <c r="A97" s="21">
        <v>42282</v>
      </c>
      <c r="B97" s="22">
        <f t="shared" si="13"/>
        <v>30</v>
      </c>
      <c r="C97" s="23">
        <f t="shared" si="16"/>
        <v>31853</v>
      </c>
      <c r="D97" s="24">
        <f t="shared" si="14"/>
        <v>26190.89</v>
      </c>
      <c r="E97" s="25">
        <f t="shared" si="18"/>
        <v>5662.11</v>
      </c>
      <c r="F97" s="25">
        <f t="shared" si="17"/>
        <v>459259.91999999981</v>
      </c>
      <c r="G97" s="25">
        <f t="shared" si="15"/>
        <v>433069.0299999998</v>
      </c>
    </row>
    <row r="98" spans="1:7" ht="15.75" x14ac:dyDescent="0.25">
      <c r="A98" s="21">
        <v>42313</v>
      </c>
      <c r="B98" s="22">
        <f t="shared" si="13"/>
        <v>31</v>
      </c>
      <c r="C98" s="23">
        <f t="shared" si="16"/>
        <v>31853</v>
      </c>
      <c r="D98" s="24">
        <f t="shared" si="14"/>
        <v>26335.82</v>
      </c>
      <c r="E98" s="25">
        <f t="shared" si="18"/>
        <v>5517.18</v>
      </c>
      <c r="F98" s="25">
        <f t="shared" si="17"/>
        <v>433069.0299999998</v>
      </c>
      <c r="G98" s="25">
        <f t="shared" si="15"/>
        <v>406733.20999999979</v>
      </c>
    </row>
    <row r="99" spans="1:7" ht="15.75" x14ac:dyDescent="0.25">
      <c r="A99" s="21">
        <v>42343</v>
      </c>
      <c r="B99" s="22">
        <f t="shared" si="13"/>
        <v>30</v>
      </c>
      <c r="C99" s="23">
        <f t="shared" si="16"/>
        <v>31853</v>
      </c>
      <c r="D99" s="24">
        <f t="shared" si="14"/>
        <v>26838.48</v>
      </c>
      <c r="E99" s="25">
        <f t="shared" si="18"/>
        <v>5014.5200000000004</v>
      </c>
      <c r="F99" s="25">
        <f t="shared" si="17"/>
        <v>406733.20999999979</v>
      </c>
      <c r="G99" s="25">
        <f t="shared" si="15"/>
        <v>379894.72999999981</v>
      </c>
    </row>
    <row r="100" spans="1:7" ht="15.75" x14ac:dyDescent="0.25">
      <c r="A100" s="21">
        <v>42374</v>
      </c>
      <c r="B100" s="22">
        <f t="shared" si="13"/>
        <v>31</v>
      </c>
      <c r="C100" s="23">
        <f t="shared" si="16"/>
        <v>31853</v>
      </c>
      <c r="D100" s="24">
        <f t="shared" si="14"/>
        <v>27013.25</v>
      </c>
      <c r="E100" s="25">
        <f t="shared" si="18"/>
        <v>4839.75</v>
      </c>
      <c r="F100" s="25">
        <f t="shared" si="17"/>
        <v>379894.72999999981</v>
      </c>
      <c r="G100" s="25">
        <f t="shared" si="15"/>
        <v>352881.47999999981</v>
      </c>
    </row>
    <row r="101" spans="1:7" ht="15.75" x14ac:dyDescent="0.25">
      <c r="A101" s="21">
        <v>42405</v>
      </c>
      <c r="B101" s="22">
        <f t="shared" si="13"/>
        <v>31</v>
      </c>
      <c r="C101" s="23">
        <f t="shared" si="16"/>
        <v>31853</v>
      </c>
      <c r="D101" s="24">
        <f t="shared" si="14"/>
        <v>27357.39</v>
      </c>
      <c r="E101" s="25">
        <f t="shared" si="18"/>
        <v>4495.6099999999997</v>
      </c>
      <c r="F101" s="25">
        <f t="shared" si="17"/>
        <v>352881.47999999981</v>
      </c>
      <c r="G101" s="25">
        <f t="shared" si="15"/>
        <v>325524.08999999979</v>
      </c>
    </row>
    <row r="102" spans="1:7" ht="15.75" x14ac:dyDescent="0.25">
      <c r="A102" s="21">
        <v>42434</v>
      </c>
      <c r="B102" s="22">
        <f t="shared" si="13"/>
        <v>29</v>
      </c>
      <c r="C102" s="23">
        <f t="shared" si="16"/>
        <v>31853</v>
      </c>
      <c r="D102" s="24">
        <f t="shared" si="14"/>
        <v>27973.47</v>
      </c>
      <c r="E102" s="25">
        <f t="shared" si="18"/>
        <v>3879.53</v>
      </c>
      <c r="F102" s="25">
        <f t="shared" si="17"/>
        <v>325524.08999999979</v>
      </c>
      <c r="G102" s="25">
        <f t="shared" si="15"/>
        <v>297550.61999999976</v>
      </c>
    </row>
    <row r="103" spans="1:7" ht="15.75" x14ac:dyDescent="0.25">
      <c r="A103" s="21">
        <v>42465</v>
      </c>
      <c r="B103" s="22">
        <f t="shared" si="13"/>
        <v>31</v>
      </c>
      <c r="C103" s="23">
        <f t="shared" si="16"/>
        <v>31853</v>
      </c>
      <c r="D103" s="24">
        <f t="shared" si="14"/>
        <v>28062.29</v>
      </c>
      <c r="E103" s="25">
        <f t="shared" si="18"/>
        <v>3790.71</v>
      </c>
      <c r="F103" s="25">
        <f t="shared" si="17"/>
        <v>297550.61999999976</v>
      </c>
      <c r="G103" s="25">
        <f t="shared" si="15"/>
        <v>269488.32999999978</v>
      </c>
    </row>
    <row r="104" spans="1:7" ht="15.75" x14ac:dyDescent="0.25">
      <c r="A104" s="21">
        <v>42495</v>
      </c>
      <c r="B104" s="22">
        <f t="shared" si="13"/>
        <v>30</v>
      </c>
      <c r="C104" s="23">
        <f t="shared" si="16"/>
        <v>31853</v>
      </c>
      <c r="D104" s="24">
        <f t="shared" si="14"/>
        <v>28530.54</v>
      </c>
      <c r="E104" s="25">
        <f t="shared" si="18"/>
        <v>3322.46</v>
      </c>
      <c r="F104" s="25">
        <f t="shared" si="17"/>
        <v>269488.32999999978</v>
      </c>
      <c r="G104" s="25">
        <f t="shared" si="15"/>
        <v>240957.78999999978</v>
      </c>
    </row>
    <row r="105" spans="1:7" ht="15.75" x14ac:dyDescent="0.25">
      <c r="A105" s="21">
        <v>42526</v>
      </c>
      <c r="B105" s="22">
        <f t="shared" si="13"/>
        <v>31</v>
      </c>
      <c r="C105" s="23">
        <f t="shared" si="16"/>
        <v>31853</v>
      </c>
      <c r="D105" s="24">
        <f t="shared" si="14"/>
        <v>28783.260000000002</v>
      </c>
      <c r="E105" s="25">
        <f t="shared" si="18"/>
        <v>3069.74</v>
      </c>
      <c r="F105" s="25">
        <f t="shared" si="17"/>
        <v>240957.78999999978</v>
      </c>
      <c r="G105" s="25">
        <f t="shared" si="15"/>
        <v>212174.52999999977</v>
      </c>
    </row>
    <row r="106" spans="1:7" ht="15.75" x14ac:dyDescent="0.25">
      <c r="A106" s="21">
        <v>42556</v>
      </c>
      <c r="B106" s="22">
        <f t="shared" si="13"/>
        <v>30</v>
      </c>
      <c r="C106" s="23">
        <f t="shared" si="16"/>
        <v>31853</v>
      </c>
      <c r="D106" s="24">
        <f t="shared" si="14"/>
        <v>29237.15</v>
      </c>
      <c r="E106" s="25">
        <f t="shared" si="18"/>
        <v>2615.85</v>
      </c>
      <c r="F106" s="25">
        <f t="shared" si="17"/>
        <v>212174.52999999977</v>
      </c>
      <c r="G106" s="25">
        <f t="shared" si="15"/>
        <v>182937.37999999977</v>
      </c>
    </row>
    <row r="107" spans="1:7" ht="15.75" x14ac:dyDescent="0.25">
      <c r="A107" s="21">
        <v>42587</v>
      </c>
      <c r="B107" s="22">
        <f t="shared" si="13"/>
        <v>31</v>
      </c>
      <c r="C107" s="23">
        <f t="shared" si="16"/>
        <v>31853</v>
      </c>
      <c r="D107" s="24">
        <f t="shared" si="14"/>
        <v>29522.43</v>
      </c>
      <c r="E107" s="25">
        <f t="shared" si="18"/>
        <v>2330.5700000000002</v>
      </c>
      <c r="F107" s="25">
        <f t="shared" si="17"/>
        <v>182937.37999999977</v>
      </c>
      <c r="G107" s="25">
        <f t="shared" si="15"/>
        <v>153414.94999999978</v>
      </c>
    </row>
    <row r="108" spans="1:7" ht="15.75" x14ac:dyDescent="0.25">
      <c r="A108" s="21">
        <v>42618</v>
      </c>
      <c r="B108" s="22">
        <f t="shared" si="13"/>
        <v>31</v>
      </c>
      <c r="C108" s="23">
        <f t="shared" si="16"/>
        <v>31853</v>
      </c>
      <c r="D108" s="24">
        <f t="shared" si="14"/>
        <v>29898.54</v>
      </c>
      <c r="E108" s="25">
        <f t="shared" si="18"/>
        <v>1954.46</v>
      </c>
      <c r="F108" s="25">
        <f t="shared" si="17"/>
        <v>153414.94999999978</v>
      </c>
      <c r="G108" s="25">
        <f t="shared" si="15"/>
        <v>123516.40999999977</v>
      </c>
    </row>
    <row r="109" spans="1:7" ht="15.75" x14ac:dyDescent="0.25">
      <c r="A109" s="21">
        <v>42648</v>
      </c>
      <c r="B109" s="22">
        <f t="shared" si="13"/>
        <v>30</v>
      </c>
      <c r="C109" s="23">
        <f t="shared" si="16"/>
        <v>31853</v>
      </c>
      <c r="D109" s="24">
        <f t="shared" si="14"/>
        <v>30330.19</v>
      </c>
      <c r="E109" s="25">
        <f t="shared" si="18"/>
        <v>1522.81</v>
      </c>
      <c r="F109" s="25">
        <f t="shared" si="17"/>
        <v>123516.40999999977</v>
      </c>
      <c r="G109" s="25">
        <f t="shared" si="15"/>
        <v>93186.219999999768</v>
      </c>
    </row>
    <row r="110" spans="1:7" ht="15.75" x14ac:dyDescent="0.25">
      <c r="A110" s="21">
        <v>42679</v>
      </c>
      <c r="B110" s="22">
        <f t="shared" si="13"/>
        <v>31</v>
      </c>
      <c r="C110" s="23">
        <f t="shared" si="16"/>
        <v>31853</v>
      </c>
      <c r="D110" s="24">
        <f t="shared" si="14"/>
        <v>30665.83</v>
      </c>
      <c r="E110" s="25">
        <f t="shared" si="18"/>
        <v>1187.17</v>
      </c>
      <c r="F110" s="25">
        <f t="shared" si="17"/>
        <v>93186.219999999768</v>
      </c>
      <c r="G110" s="25">
        <f t="shared" si="15"/>
        <v>62520.389999999767</v>
      </c>
    </row>
    <row r="111" spans="1:7" ht="15.75" x14ac:dyDescent="0.25">
      <c r="A111" s="21">
        <v>42709</v>
      </c>
      <c r="B111" s="22">
        <f t="shared" si="13"/>
        <v>30</v>
      </c>
      <c r="C111" s="23">
        <f t="shared" si="16"/>
        <v>31853</v>
      </c>
      <c r="D111" s="24">
        <f t="shared" si="14"/>
        <v>31082.2</v>
      </c>
      <c r="E111" s="25">
        <f t="shared" si="18"/>
        <v>770.8</v>
      </c>
      <c r="F111" s="25">
        <f t="shared" si="17"/>
        <v>62520.389999999767</v>
      </c>
      <c r="G111" s="25">
        <f t="shared" si="15"/>
        <v>31438.189999999766</v>
      </c>
    </row>
    <row r="112" spans="1:7" ht="15.75" x14ac:dyDescent="0.25">
      <c r="A112" s="21">
        <v>42740</v>
      </c>
      <c r="B112" s="27">
        <f t="shared" si="13"/>
        <v>31</v>
      </c>
      <c r="C112" s="23">
        <f t="shared" si="16"/>
        <v>31853</v>
      </c>
      <c r="D112" s="29">
        <f t="shared" si="14"/>
        <v>31438.189999999766</v>
      </c>
      <c r="E112" s="30">
        <v>414.81000000023505</v>
      </c>
      <c r="F112" s="30">
        <f t="shared" si="17"/>
        <v>31438.189999999766</v>
      </c>
      <c r="G112" s="30">
        <f t="shared" si="15"/>
        <v>0</v>
      </c>
    </row>
    <row r="113" spans="1:7" ht="15.75" x14ac:dyDescent="0.25">
      <c r="A113" s="21">
        <v>41675</v>
      </c>
      <c r="B113" s="22">
        <f>_xlfn.DAYS(A113,A4)</f>
        <v>31</v>
      </c>
      <c r="C113" s="23">
        <f>$D$2</f>
        <v>10398</v>
      </c>
      <c r="D113" s="24">
        <f>C113-E113</f>
        <v>6576.08</v>
      </c>
      <c r="E113" s="25">
        <f t="shared" ref="E113:F115" si="19">E77</f>
        <v>3821.92</v>
      </c>
      <c r="F113" s="25">
        <f t="shared" si="19"/>
        <v>300000</v>
      </c>
      <c r="G113" s="25">
        <f>F113-D113</f>
        <v>293423.92</v>
      </c>
    </row>
    <row r="114" spans="1:7" ht="15.75" x14ac:dyDescent="0.25">
      <c r="A114" s="21">
        <v>41703</v>
      </c>
      <c r="B114" s="22">
        <f t="shared" ref="B114:B148" si="20">_xlfn.DAYS(A114,A113)</f>
        <v>28</v>
      </c>
      <c r="C114" s="23">
        <f>$F$2</f>
        <v>21006</v>
      </c>
      <c r="D114" s="24">
        <f t="shared" ref="D114:D148" si="21">C114-E114</f>
        <v>14794</v>
      </c>
      <c r="E114" s="25">
        <f t="shared" si="19"/>
        <v>6212</v>
      </c>
      <c r="F114" s="30">
        <f t="shared" si="19"/>
        <v>593423.91999999993</v>
      </c>
      <c r="G114" s="25">
        <f t="shared" ref="G114:G148" si="22">F114-D114</f>
        <v>578629.91999999993</v>
      </c>
    </row>
    <row r="115" spans="1:7" ht="15.75" x14ac:dyDescent="0.25">
      <c r="A115" s="21">
        <v>41734</v>
      </c>
      <c r="B115" s="22">
        <f t="shared" si="20"/>
        <v>31</v>
      </c>
      <c r="C115" s="23">
        <f>$N$2</f>
        <v>31853</v>
      </c>
      <c r="D115" s="24">
        <f t="shared" si="21"/>
        <v>21892.370000000003</v>
      </c>
      <c r="E115" s="25">
        <f t="shared" si="19"/>
        <v>9960.6299999999992</v>
      </c>
      <c r="F115" s="30">
        <f t="shared" si="19"/>
        <v>878629.91999999993</v>
      </c>
      <c r="G115" s="25">
        <f t="shared" si="22"/>
        <v>856737.54999999993</v>
      </c>
    </row>
    <row r="116" spans="1:7" ht="15.75" x14ac:dyDescent="0.25">
      <c r="A116" s="21">
        <v>41764</v>
      </c>
      <c r="B116" s="22">
        <f t="shared" si="20"/>
        <v>30</v>
      </c>
      <c r="C116" s="23">
        <f>$T$2</f>
        <v>42939</v>
      </c>
      <c r="D116" s="24">
        <f t="shared" si="21"/>
        <v>30527.17</v>
      </c>
      <c r="E116" s="25">
        <f>ROUND(($B$2*P2*F116/365)+(R2*B2*G115/365),2)</f>
        <v>12411.83</v>
      </c>
      <c r="F116" s="30">
        <f>G115+R1</f>
        <v>1156737.5499999998</v>
      </c>
      <c r="G116" s="25">
        <f t="shared" si="22"/>
        <v>1126210.3799999999</v>
      </c>
    </row>
    <row r="117" spans="1:7" ht="15.75" x14ac:dyDescent="0.25">
      <c r="A117" s="21">
        <v>41795</v>
      </c>
      <c r="B117" s="22">
        <f t="shared" si="20"/>
        <v>31</v>
      </c>
      <c r="C117" s="23">
        <f t="shared" ref="C117:C148" si="23">$T$2</f>
        <v>42939</v>
      </c>
      <c r="D117" s="24">
        <f t="shared" si="21"/>
        <v>28591.39</v>
      </c>
      <c r="E117" s="25">
        <f>ROUND($B$2*B117*F117/365,2)</f>
        <v>14347.61</v>
      </c>
      <c r="F117" s="25">
        <f t="shared" ref="F117:F148" si="24">G116</f>
        <v>1126210.3799999999</v>
      </c>
      <c r="G117" s="25">
        <f t="shared" si="22"/>
        <v>1097618.99</v>
      </c>
    </row>
    <row r="118" spans="1:7" ht="15.75" x14ac:dyDescent="0.25">
      <c r="A118" s="21">
        <v>41825</v>
      </c>
      <c r="B118" s="22">
        <f t="shared" si="20"/>
        <v>30</v>
      </c>
      <c r="C118" s="23">
        <f t="shared" si="23"/>
        <v>42939</v>
      </c>
      <c r="D118" s="24">
        <f t="shared" si="21"/>
        <v>29406.71</v>
      </c>
      <c r="E118" s="25">
        <f t="shared" ref="E118:E147" si="25">ROUND($B$2*B118*F118/365,2)</f>
        <v>13532.29</v>
      </c>
      <c r="F118" s="25">
        <f t="shared" si="24"/>
        <v>1097618.99</v>
      </c>
      <c r="G118" s="25">
        <f t="shared" si="22"/>
        <v>1068212.28</v>
      </c>
    </row>
    <row r="119" spans="1:7" ht="15.75" x14ac:dyDescent="0.25">
      <c r="A119" s="21">
        <v>41856</v>
      </c>
      <c r="B119" s="22">
        <f t="shared" si="20"/>
        <v>31</v>
      </c>
      <c r="C119" s="23">
        <f t="shared" si="23"/>
        <v>42939</v>
      </c>
      <c r="D119" s="24">
        <f t="shared" si="21"/>
        <v>29330.27</v>
      </c>
      <c r="E119" s="25">
        <f t="shared" si="25"/>
        <v>13608.73</v>
      </c>
      <c r="F119" s="25">
        <f t="shared" si="24"/>
        <v>1068212.28</v>
      </c>
      <c r="G119" s="25">
        <f t="shared" si="22"/>
        <v>1038882.01</v>
      </c>
    </row>
    <row r="120" spans="1:7" ht="15.75" x14ac:dyDescent="0.25">
      <c r="A120" s="21">
        <v>41887</v>
      </c>
      <c r="B120" s="22">
        <f t="shared" si="20"/>
        <v>31</v>
      </c>
      <c r="C120" s="23">
        <f t="shared" si="23"/>
        <v>42939</v>
      </c>
      <c r="D120" s="24">
        <f t="shared" si="21"/>
        <v>29703.93</v>
      </c>
      <c r="E120" s="25">
        <f t="shared" si="25"/>
        <v>13235.07</v>
      </c>
      <c r="F120" s="25">
        <f t="shared" si="24"/>
        <v>1038882.01</v>
      </c>
      <c r="G120" s="25">
        <f t="shared" si="22"/>
        <v>1009178.08</v>
      </c>
    </row>
    <row r="121" spans="1:7" ht="15.75" x14ac:dyDescent="0.25">
      <c r="A121" s="21">
        <v>41917</v>
      </c>
      <c r="B121" s="22">
        <f t="shared" si="20"/>
        <v>30</v>
      </c>
      <c r="C121" s="23">
        <f t="shared" si="23"/>
        <v>42939</v>
      </c>
      <c r="D121" s="24">
        <f t="shared" si="21"/>
        <v>30497.08</v>
      </c>
      <c r="E121" s="25">
        <f t="shared" si="25"/>
        <v>12441.92</v>
      </c>
      <c r="F121" s="25">
        <f t="shared" si="24"/>
        <v>1009178.08</v>
      </c>
      <c r="G121" s="25">
        <f t="shared" si="22"/>
        <v>978681</v>
      </c>
    </row>
    <row r="122" spans="1:7" ht="15.75" x14ac:dyDescent="0.25">
      <c r="A122" s="21">
        <v>41948</v>
      </c>
      <c r="B122" s="22">
        <f t="shared" si="20"/>
        <v>31</v>
      </c>
      <c r="C122" s="23">
        <f t="shared" si="23"/>
        <v>42939</v>
      </c>
      <c r="D122" s="24">
        <f t="shared" si="21"/>
        <v>30470.870000000003</v>
      </c>
      <c r="E122" s="25">
        <f t="shared" si="25"/>
        <v>12468.13</v>
      </c>
      <c r="F122" s="25">
        <f t="shared" si="24"/>
        <v>978681</v>
      </c>
      <c r="G122" s="25">
        <f t="shared" si="22"/>
        <v>948210.13</v>
      </c>
    </row>
    <row r="123" spans="1:7" ht="15.75" x14ac:dyDescent="0.25">
      <c r="A123" s="21">
        <v>41978</v>
      </c>
      <c r="B123" s="22">
        <f t="shared" si="20"/>
        <v>30</v>
      </c>
      <c r="C123" s="23">
        <f t="shared" si="23"/>
        <v>42939</v>
      </c>
      <c r="D123" s="24">
        <f t="shared" si="21"/>
        <v>31248.739999999998</v>
      </c>
      <c r="E123" s="25">
        <f t="shared" si="25"/>
        <v>11690.26</v>
      </c>
      <c r="F123" s="25">
        <f t="shared" si="24"/>
        <v>948210.13</v>
      </c>
      <c r="G123" s="25">
        <f t="shared" si="22"/>
        <v>916961.39</v>
      </c>
    </row>
    <row r="124" spans="1:7" ht="15.75" x14ac:dyDescent="0.25">
      <c r="A124" s="21">
        <v>42009</v>
      </c>
      <c r="B124" s="22">
        <f t="shared" si="20"/>
        <v>31</v>
      </c>
      <c r="C124" s="23">
        <f t="shared" si="23"/>
        <v>42939</v>
      </c>
      <c r="D124" s="24">
        <f t="shared" si="21"/>
        <v>31257.16</v>
      </c>
      <c r="E124" s="25">
        <f t="shared" si="25"/>
        <v>11681.84</v>
      </c>
      <c r="F124" s="25">
        <f t="shared" si="24"/>
        <v>916961.39</v>
      </c>
      <c r="G124" s="25">
        <f t="shared" si="22"/>
        <v>885704.23</v>
      </c>
    </row>
    <row r="125" spans="1:7" ht="15.75" x14ac:dyDescent="0.25">
      <c r="A125" s="21">
        <v>42040</v>
      </c>
      <c r="B125" s="22">
        <f t="shared" si="20"/>
        <v>31</v>
      </c>
      <c r="C125" s="23">
        <f t="shared" si="23"/>
        <v>42939</v>
      </c>
      <c r="D125" s="24">
        <f t="shared" si="21"/>
        <v>31655.370000000003</v>
      </c>
      <c r="E125" s="25">
        <f t="shared" si="25"/>
        <v>11283.63</v>
      </c>
      <c r="F125" s="25">
        <f t="shared" si="24"/>
        <v>885704.23</v>
      </c>
      <c r="G125" s="25">
        <f t="shared" si="22"/>
        <v>854048.86</v>
      </c>
    </row>
    <row r="126" spans="1:7" ht="15.75" x14ac:dyDescent="0.25">
      <c r="A126" s="21">
        <v>42068</v>
      </c>
      <c r="B126" s="22">
        <f t="shared" si="20"/>
        <v>28</v>
      </c>
      <c r="C126" s="23">
        <f t="shared" si="23"/>
        <v>42939</v>
      </c>
      <c r="D126" s="24">
        <f t="shared" si="21"/>
        <v>33111.589999999997</v>
      </c>
      <c r="E126" s="25">
        <f t="shared" si="25"/>
        <v>9827.41</v>
      </c>
      <c r="F126" s="25">
        <f t="shared" si="24"/>
        <v>854048.86</v>
      </c>
      <c r="G126" s="25">
        <f t="shared" si="22"/>
        <v>820937.27</v>
      </c>
    </row>
    <row r="127" spans="1:7" ht="15.75" x14ac:dyDescent="0.25">
      <c r="A127" s="21">
        <v>42099</v>
      </c>
      <c r="B127" s="22">
        <f t="shared" si="20"/>
        <v>31</v>
      </c>
      <c r="C127" s="23">
        <f t="shared" si="23"/>
        <v>42939</v>
      </c>
      <c r="D127" s="24">
        <f t="shared" si="21"/>
        <v>32480.48</v>
      </c>
      <c r="E127" s="25">
        <f t="shared" si="25"/>
        <v>10458.52</v>
      </c>
      <c r="F127" s="25">
        <f t="shared" si="24"/>
        <v>820937.27</v>
      </c>
      <c r="G127" s="25">
        <f t="shared" si="22"/>
        <v>788456.79</v>
      </c>
    </row>
    <row r="128" spans="1:7" ht="15.75" x14ac:dyDescent="0.25">
      <c r="A128" s="21">
        <v>42129</v>
      </c>
      <c r="B128" s="22">
        <f t="shared" si="20"/>
        <v>30</v>
      </c>
      <c r="C128" s="23">
        <f t="shared" si="23"/>
        <v>42939</v>
      </c>
      <c r="D128" s="24">
        <f t="shared" si="21"/>
        <v>33218.300000000003</v>
      </c>
      <c r="E128" s="25">
        <f t="shared" si="25"/>
        <v>9720.7000000000007</v>
      </c>
      <c r="F128" s="25">
        <f t="shared" si="24"/>
        <v>788456.79</v>
      </c>
      <c r="G128" s="25">
        <f t="shared" si="22"/>
        <v>755238.49</v>
      </c>
    </row>
    <row r="129" spans="1:7" ht="15.75" x14ac:dyDescent="0.25">
      <c r="A129" s="21">
        <v>42160</v>
      </c>
      <c r="B129" s="22">
        <f t="shared" si="20"/>
        <v>31</v>
      </c>
      <c r="C129" s="23">
        <f t="shared" si="23"/>
        <v>42939</v>
      </c>
      <c r="D129" s="24">
        <f t="shared" si="21"/>
        <v>33317.47</v>
      </c>
      <c r="E129" s="25">
        <f t="shared" si="25"/>
        <v>9621.5300000000007</v>
      </c>
      <c r="F129" s="25">
        <f t="shared" si="24"/>
        <v>755238.49</v>
      </c>
      <c r="G129" s="25">
        <f t="shared" si="22"/>
        <v>721921.02</v>
      </c>
    </row>
    <row r="130" spans="1:7" ht="15.75" x14ac:dyDescent="0.25">
      <c r="A130" s="21">
        <v>42190</v>
      </c>
      <c r="B130" s="22">
        <f t="shared" si="20"/>
        <v>30</v>
      </c>
      <c r="C130" s="23">
        <f t="shared" si="23"/>
        <v>42939</v>
      </c>
      <c r="D130" s="24">
        <f t="shared" si="21"/>
        <v>34038.6</v>
      </c>
      <c r="E130" s="25">
        <f t="shared" si="25"/>
        <v>8900.4</v>
      </c>
      <c r="F130" s="25">
        <f t="shared" si="24"/>
        <v>721921.02</v>
      </c>
      <c r="G130" s="25">
        <f t="shared" si="22"/>
        <v>687882.42</v>
      </c>
    </row>
    <row r="131" spans="1:7" ht="15.75" x14ac:dyDescent="0.25">
      <c r="A131" s="21">
        <v>42221</v>
      </c>
      <c r="B131" s="22">
        <f t="shared" si="20"/>
        <v>31</v>
      </c>
      <c r="C131" s="23">
        <f t="shared" si="23"/>
        <v>42939</v>
      </c>
      <c r="D131" s="24">
        <f t="shared" si="21"/>
        <v>34175.57</v>
      </c>
      <c r="E131" s="25">
        <f t="shared" si="25"/>
        <v>8763.43</v>
      </c>
      <c r="F131" s="25">
        <f t="shared" si="24"/>
        <v>687882.42</v>
      </c>
      <c r="G131" s="25">
        <f t="shared" si="22"/>
        <v>653706.85000000009</v>
      </c>
    </row>
    <row r="132" spans="1:7" ht="15.75" x14ac:dyDescent="0.25">
      <c r="A132" s="21">
        <v>42252</v>
      </c>
      <c r="B132" s="22">
        <f t="shared" si="20"/>
        <v>31</v>
      </c>
      <c r="C132" s="23">
        <f t="shared" si="23"/>
        <v>42939</v>
      </c>
      <c r="D132" s="24">
        <f t="shared" si="21"/>
        <v>34610.949999999997</v>
      </c>
      <c r="E132" s="25">
        <f t="shared" si="25"/>
        <v>8328.0499999999993</v>
      </c>
      <c r="F132" s="25">
        <f t="shared" si="24"/>
        <v>653706.85000000009</v>
      </c>
      <c r="G132" s="25">
        <f t="shared" si="22"/>
        <v>619095.90000000014</v>
      </c>
    </row>
    <row r="133" spans="1:7" ht="15.75" x14ac:dyDescent="0.25">
      <c r="A133" s="21">
        <v>42282</v>
      </c>
      <c r="B133" s="22">
        <f t="shared" si="20"/>
        <v>30</v>
      </c>
      <c r="C133" s="23">
        <f t="shared" si="23"/>
        <v>42939</v>
      </c>
      <c r="D133" s="24">
        <f t="shared" si="21"/>
        <v>35306.31</v>
      </c>
      <c r="E133" s="25">
        <f t="shared" si="25"/>
        <v>7632.69</v>
      </c>
      <c r="F133" s="25">
        <f t="shared" si="24"/>
        <v>619095.90000000014</v>
      </c>
      <c r="G133" s="25">
        <f t="shared" si="22"/>
        <v>583789.59000000008</v>
      </c>
    </row>
    <row r="134" spans="1:7" ht="15.75" x14ac:dyDescent="0.25">
      <c r="A134" s="21">
        <v>42313</v>
      </c>
      <c r="B134" s="22">
        <f t="shared" si="20"/>
        <v>31</v>
      </c>
      <c r="C134" s="23">
        <f t="shared" si="23"/>
        <v>42939</v>
      </c>
      <c r="D134" s="24">
        <f t="shared" si="21"/>
        <v>35501.68</v>
      </c>
      <c r="E134" s="25">
        <f t="shared" si="25"/>
        <v>7437.32</v>
      </c>
      <c r="F134" s="25">
        <f t="shared" si="24"/>
        <v>583789.59000000008</v>
      </c>
      <c r="G134" s="25">
        <f t="shared" si="22"/>
        <v>548287.91</v>
      </c>
    </row>
    <row r="135" spans="1:7" ht="15.75" x14ac:dyDescent="0.25">
      <c r="A135" s="21">
        <v>42343</v>
      </c>
      <c r="B135" s="22">
        <f t="shared" si="20"/>
        <v>30</v>
      </c>
      <c r="C135" s="23">
        <f t="shared" si="23"/>
        <v>42939</v>
      </c>
      <c r="D135" s="24">
        <f t="shared" si="21"/>
        <v>36179.29</v>
      </c>
      <c r="E135" s="25">
        <f t="shared" si="25"/>
        <v>6759.71</v>
      </c>
      <c r="F135" s="25">
        <f t="shared" si="24"/>
        <v>548287.91</v>
      </c>
      <c r="G135" s="25">
        <f t="shared" si="22"/>
        <v>512108.62000000005</v>
      </c>
    </row>
    <row r="136" spans="1:7" ht="15.75" x14ac:dyDescent="0.25">
      <c r="A136" s="21">
        <v>42374</v>
      </c>
      <c r="B136" s="22">
        <f t="shared" si="20"/>
        <v>31</v>
      </c>
      <c r="C136" s="23">
        <f t="shared" si="23"/>
        <v>42939</v>
      </c>
      <c r="D136" s="24">
        <f t="shared" si="21"/>
        <v>36414.879999999997</v>
      </c>
      <c r="E136" s="25">
        <f t="shared" si="25"/>
        <v>6524.12</v>
      </c>
      <c r="F136" s="25">
        <f t="shared" si="24"/>
        <v>512108.62000000005</v>
      </c>
      <c r="G136" s="25">
        <f t="shared" si="22"/>
        <v>475693.74000000005</v>
      </c>
    </row>
    <row r="137" spans="1:7" ht="15.75" x14ac:dyDescent="0.25">
      <c r="A137" s="21">
        <v>42405</v>
      </c>
      <c r="B137" s="22">
        <f t="shared" si="20"/>
        <v>31</v>
      </c>
      <c r="C137" s="23">
        <f t="shared" si="23"/>
        <v>42939</v>
      </c>
      <c r="D137" s="24">
        <f t="shared" si="21"/>
        <v>36878.79</v>
      </c>
      <c r="E137" s="25">
        <f t="shared" si="25"/>
        <v>6060.21</v>
      </c>
      <c r="F137" s="25">
        <f t="shared" si="24"/>
        <v>475693.74000000005</v>
      </c>
      <c r="G137" s="25">
        <f t="shared" si="22"/>
        <v>438814.95000000007</v>
      </c>
    </row>
    <row r="138" spans="1:7" ht="15.75" x14ac:dyDescent="0.25">
      <c r="A138" s="21">
        <v>42434</v>
      </c>
      <c r="B138" s="22">
        <f t="shared" si="20"/>
        <v>29</v>
      </c>
      <c r="C138" s="23">
        <f t="shared" si="23"/>
        <v>42939</v>
      </c>
      <c r="D138" s="24">
        <f t="shared" si="21"/>
        <v>37709.29</v>
      </c>
      <c r="E138" s="25">
        <f t="shared" si="25"/>
        <v>5229.71</v>
      </c>
      <c r="F138" s="25">
        <f t="shared" si="24"/>
        <v>438814.95000000007</v>
      </c>
      <c r="G138" s="25">
        <f t="shared" si="22"/>
        <v>401105.66000000009</v>
      </c>
    </row>
    <row r="139" spans="1:7" ht="15.75" x14ac:dyDescent="0.25">
      <c r="A139" s="21">
        <v>42465</v>
      </c>
      <c r="B139" s="22">
        <f t="shared" si="20"/>
        <v>31</v>
      </c>
      <c r="C139" s="23">
        <f t="shared" si="23"/>
        <v>42939</v>
      </c>
      <c r="D139" s="24">
        <f t="shared" si="21"/>
        <v>37829.020000000004</v>
      </c>
      <c r="E139" s="25">
        <f t="shared" si="25"/>
        <v>5109.9799999999996</v>
      </c>
      <c r="F139" s="25">
        <f t="shared" si="24"/>
        <v>401105.66000000009</v>
      </c>
      <c r="G139" s="25">
        <f t="shared" si="22"/>
        <v>363276.64000000007</v>
      </c>
    </row>
    <row r="140" spans="1:7" ht="15.75" x14ac:dyDescent="0.25">
      <c r="A140" s="21">
        <v>42495</v>
      </c>
      <c r="B140" s="22">
        <f t="shared" si="20"/>
        <v>30</v>
      </c>
      <c r="C140" s="23">
        <f t="shared" si="23"/>
        <v>42939</v>
      </c>
      <c r="D140" s="24">
        <f t="shared" si="21"/>
        <v>38460.25</v>
      </c>
      <c r="E140" s="25">
        <f t="shared" si="25"/>
        <v>4478.75</v>
      </c>
      <c r="F140" s="25">
        <f t="shared" si="24"/>
        <v>363276.64000000007</v>
      </c>
      <c r="G140" s="25">
        <f t="shared" si="22"/>
        <v>324816.39000000007</v>
      </c>
    </row>
    <row r="141" spans="1:7" ht="15.75" x14ac:dyDescent="0.25">
      <c r="A141" s="21">
        <v>42526</v>
      </c>
      <c r="B141" s="22">
        <f t="shared" si="20"/>
        <v>31</v>
      </c>
      <c r="C141" s="23">
        <f t="shared" si="23"/>
        <v>42939</v>
      </c>
      <c r="D141" s="24">
        <f t="shared" si="21"/>
        <v>38800.93</v>
      </c>
      <c r="E141" s="25">
        <f t="shared" si="25"/>
        <v>4138.07</v>
      </c>
      <c r="F141" s="25">
        <f t="shared" si="24"/>
        <v>324816.39000000007</v>
      </c>
      <c r="G141" s="25">
        <f t="shared" si="22"/>
        <v>286015.46000000008</v>
      </c>
    </row>
    <row r="142" spans="1:7" ht="15.75" x14ac:dyDescent="0.25">
      <c r="A142" s="21">
        <v>42556</v>
      </c>
      <c r="B142" s="22">
        <f t="shared" si="20"/>
        <v>30</v>
      </c>
      <c r="C142" s="23">
        <f t="shared" si="23"/>
        <v>42939</v>
      </c>
      <c r="D142" s="24">
        <f t="shared" si="21"/>
        <v>39412.78</v>
      </c>
      <c r="E142" s="25">
        <f t="shared" si="25"/>
        <v>3526.22</v>
      </c>
      <c r="F142" s="25">
        <f t="shared" si="24"/>
        <v>286015.46000000008</v>
      </c>
      <c r="G142" s="25">
        <f t="shared" si="22"/>
        <v>246602.68000000008</v>
      </c>
    </row>
    <row r="143" spans="1:7" ht="15.75" x14ac:dyDescent="0.25">
      <c r="A143" s="21">
        <v>42587</v>
      </c>
      <c r="B143" s="22">
        <f t="shared" si="20"/>
        <v>31</v>
      </c>
      <c r="C143" s="23">
        <f t="shared" si="23"/>
        <v>42939</v>
      </c>
      <c r="D143" s="24">
        <f t="shared" si="21"/>
        <v>39797.35</v>
      </c>
      <c r="E143" s="25">
        <f t="shared" si="25"/>
        <v>3141.65</v>
      </c>
      <c r="F143" s="25">
        <f t="shared" si="24"/>
        <v>246602.68000000008</v>
      </c>
      <c r="G143" s="25">
        <f t="shared" si="22"/>
        <v>206805.33000000007</v>
      </c>
    </row>
    <row r="144" spans="1:7" ht="15.75" x14ac:dyDescent="0.25">
      <c r="A144" s="21">
        <v>42618</v>
      </c>
      <c r="B144" s="22">
        <f t="shared" si="20"/>
        <v>31</v>
      </c>
      <c r="C144" s="23">
        <f t="shared" si="23"/>
        <v>42939</v>
      </c>
      <c r="D144" s="24">
        <f t="shared" si="21"/>
        <v>40304.36</v>
      </c>
      <c r="E144" s="25">
        <f t="shared" si="25"/>
        <v>2634.64</v>
      </c>
      <c r="F144" s="25">
        <f t="shared" si="24"/>
        <v>206805.33000000007</v>
      </c>
      <c r="G144" s="25">
        <f t="shared" si="22"/>
        <v>166500.97000000009</v>
      </c>
    </row>
    <row r="145" spans="1:7" ht="15.75" x14ac:dyDescent="0.25">
      <c r="A145" s="21">
        <v>42648</v>
      </c>
      <c r="B145" s="22">
        <f t="shared" si="20"/>
        <v>30</v>
      </c>
      <c r="C145" s="23">
        <f t="shared" si="23"/>
        <v>42939</v>
      </c>
      <c r="D145" s="24">
        <f t="shared" si="21"/>
        <v>40886.25</v>
      </c>
      <c r="E145" s="25">
        <f t="shared" si="25"/>
        <v>2052.75</v>
      </c>
      <c r="F145" s="25">
        <f t="shared" si="24"/>
        <v>166500.97000000009</v>
      </c>
      <c r="G145" s="25">
        <f t="shared" si="22"/>
        <v>125614.72000000009</v>
      </c>
    </row>
    <row r="146" spans="1:7" ht="15.75" x14ac:dyDescent="0.25">
      <c r="A146" s="21">
        <v>42679</v>
      </c>
      <c r="B146" s="22">
        <f t="shared" si="20"/>
        <v>31</v>
      </c>
      <c r="C146" s="23">
        <f t="shared" si="23"/>
        <v>42939</v>
      </c>
      <c r="D146" s="24">
        <f t="shared" si="21"/>
        <v>41338.699999999997</v>
      </c>
      <c r="E146" s="25">
        <f t="shared" si="25"/>
        <v>1600.3</v>
      </c>
      <c r="F146" s="25">
        <f t="shared" si="24"/>
        <v>125614.72000000009</v>
      </c>
      <c r="G146" s="25">
        <f t="shared" si="22"/>
        <v>84276.020000000091</v>
      </c>
    </row>
    <row r="147" spans="1:7" ht="15.75" x14ac:dyDescent="0.25">
      <c r="A147" s="21">
        <v>42709</v>
      </c>
      <c r="B147" s="22">
        <f t="shared" si="20"/>
        <v>30</v>
      </c>
      <c r="C147" s="23">
        <f t="shared" si="23"/>
        <v>42939</v>
      </c>
      <c r="D147" s="24">
        <f t="shared" si="21"/>
        <v>41899.980000000003</v>
      </c>
      <c r="E147" s="25">
        <f t="shared" si="25"/>
        <v>1039.02</v>
      </c>
      <c r="F147" s="25">
        <f t="shared" si="24"/>
        <v>84276.020000000091</v>
      </c>
      <c r="G147" s="25">
        <f t="shared" si="22"/>
        <v>42376.040000000088</v>
      </c>
    </row>
    <row r="148" spans="1:7" ht="15.75" x14ac:dyDescent="0.25">
      <c r="A148" s="26">
        <v>42740</v>
      </c>
      <c r="B148" s="27">
        <f t="shared" si="20"/>
        <v>31</v>
      </c>
      <c r="C148" s="28">
        <f t="shared" si="23"/>
        <v>42939</v>
      </c>
      <c r="D148" s="29">
        <f t="shared" si="21"/>
        <v>42376.040000000088</v>
      </c>
      <c r="E148" s="30">
        <v>562.95999999991125</v>
      </c>
      <c r="F148" s="30">
        <f t="shared" si="24"/>
        <v>42376.040000000088</v>
      </c>
      <c r="G148" s="30">
        <f t="shared" si="22"/>
        <v>0</v>
      </c>
    </row>
    <row r="149" spans="1:7" ht="15.75" x14ac:dyDescent="0.25">
      <c r="A149" s="21">
        <v>41675</v>
      </c>
      <c r="B149" s="31">
        <f>_xlfn.DAYS(A149,A4)</f>
        <v>31</v>
      </c>
      <c r="C149" s="23">
        <f>$D$2</f>
        <v>10398</v>
      </c>
      <c r="D149" s="24">
        <f>C149-E149</f>
        <v>6576.08</v>
      </c>
      <c r="E149" s="25">
        <f t="shared" ref="E149:F152" si="26">E113</f>
        <v>3821.92</v>
      </c>
      <c r="F149" s="25">
        <f t="shared" si="26"/>
        <v>300000</v>
      </c>
      <c r="G149" s="25">
        <f>F149-D149</f>
        <v>293423.92</v>
      </c>
    </row>
    <row r="150" spans="1:7" ht="15.75" x14ac:dyDescent="0.25">
      <c r="A150" s="21">
        <v>41703</v>
      </c>
      <c r="B150" s="22">
        <f t="shared" ref="B150:B184" si="27">_xlfn.DAYS(A150,A149)</f>
        <v>28</v>
      </c>
      <c r="C150" s="23">
        <f>$F$2</f>
        <v>21006</v>
      </c>
      <c r="D150" s="24">
        <f t="shared" ref="D150:D184" si="28">C150-E150</f>
        <v>14794</v>
      </c>
      <c r="E150" s="25">
        <f t="shared" si="26"/>
        <v>6212</v>
      </c>
      <c r="F150" s="30">
        <f t="shared" si="26"/>
        <v>593423.91999999993</v>
      </c>
      <c r="G150" s="25">
        <f t="shared" ref="G150:G184" si="29">F150-D150</f>
        <v>578629.91999999993</v>
      </c>
    </row>
    <row r="151" spans="1:7" ht="15.75" x14ac:dyDescent="0.25">
      <c r="A151" s="21">
        <v>41734</v>
      </c>
      <c r="B151" s="22">
        <f t="shared" si="27"/>
        <v>31</v>
      </c>
      <c r="C151" s="23">
        <f>$N$2</f>
        <v>31853</v>
      </c>
      <c r="D151" s="24">
        <f t="shared" si="28"/>
        <v>21892.370000000003</v>
      </c>
      <c r="E151" s="25">
        <f t="shared" si="26"/>
        <v>9960.6299999999992</v>
      </c>
      <c r="F151" s="30">
        <f t="shared" si="26"/>
        <v>878629.91999999993</v>
      </c>
      <c r="G151" s="25">
        <f t="shared" si="29"/>
        <v>856737.54999999993</v>
      </c>
    </row>
    <row r="152" spans="1:7" ht="15.75" x14ac:dyDescent="0.25">
      <c r="A152" s="21">
        <v>41764</v>
      </c>
      <c r="B152" s="22">
        <f t="shared" si="27"/>
        <v>30</v>
      </c>
      <c r="C152" s="23">
        <f>$T$2</f>
        <v>42939</v>
      </c>
      <c r="D152" s="24">
        <f t="shared" si="28"/>
        <v>30527.17</v>
      </c>
      <c r="E152" s="25">
        <f t="shared" si="26"/>
        <v>12411.83</v>
      </c>
      <c r="F152" s="30">
        <f t="shared" si="26"/>
        <v>1156737.5499999998</v>
      </c>
      <c r="G152" s="25">
        <f t="shared" si="29"/>
        <v>1126210.3799999999</v>
      </c>
    </row>
    <row r="153" spans="1:7" ht="15.75" x14ac:dyDescent="0.25">
      <c r="A153" s="21">
        <v>41795</v>
      </c>
      <c r="B153" s="22">
        <f t="shared" si="27"/>
        <v>31</v>
      </c>
      <c r="C153" s="23">
        <f>$Z$2</f>
        <v>54284</v>
      </c>
      <c r="D153" s="24">
        <f t="shared" si="28"/>
        <v>38580.22</v>
      </c>
      <c r="E153" s="25">
        <f>ROUND((F153*B2*V2/365)+(X2*B2*G152/365),2)</f>
        <v>15703.78</v>
      </c>
      <c r="F153" s="25">
        <f>G152+V1</f>
        <v>1426210.38</v>
      </c>
      <c r="G153" s="25">
        <f t="shared" si="29"/>
        <v>1387630.16</v>
      </c>
    </row>
    <row r="154" spans="1:7" ht="15.75" x14ac:dyDescent="0.25">
      <c r="A154" s="21">
        <v>41825</v>
      </c>
      <c r="B154" s="22">
        <f t="shared" si="27"/>
        <v>30</v>
      </c>
      <c r="C154" s="23">
        <f t="shared" ref="C154:C184" si="30">$Z$2</f>
        <v>54284</v>
      </c>
      <c r="D154" s="24">
        <f t="shared" si="28"/>
        <v>37176.229999999996</v>
      </c>
      <c r="E154" s="25">
        <f>ROUND($B$2*B154*F154/365,2)</f>
        <v>17107.77</v>
      </c>
      <c r="F154" s="25">
        <f t="shared" ref="F154:F184" si="31">G153</f>
        <v>1387630.16</v>
      </c>
      <c r="G154" s="25">
        <f t="shared" si="29"/>
        <v>1350453.93</v>
      </c>
    </row>
    <row r="155" spans="1:7" ht="15.75" x14ac:dyDescent="0.25">
      <c r="A155" s="21">
        <v>41856</v>
      </c>
      <c r="B155" s="22">
        <f t="shared" si="27"/>
        <v>31</v>
      </c>
      <c r="C155" s="23">
        <f t="shared" si="30"/>
        <v>54284</v>
      </c>
      <c r="D155" s="24">
        <f t="shared" si="28"/>
        <v>37079.589999999997</v>
      </c>
      <c r="E155" s="25">
        <f t="shared" ref="E155:E183" si="32">ROUND($B$2*B155*F155/365,2)</f>
        <v>17204.41</v>
      </c>
      <c r="F155" s="25">
        <f t="shared" si="31"/>
        <v>1350453.93</v>
      </c>
      <c r="G155" s="25">
        <f t="shared" si="29"/>
        <v>1313374.3399999999</v>
      </c>
    </row>
    <row r="156" spans="1:7" ht="15.75" x14ac:dyDescent="0.25">
      <c r="A156" s="21">
        <v>41887</v>
      </c>
      <c r="B156" s="22">
        <f t="shared" si="27"/>
        <v>31</v>
      </c>
      <c r="C156" s="23">
        <f t="shared" si="30"/>
        <v>54284</v>
      </c>
      <c r="D156" s="24">
        <f t="shared" si="28"/>
        <v>37551.97</v>
      </c>
      <c r="E156" s="25">
        <f t="shared" si="32"/>
        <v>16732.03</v>
      </c>
      <c r="F156" s="25">
        <f t="shared" si="31"/>
        <v>1313374.3399999999</v>
      </c>
      <c r="G156" s="25">
        <f t="shared" si="29"/>
        <v>1275822.3699999999</v>
      </c>
    </row>
    <row r="157" spans="1:7" ht="15.75" x14ac:dyDescent="0.25">
      <c r="A157" s="21">
        <v>41917</v>
      </c>
      <c r="B157" s="22">
        <f t="shared" si="27"/>
        <v>30</v>
      </c>
      <c r="C157" s="23">
        <f t="shared" si="30"/>
        <v>54284</v>
      </c>
      <c r="D157" s="24">
        <f t="shared" si="28"/>
        <v>38554.68</v>
      </c>
      <c r="E157" s="25">
        <f t="shared" si="32"/>
        <v>15729.32</v>
      </c>
      <c r="F157" s="25">
        <f t="shared" si="31"/>
        <v>1275822.3699999999</v>
      </c>
      <c r="G157" s="25">
        <f t="shared" si="29"/>
        <v>1237267.69</v>
      </c>
    </row>
    <row r="158" spans="1:7" ht="15.75" x14ac:dyDescent="0.25">
      <c r="A158" s="21">
        <v>41948</v>
      </c>
      <c r="B158" s="22">
        <f t="shared" si="27"/>
        <v>31</v>
      </c>
      <c r="C158" s="23">
        <f t="shared" si="30"/>
        <v>54284</v>
      </c>
      <c r="D158" s="24">
        <f t="shared" si="28"/>
        <v>38521.550000000003</v>
      </c>
      <c r="E158" s="25">
        <f t="shared" si="32"/>
        <v>15762.45</v>
      </c>
      <c r="F158" s="25">
        <f t="shared" si="31"/>
        <v>1237267.69</v>
      </c>
      <c r="G158" s="25">
        <f t="shared" si="29"/>
        <v>1198746.1399999999</v>
      </c>
    </row>
    <row r="159" spans="1:7" ht="15.75" x14ac:dyDescent="0.25">
      <c r="A159" s="21">
        <v>41978</v>
      </c>
      <c r="B159" s="22">
        <f t="shared" si="27"/>
        <v>30</v>
      </c>
      <c r="C159" s="23">
        <f t="shared" si="30"/>
        <v>54284</v>
      </c>
      <c r="D159" s="24">
        <f t="shared" si="28"/>
        <v>39504.94</v>
      </c>
      <c r="E159" s="25">
        <f t="shared" si="32"/>
        <v>14779.06</v>
      </c>
      <c r="F159" s="25">
        <f t="shared" si="31"/>
        <v>1198746.1399999999</v>
      </c>
      <c r="G159" s="25">
        <f t="shared" si="29"/>
        <v>1159241.2</v>
      </c>
    </row>
    <row r="160" spans="1:7" ht="15.75" x14ac:dyDescent="0.25">
      <c r="A160" s="21">
        <v>42009</v>
      </c>
      <c r="B160" s="22">
        <f t="shared" si="27"/>
        <v>31</v>
      </c>
      <c r="C160" s="23">
        <f t="shared" si="30"/>
        <v>54284</v>
      </c>
      <c r="D160" s="24">
        <f t="shared" si="28"/>
        <v>39515.58</v>
      </c>
      <c r="E160" s="25">
        <f t="shared" si="32"/>
        <v>14768.42</v>
      </c>
      <c r="F160" s="25">
        <f t="shared" si="31"/>
        <v>1159241.2</v>
      </c>
      <c r="G160" s="25">
        <f t="shared" si="29"/>
        <v>1119725.6199999999</v>
      </c>
    </row>
    <row r="161" spans="1:7" ht="15.75" x14ac:dyDescent="0.25">
      <c r="A161" s="21">
        <v>42040</v>
      </c>
      <c r="B161" s="22">
        <f t="shared" si="27"/>
        <v>31</v>
      </c>
      <c r="C161" s="23">
        <f t="shared" si="30"/>
        <v>54284</v>
      </c>
      <c r="D161" s="24">
        <f t="shared" si="28"/>
        <v>40019</v>
      </c>
      <c r="E161" s="25">
        <f t="shared" si="32"/>
        <v>14265</v>
      </c>
      <c r="F161" s="25">
        <f t="shared" si="31"/>
        <v>1119725.6199999999</v>
      </c>
      <c r="G161" s="25">
        <f t="shared" si="29"/>
        <v>1079706.6199999999</v>
      </c>
    </row>
    <row r="162" spans="1:7" ht="15.75" x14ac:dyDescent="0.25">
      <c r="A162" s="21">
        <v>42068</v>
      </c>
      <c r="B162" s="22">
        <f t="shared" si="27"/>
        <v>28</v>
      </c>
      <c r="C162" s="23">
        <f t="shared" si="30"/>
        <v>54284</v>
      </c>
      <c r="D162" s="24">
        <f t="shared" si="28"/>
        <v>41859.979999999996</v>
      </c>
      <c r="E162" s="25">
        <f t="shared" si="32"/>
        <v>12424.02</v>
      </c>
      <c r="F162" s="25">
        <f t="shared" si="31"/>
        <v>1079706.6199999999</v>
      </c>
      <c r="G162" s="25">
        <f t="shared" si="29"/>
        <v>1037846.6399999999</v>
      </c>
    </row>
    <row r="163" spans="1:7" ht="15.75" x14ac:dyDescent="0.25">
      <c r="A163" s="21">
        <v>42099</v>
      </c>
      <c r="B163" s="22">
        <f t="shared" si="27"/>
        <v>31</v>
      </c>
      <c r="C163" s="23">
        <f t="shared" si="30"/>
        <v>54284</v>
      </c>
      <c r="D163" s="24">
        <f t="shared" si="28"/>
        <v>41062.120000000003</v>
      </c>
      <c r="E163" s="25">
        <f t="shared" si="32"/>
        <v>13221.88</v>
      </c>
      <c r="F163" s="25">
        <f t="shared" si="31"/>
        <v>1037846.6399999999</v>
      </c>
      <c r="G163" s="25">
        <f t="shared" si="29"/>
        <v>996784.5199999999</v>
      </c>
    </row>
    <row r="164" spans="1:7" ht="15.75" x14ac:dyDescent="0.25">
      <c r="A164" s="21">
        <v>42129</v>
      </c>
      <c r="B164" s="22">
        <f t="shared" si="27"/>
        <v>30</v>
      </c>
      <c r="C164" s="23">
        <f t="shared" si="30"/>
        <v>54284</v>
      </c>
      <c r="D164" s="24">
        <f t="shared" si="28"/>
        <v>41994.879999999997</v>
      </c>
      <c r="E164" s="25">
        <f t="shared" si="32"/>
        <v>12289.12</v>
      </c>
      <c r="F164" s="25">
        <f t="shared" si="31"/>
        <v>996784.5199999999</v>
      </c>
      <c r="G164" s="25">
        <f t="shared" si="29"/>
        <v>954789.6399999999</v>
      </c>
    </row>
    <row r="165" spans="1:7" ht="15.75" x14ac:dyDescent="0.25">
      <c r="A165" s="21">
        <v>42160</v>
      </c>
      <c r="B165" s="22">
        <f t="shared" si="27"/>
        <v>31</v>
      </c>
      <c r="C165" s="23">
        <f t="shared" si="30"/>
        <v>54284</v>
      </c>
      <c r="D165" s="24">
        <f t="shared" si="28"/>
        <v>42120.24</v>
      </c>
      <c r="E165" s="25">
        <f t="shared" si="32"/>
        <v>12163.76</v>
      </c>
      <c r="F165" s="25">
        <f t="shared" si="31"/>
        <v>954789.6399999999</v>
      </c>
      <c r="G165" s="25">
        <f t="shared" si="29"/>
        <v>912669.39999999991</v>
      </c>
    </row>
    <row r="166" spans="1:7" ht="15.75" x14ac:dyDescent="0.25">
      <c r="A166" s="21">
        <v>42190</v>
      </c>
      <c r="B166" s="22">
        <f t="shared" si="27"/>
        <v>30</v>
      </c>
      <c r="C166" s="23">
        <f t="shared" si="30"/>
        <v>54284</v>
      </c>
      <c r="D166" s="24">
        <f t="shared" si="28"/>
        <v>43031.91</v>
      </c>
      <c r="E166" s="25">
        <f t="shared" si="32"/>
        <v>11252.09</v>
      </c>
      <c r="F166" s="25">
        <f t="shared" si="31"/>
        <v>912669.39999999991</v>
      </c>
      <c r="G166" s="25">
        <f t="shared" si="29"/>
        <v>869637.48999999987</v>
      </c>
    </row>
    <row r="167" spans="1:7" ht="15.75" x14ac:dyDescent="0.25">
      <c r="A167" s="21">
        <v>42221</v>
      </c>
      <c r="B167" s="22">
        <f t="shared" si="27"/>
        <v>31</v>
      </c>
      <c r="C167" s="23">
        <f t="shared" si="30"/>
        <v>54284</v>
      </c>
      <c r="D167" s="24">
        <f t="shared" si="28"/>
        <v>43205.06</v>
      </c>
      <c r="E167" s="25">
        <f t="shared" si="32"/>
        <v>11078.94</v>
      </c>
      <c r="F167" s="25">
        <f t="shared" si="31"/>
        <v>869637.48999999987</v>
      </c>
      <c r="G167" s="25">
        <f t="shared" si="29"/>
        <v>826432.42999999993</v>
      </c>
    </row>
    <row r="168" spans="1:7" ht="15.75" x14ac:dyDescent="0.25">
      <c r="A168" s="21">
        <v>42252</v>
      </c>
      <c r="B168" s="22">
        <f t="shared" si="27"/>
        <v>31</v>
      </c>
      <c r="C168" s="23">
        <f t="shared" si="30"/>
        <v>54284</v>
      </c>
      <c r="D168" s="24">
        <f t="shared" si="28"/>
        <v>43755.479999999996</v>
      </c>
      <c r="E168" s="25">
        <f t="shared" si="32"/>
        <v>10528.52</v>
      </c>
      <c r="F168" s="25">
        <f t="shared" si="31"/>
        <v>826432.42999999993</v>
      </c>
      <c r="G168" s="25">
        <f t="shared" si="29"/>
        <v>782676.95</v>
      </c>
    </row>
    <row r="169" spans="1:7" ht="15.75" x14ac:dyDescent="0.25">
      <c r="A169" s="21">
        <v>42282</v>
      </c>
      <c r="B169" s="22">
        <f t="shared" si="27"/>
        <v>30</v>
      </c>
      <c r="C169" s="23">
        <f t="shared" si="30"/>
        <v>54284</v>
      </c>
      <c r="D169" s="24">
        <f t="shared" si="28"/>
        <v>44634.559999999998</v>
      </c>
      <c r="E169" s="25">
        <f t="shared" si="32"/>
        <v>9649.44</v>
      </c>
      <c r="F169" s="25">
        <f t="shared" si="31"/>
        <v>782676.95</v>
      </c>
      <c r="G169" s="25">
        <f t="shared" si="29"/>
        <v>738042.3899999999</v>
      </c>
    </row>
    <row r="170" spans="1:7" ht="15.75" x14ac:dyDescent="0.25">
      <c r="A170" s="21">
        <v>42313</v>
      </c>
      <c r="B170" s="22">
        <f t="shared" si="27"/>
        <v>31</v>
      </c>
      <c r="C170" s="23">
        <f t="shared" si="30"/>
        <v>54284</v>
      </c>
      <c r="D170" s="24">
        <f t="shared" si="28"/>
        <v>44881.54</v>
      </c>
      <c r="E170" s="25">
        <f t="shared" si="32"/>
        <v>9402.4599999999991</v>
      </c>
      <c r="F170" s="25">
        <f t="shared" si="31"/>
        <v>738042.3899999999</v>
      </c>
      <c r="G170" s="25">
        <f t="shared" si="29"/>
        <v>693160.84999999986</v>
      </c>
    </row>
    <row r="171" spans="1:7" ht="15.75" x14ac:dyDescent="0.25">
      <c r="A171" s="21">
        <v>42343</v>
      </c>
      <c r="B171" s="22">
        <f t="shared" si="27"/>
        <v>30</v>
      </c>
      <c r="C171" s="23">
        <f t="shared" si="30"/>
        <v>54284</v>
      </c>
      <c r="D171" s="24">
        <f t="shared" si="28"/>
        <v>45738.18</v>
      </c>
      <c r="E171" s="25">
        <f t="shared" si="32"/>
        <v>8545.82</v>
      </c>
      <c r="F171" s="25">
        <f t="shared" si="31"/>
        <v>693160.84999999986</v>
      </c>
      <c r="G171" s="25">
        <f t="shared" si="29"/>
        <v>647422.66999999981</v>
      </c>
    </row>
    <row r="172" spans="1:7" ht="15.75" x14ac:dyDescent="0.25">
      <c r="A172" s="21">
        <v>42374</v>
      </c>
      <c r="B172" s="22">
        <f t="shared" si="27"/>
        <v>31</v>
      </c>
      <c r="C172" s="23">
        <f t="shared" si="30"/>
        <v>54284</v>
      </c>
      <c r="D172" s="24">
        <f t="shared" si="28"/>
        <v>46036.01</v>
      </c>
      <c r="E172" s="25">
        <f t="shared" si="32"/>
        <v>8247.99</v>
      </c>
      <c r="F172" s="25">
        <f t="shared" si="31"/>
        <v>647422.66999999981</v>
      </c>
      <c r="G172" s="25">
        <f t="shared" si="29"/>
        <v>601386.6599999998</v>
      </c>
    </row>
    <row r="173" spans="1:7" ht="15.75" x14ac:dyDescent="0.25">
      <c r="A173" s="21">
        <v>42405</v>
      </c>
      <c r="B173" s="22">
        <f t="shared" si="27"/>
        <v>31</v>
      </c>
      <c r="C173" s="23">
        <f t="shared" si="30"/>
        <v>54284</v>
      </c>
      <c r="D173" s="24">
        <f t="shared" si="28"/>
        <v>46622.5</v>
      </c>
      <c r="E173" s="25">
        <f t="shared" si="32"/>
        <v>7661.5</v>
      </c>
      <c r="F173" s="25">
        <f t="shared" si="31"/>
        <v>601386.6599999998</v>
      </c>
      <c r="G173" s="25">
        <f t="shared" si="29"/>
        <v>554764.1599999998</v>
      </c>
    </row>
    <row r="174" spans="1:7" ht="15.75" x14ac:dyDescent="0.25">
      <c r="A174" s="21">
        <v>42434</v>
      </c>
      <c r="B174" s="22">
        <f t="shared" si="27"/>
        <v>29</v>
      </c>
      <c r="C174" s="23">
        <f t="shared" si="30"/>
        <v>54284</v>
      </c>
      <c r="D174" s="24">
        <f t="shared" si="28"/>
        <v>47672.43</v>
      </c>
      <c r="E174" s="25">
        <f t="shared" si="32"/>
        <v>6611.57</v>
      </c>
      <c r="F174" s="25">
        <f t="shared" si="31"/>
        <v>554764.1599999998</v>
      </c>
      <c r="G174" s="25">
        <f t="shared" si="29"/>
        <v>507091.72999999981</v>
      </c>
    </row>
    <row r="175" spans="1:7" ht="15.75" x14ac:dyDescent="0.25">
      <c r="A175" s="21">
        <v>42465</v>
      </c>
      <c r="B175" s="22">
        <f t="shared" si="27"/>
        <v>31</v>
      </c>
      <c r="C175" s="23">
        <f t="shared" si="30"/>
        <v>54284</v>
      </c>
      <c r="D175" s="24">
        <f t="shared" si="28"/>
        <v>47823.79</v>
      </c>
      <c r="E175" s="25">
        <f t="shared" si="32"/>
        <v>6460.21</v>
      </c>
      <c r="F175" s="25">
        <f t="shared" si="31"/>
        <v>507091.72999999981</v>
      </c>
      <c r="G175" s="25">
        <f t="shared" si="29"/>
        <v>459267.93999999983</v>
      </c>
    </row>
    <row r="176" spans="1:7" ht="15.75" x14ac:dyDescent="0.25">
      <c r="A176" s="21">
        <v>42495</v>
      </c>
      <c r="B176" s="22">
        <f t="shared" si="27"/>
        <v>30</v>
      </c>
      <c r="C176" s="23">
        <f t="shared" si="30"/>
        <v>54284</v>
      </c>
      <c r="D176" s="24">
        <f t="shared" si="28"/>
        <v>48621.79</v>
      </c>
      <c r="E176" s="25">
        <f t="shared" si="32"/>
        <v>5662.21</v>
      </c>
      <c r="F176" s="25">
        <f t="shared" si="31"/>
        <v>459267.93999999983</v>
      </c>
      <c r="G176" s="25">
        <f t="shared" si="29"/>
        <v>410646.14999999985</v>
      </c>
    </row>
    <row r="177" spans="1:7" ht="15.75" x14ac:dyDescent="0.25">
      <c r="A177" s="21">
        <v>42526</v>
      </c>
      <c r="B177" s="22">
        <f t="shared" si="27"/>
        <v>31</v>
      </c>
      <c r="C177" s="23">
        <f t="shared" si="30"/>
        <v>54284</v>
      </c>
      <c r="D177" s="24">
        <f t="shared" si="28"/>
        <v>49052.479999999996</v>
      </c>
      <c r="E177" s="25">
        <f t="shared" si="32"/>
        <v>5231.5200000000004</v>
      </c>
      <c r="F177" s="25">
        <f t="shared" si="31"/>
        <v>410646.14999999985</v>
      </c>
      <c r="G177" s="25">
        <f t="shared" si="29"/>
        <v>361593.66999999987</v>
      </c>
    </row>
    <row r="178" spans="1:7" ht="15.75" x14ac:dyDescent="0.25">
      <c r="A178" s="21">
        <v>42556</v>
      </c>
      <c r="B178" s="22">
        <f t="shared" si="27"/>
        <v>30</v>
      </c>
      <c r="C178" s="23">
        <f t="shared" si="30"/>
        <v>54284</v>
      </c>
      <c r="D178" s="24">
        <f t="shared" si="28"/>
        <v>49826</v>
      </c>
      <c r="E178" s="25">
        <f t="shared" si="32"/>
        <v>4458</v>
      </c>
      <c r="F178" s="25">
        <f t="shared" si="31"/>
        <v>361593.66999999987</v>
      </c>
      <c r="G178" s="25">
        <f t="shared" si="29"/>
        <v>311767.66999999987</v>
      </c>
    </row>
    <row r="179" spans="1:7" ht="15.75" x14ac:dyDescent="0.25">
      <c r="A179" s="21">
        <v>42587</v>
      </c>
      <c r="B179" s="22">
        <f t="shared" si="27"/>
        <v>31</v>
      </c>
      <c r="C179" s="23">
        <f t="shared" si="30"/>
        <v>54284</v>
      </c>
      <c r="D179" s="24">
        <f t="shared" si="28"/>
        <v>50312.17</v>
      </c>
      <c r="E179" s="25">
        <f t="shared" si="32"/>
        <v>3971.83</v>
      </c>
      <c r="F179" s="25">
        <f t="shared" si="31"/>
        <v>311767.66999999987</v>
      </c>
      <c r="G179" s="25">
        <f t="shared" si="29"/>
        <v>261455.49999999988</v>
      </c>
    </row>
    <row r="180" spans="1:7" ht="15.75" x14ac:dyDescent="0.25">
      <c r="A180" s="21">
        <v>42618</v>
      </c>
      <c r="B180" s="22">
        <f t="shared" si="27"/>
        <v>31</v>
      </c>
      <c r="C180" s="23">
        <f t="shared" si="30"/>
        <v>54284</v>
      </c>
      <c r="D180" s="24">
        <f t="shared" si="28"/>
        <v>50953.13</v>
      </c>
      <c r="E180" s="25">
        <f t="shared" si="32"/>
        <v>3330.87</v>
      </c>
      <c r="F180" s="25">
        <f t="shared" si="31"/>
        <v>261455.49999999988</v>
      </c>
      <c r="G180" s="25">
        <f t="shared" si="29"/>
        <v>210502.36999999988</v>
      </c>
    </row>
    <row r="181" spans="1:7" ht="15.75" x14ac:dyDescent="0.25">
      <c r="A181" s="21">
        <v>42648</v>
      </c>
      <c r="B181" s="22">
        <f t="shared" si="27"/>
        <v>30</v>
      </c>
      <c r="C181" s="23">
        <f t="shared" si="30"/>
        <v>54284</v>
      </c>
      <c r="D181" s="24">
        <f t="shared" si="28"/>
        <v>51688.77</v>
      </c>
      <c r="E181" s="25">
        <f t="shared" si="32"/>
        <v>2595.23</v>
      </c>
      <c r="F181" s="25">
        <f t="shared" si="31"/>
        <v>210502.36999999988</v>
      </c>
      <c r="G181" s="25">
        <f t="shared" si="29"/>
        <v>158813.59999999989</v>
      </c>
    </row>
    <row r="182" spans="1:7" ht="15.75" x14ac:dyDescent="0.25">
      <c r="A182" s="21">
        <v>42679</v>
      </c>
      <c r="B182" s="22">
        <f t="shared" si="27"/>
        <v>31</v>
      </c>
      <c r="C182" s="23">
        <f t="shared" si="30"/>
        <v>54284</v>
      </c>
      <c r="D182" s="24">
        <f t="shared" si="28"/>
        <v>52260.76</v>
      </c>
      <c r="E182" s="25">
        <f t="shared" si="32"/>
        <v>2023.24</v>
      </c>
      <c r="F182" s="25">
        <f t="shared" si="31"/>
        <v>158813.59999999989</v>
      </c>
      <c r="G182" s="25">
        <f t="shared" si="29"/>
        <v>106552.83999999988</v>
      </c>
    </row>
    <row r="183" spans="1:7" ht="15.75" x14ac:dyDescent="0.25">
      <c r="A183" s="21">
        <v>42709</v>
      </c>
      <c r="B183" s="22">
        <f t="shared" si="27"/>
        <v>30</v>
      </c>
      <c r="C183" s="23">
        <f t="shared" si="30"/>
        <v>54284</v>
      </c>
      <c r="D183" s="24">
        <f t="shared" si="28"/>
        <v>52970.33</v>
      </c>
      <c r="E183" s="25">
        <f t="shared" si="32"/>
        <v>1313.67</v>
      </c>
      <c r="F183" s="25">
        <f t="shared" si="31"/>
        <v>106552.83999999988</v>
      </c>
      <c r="G183" s="25">
        <f t="shared" si="29"/>
        <v>53582.509999999878</v>
      </c>
    </row>
    <row r="184" spans="1:7" ht="15.75" x14ac:dyDescent="0.25">
      <c r="A184" s="21">
        <v>42740</v>
      </c>
      <c r="B184" s="27">
        <f t="shared" si="27"/>
        <v>31</v>
      </c>
      <c r="C184" s="28">
        <f t="shared" si="30"/>
        <v>54284</v>
      </c>
      <c r="D184" s="29">
        <f t="shared" si="28"/>
        <v>53582.509999999878</v>
      </c>
      <c r="E184" s="30">
        <v>701.49000000012427</v>
      </c>
      <c r="F184" s="30">
        <f t="shared" si="31"/>
        <v>53582.509999999878</v>
      </c>
      <c r="G184" s="30">
        <f t="shared" si="29"/>
        <v>0</v>
      </c>
    </row>
    <row r="185" spans="1:7" ht="15.75" x14ac:dyDescent="0.25">
      <c r="A185" s="21">
        <v>41675</v>
      </c>
      <c r="B185" s="31">
        <f>_xlfn.DAYS(A185,A4)</f>
        <v>31</v>
      </c>
      <c r="C185" s="23">
        <f>$D$2</f>
        <v>10398</v>
      </c>
      <c r="D185" s="24">
        <f>C185-E185</f>
        <v>6576.08</v>
      </c>
      <c r="E185" s="25">
        <f t="shared" ref="E185:F189" si="33">E149</f>
        <v>3821.92</v>
      </c>
      <c r="F185" s="25">
        <f t="shared" si="33"/>
        <v>300000</v>
      </c>
      <c r="G185" s="25">
        <f>F185-D185</f>
        <v>293423.92</v>
      </c>
    </row>
    <row r="186" spans="1:7" ht="15.75" x14ac:dyDescent="0.25">
      <c r="A186" s="21">
        <v>41703</v>
      </c>
      <c r="B186" s="22">
        <f t="shared" ref="B186:B220" si="34">_xlfn.DAYS(A186,A185)</f>
        <v>28</v>
      </c>
      <c r="C186" s="23">
        <f>$F$2</f>
        <v>21006</v>
      </c>
      <c r="D186" s="24">
        <f t="shared" ref="D186:D220" si="35">C186-E186</f>
        <v>14794</v>
      </c>
      <c r="E186" s="25">
        <f t="shared" si="33"/>
        <v>6212</v>
      </c>
      <c r="F186" s="30">
        <f t="shared" si="33"/>
        <v>593423.91999999993</v>
      </c>
      <c r="G186" s="25">
        <f t="shared" ref="G186:G220" si="36">F186-D186</f>
        <v>578629.91999999993</v>
      </c>
    </row>
    <row r="187" spans="1:7" ht="15.75" x14ac:dyDescent="0.25">
      <c r="A187" s="21">
        <v>41734</v>
      </c>
      <c r="B187" s="22">
        <f t="shared" si="34"/>
        <v>31</v>
      </c>
      <c r="C187" s="23">
        <f>$N$2</f>
        <v>31853</v>
      </c>
      <c r="D187" s="24">
        <f t="shared" si="35"/>
        <v>21892.370000000003</v>
      </c>
      <c r="E187" s="25">
        <f t="shared" si="33"/>
        <v>9960.6299999999992</v>
      </c>
      <c r="F187" s="30">
        <f t="shared" si="33"/>
        <v>878629.91999999993</v>
      </c>
      <c r="G187" s="25">
        <f t="shared" si="36"/>
        <v>856737.54999999993</v>
      </c>
    </row>
    <row r="188" spans="1:7" ht="15.75" x14ac:dyDescent="0.25">
      <c r="A188" s="21">
        <v>41764</v>
      </c>
      <c r="B188" s="22">
        <f t="shared" si="34"/>
        <v>30</v>
      </c>
      <c r="C188" s="23">
        <f>$T$2</f>
        <v>42939</v>
      </c>
      <c r="D188" s="24">
        <f t="shared" si="35"/>
        <v>30527.17</v>
      </c>
      <c r="E188" s="25">
        <f t="shared" si="33"/>
        <v>12411.83</v>
      </c>
      <c r="F188" s="30">
        <f t="shared" si="33"/>
        <v>1156737.5499999998</v>
      </c>
      <c r="G188" s="25">
        <f t="shared" si="36"/>
        <v>1126210.3799999999</v>
      </c>
    </row>
    <row r="189" spans="1:7" ht="15.75" x14ac:dyDescent="0.25">
      <c r="A189" s="21">
        <v>41795</v>
      </c>
      <c r="B189" s="22">
        <f t="shared" si="34"/>
        <v>31</v>
      </c>
      <c r="C189" s="23">
        <f>$Z$2</f>
        <v>54284</v>
      </c>
      <c r="D189" s="24">
        <f t="shared" si="35"/>
        <v>38580.22</v>
      </c>
      <c r="E189" s="25">
        <f t="shared" si="33"/>
        <v>15703.78</v>
      </c>
      <c r="F189" s="30">
        <f t="shared" si="33"/>
        <v>1426210.38</v>
      </c>
      <c r="G189" s="25">
        <f t="shared" si="36"/>
        <v>1387630.16</v>
      </c>
    </row>
    <row r="190" spans="1:7" ht="15.75" x14ac:dyDescent="0.25">
      <c r="A190" s="21">
        <v>41825</v>
      </c>
      <c r="B190" s="22">
        <f t="shared" si="34"/>
        <v>30</v>
      </c>
      <c r="C190" s="23">
        <f>$AF$2</f>
        <v>65901</v>
      </c>
      <c r="D190" s="24">
        <f t="shared" si="35"/>
        <v>48176.79</v>
      </c>
      <c r="E190" s="25">
        <f>ROUND((F190*AB2*B2/365)+(AD2*B2*G189/365),2)</f>
        <v>17724.21</v>
      </c>
      <c r="F190" s="30">
        <f>G189+Z1</f>
        <v>1687630.16</v>
      </c>
      <c r="G190" s="25">
        <f t="shared" si="36"/>
        <v>1639453.3699999999</v>
      </c>
    </row>
    <row r="191" spans="1:7" ht="15.75" x14ac:dyDescent="0.25">
      <c r="A191" s="21">
        <v>41856</v>
      </c>
      <c r="B191" s="22">
        <f t="shared" si="34"/>
        <v>31</v>
      </c>
      <c r="C191" s="23">
        <f t="shared" ref="C191:C220" si="37">$AF$2</f>
        <v>65901</v>
      </c>
      <c r="D191" s="24">
        <f t="shared" si="35"/>
        <v>45014.81</v>
      </c>
      <c r="E191" s="25">
        <f>ROUND($B$2*B191*F191/365,2)</f>
        <v>20886.189999999999</v>
      </c>
      <c r="F191" s="25">
        <f t="shared" ref="F191:F220" si="38">G190</f>
        <v>1639453.3699999999</v>
      </c>
      <c r="G191" s="25">
        <f t="shared" si="36"/>
        <v>1594438.5599999998</v>
      </c>
    </row>
    <row r="192" spans="1:7" ht="15.75" x14ac:dyDescent="0.25">
      <c r="A192" s="21">
        <v>41887</v>
      </c>
      <c r="B192" s="22">
        <f t="shared" si="34"/>
        <v>31</v>
      </c>
      <c r="C192" s="23">
        <f t="shared" si="37"/>
        <v>65901</v>
      </c>
      <c r="D192" s="24">
        <f t="shared" si="35"/>
        <v>45588.29</v>
      </c>
      <c r="E192" s="25">
        <f t="shared" ref="E192:E219" si="39">ROUND($B$2*B192*F192/365,2)</f>
        <v>20312.71</v>
      </c>
      <c r="F192" s="25">
        <f t="shared" si="38"/>
        <v>1594438.5599999998</v>
      </c>
      <c r="G192" s="25">
        <f t="shared" si="36"/>
        <v>1548850.2699999998</v>
      </c>
    </row>
    <row r="193" spans="1:7" ht="15.75" x14ac:dyDescent="0.25">
      <c r="A193" s="21">
        <v>41917</v>
      </c>
      <c r="B193" s="22">
        <f t="shared" si="34"/>
        <v>30</v>
      </c>
      <c r="C193" s="23">
        <f t="shared" si="37"/>
        <v>65901</v>
      </c>
      <c r="D193" s="24">
        <f t="shared" si="35"/>
        <v>46805.59</v>
      </c>
      <c r="E193" s="25">
        <f t="shared" si="39"/>
        <v>19095.41</v>
      </c>
      <c r="F193" s="25">
        <f t="shared" si="38"/>
        <v>1548850.2699999998</v>
      </c>
      <c r="G193" s="25">
        <f t="shared" si="36"/>
        <v>1502044.6799999997</v>
      </c>
    </row>
    <row r="194" spans="1:7" ht="15.75" x14ac:dyDescent="0.25">
      <c r="A194" s="21">
        <v>41948</v>
      </c>
      <c r="B194" s="22">
        <f t="shared" si="34"/>
        <v>31</v>
      </c>
      <c r="C194" s="23">
        <f t="shared" si="37"/>
        <v>65901</v>
      </c>
      <c r="D194" s="24">
        <f t="shared" si="35"/>
        <v>46765.36</v>
      </c>
      <c r="E194" s="25">
        <f t="shared" si="39"/>
        <v>19135.64</v>
      </c>
      <c r="F194" s="25">
        <f t="shared" si="38"/>
        <v>1502044.6799999997</v>
      </c>
      <c r="G194" s="25">
        <f t="shared" si="36"/>
        <v>1455279.3199999996</v>
      </c>
    </row>
    <row r="195" spans="1:7" ht="15.75" x14ac:dyDescent="0.25">
      <c r="A195" s="21">
        <v>41978</v>
      </c>
      <c r="B195" s="22">
        <f t="shared" si="34"/>
        <v>30</v>
      </c>
      <c r="C195" s="23">
        <f t="shared" si="37"/>
        <v>65901</v>
      </c>
      <c r="D195" s="24">
        <f t="shared" si="35"/>
        <v>47959.199999999997</v>
      </c>
      <c r="E195" s="25">
        <f t="shared" si="39"/>
        <v>17941.8</v>
      </c>
      <c r="F195" s="25">
        <f t="shared" si="38"/>
        <v>1455279.3199999996</v>
      </c>
      <c r="G195" s="25">
        <f t="shared" si="36"/>
        <v>1407320.1199999996</v>
      </c>
    </row>
    <row r="196" spans="1:7" ht="15.75" x14ac:dyDescent="0.25">
      <c r="A196" s="21">
        <v>42009</v>
      </c>
      <c r="B196" s="22">
        <f t="shared" si="34"/>
        <v>31</v>
      </c>
      <c r="C196" s="23">
        <f t="shared" si="37"/>
        <v>65901</v>
      </c>
      <c r="D196" s="24">
        <f t="shared" si="35"/>
        <v>47972.130000000005</v>
      </c>
      <c r="E196" s="25">
        <f t="shared" si="39"/>
        <v>17928.87</v>
      </c>
      <c r="F196" s="25">
        <f t="shared" si="38"/>
        <v>1407320.1199999996</v>
      </c>
      <c r="G196" s="25">
        <f t="shared" si="36"/>
        <v>1359347.9899999998</v>
      </c>
    </row>
    <row r="197" spans="1:7" ht="15.75" x14ac:dyDescent="0.25">
      <c r="A197" s="21">
        <v>42040</v>
      </c>
      <c r="B197" s="22">
        <f t="shared" si="34"/>
        <v>31</v>
      </c>
      <c r="C197" s="23">
        <f t="shared" si="37"/>
        <v>65901</v>
      </c>
      <c r="D197" s="24">
        <f t="shared" si="35"/>
        <v>48583.28</v>
      </c>
      <c r="E197" s="25">
        <f t="shared" si="39"/>
        <v>17317.72</v>
      </c>
      <c r="F197" s="25">
        <f t="shared" si="38"/>
        <v>1359347.9899999998</v>
      </c>
      <c r="G197" s="25">
        <f t="shared" si="36"/>
        <v>1310764.7099999997</v>
      </c>
    </row>
    <row r="198" spans="1:7" ht="15.75" x14ac:dyDescent="0.25">
      <c r="A198" s="21">
        <v>42068</v>
      </c>
      <c r="B198" s="22">
        <f t="shared" si="34"/>
        <v>28</v>
      </c>
      <c r="C198" s="23">
        <f t="shared" si="37"/>
        <v>65901</v>
      </c>
      <c r="D198" s="24">
        <f t="shared" si="35"/>
        <v>50818.229999999996</v>
      </c>
      <c r="E198" s="25">
        <f t="shared" si="39"/>
        <v>15082.77</v>
      </c>
      <c r="F198" s="25">
        <f t="shared" si="38"/>
        <v>1310764.7099999997</v>
      </c>
      <c r="G198" s="25">
        <f t="shared" si="36"/>
        <v>1259946.4799999997</v>
      </c>
    </row>
    <row r="199" spans="1:7" ht="15.75" x14ac:dyDescent="0.25">
      <c r="A199" s="21">
        <v>42099</v>
      </c>
      <c r="B199" s="22">
        <f t="shared" si="34"/>
        <v>31</v>
      </c>
      <c r="C199" s="23">
        <f t="shared" si="37"/>
        <v>65901</v>
      </c>
      <c r="D199" s="24">
        <f t="shared" si="35"/>
        <v>49849.63</v>
      </c>
      <c r="E199" s="25">
        <f t="shared" si="39"/>
        <v>16051.37</v>
      </c>
      <c r="F199" s="25">
        <f t="shared" si="38"/>
        <v>1259946.4799999997</v>
      </c>
      <c r="G199" s="25">
        <f t="shared" si="36"/>
        <v>1210096.8499999999</v>
      </c>
    </row>
    <row r="200" spans="1:7" ht="15.75" x14ac:dyDescent="0.25">
      <c r="A200" s="21">
        <v>42129</v>
      </c>
      <c r="B200" s="22">
        <f t="shared" si="34"/>
        <v>30</v>
      </c>
      <c r="C200" s="23">
        <f t="shared" si="37"/>
        <v>65901</v>
      </c>
      <c r="D200" s="24">
        <f t="shared" si="35"/>
        <v>50982</v>
      </c>
      <c r="E200" s="25">
        <f t="shared" si="39"/>
        <v>14919</v>
      </c>
      <c r="F200" s="25">
        <f t="shared" si="38"/>
        <v>1210096.8499999999</v>
      </c>
      <c r="G200" s="25">
        <f t="shared" si="36"/>
        <v>1159114.8499999999</v>
      </c>
    </row>
    <row r="201" spans="1:7" ht="15.75" x14ac:dyDescent="0.25">
      <c r="A201" s="21">
        <v>42160</v>
      </c>
      <c r="B201" s="22">
        <f t="shared" si="34"/>
        <v>31</v>
      </c>
      <c r="C201" s="23">
        <f t="shared" si="37"/>
        <v>65901</v>
      </c>
      <c r="D201" s="24">
        <f t="shared" si="35"/>
        <v>51134.19</v>
      </c>
      <c r="E201" s="25">
        <f t="shared" si="39"/>
        <v>14766.81</v>
      </c>
      <c r="F201" s="25">
        <f t="shared" si="38"/>
        <v>1159114.8499999999</v>
      </c>
      <c r="G201" s="25">
        <f t="shared" si="36"/>
        <v>1107980.6599999999</v>
      </c>
    </row>
    <row r="202" spans="1:7" ht="15.75" x14ac:dyDescent="0.25">
      <c r="A202" s="21">
        <v>42190</v>
      </c>
      <c r="B202" s="22">
        <f t="shared" si="34"/>
        <v>30</v>
      </c>
      <c r="C202" s="23">
        <f t="shared" si="37"/>
        <v>65901</v>
      </c>
      <c r="D202" s="24">
        <f t="shared" si="35"/>
        <v>52240.959999999999</v>
      </c>
      <c r="E202" s="25">
        <f t="shared" si="39"/>
        <v>13660.04</v>
      </c>
      <c r="F202" s="25">
        <f t="shared" si="38"/>
        <v>1107980.6599999999</v>
      </c>
      <c r="G202" s="25">
        <f t="shared" si="36"/>
        <v>1055739.7</v>
      </c>
    </row>
    <row r="203" spans="1:7" ht="15.75" x14ac:dyDescent="0.25">
      <c r="A203" s="21">
        <v>42221</v>
      </c>
      <c r="B203" s="22">
        <f t="shared" si="34"/>
        <v>31</v>
      </c>
      <c r="C203" s="23">
        <f t="shared" si="37"/>
        <v>65901</v>
      </c>
      <c r="D203" s="24">
        <f t="shared" si="35"/>
        <v>52451.17</v>
      </c>
      <c r="E203" s="25">
        <f t="shared" si="39"/>
        <v>13449.83</v>
      </c>
      <c r="F203" s="25">
        <f t="shared" si="38"/>
        <v>1055739.7</v>
      </c>
      <c r="G203" s="25">
        <f t="shared" si="36"/>
        <v>1003288.5299999999</v>
      </c>
    </row>
    <row r="204" spans="1:7" ht="15.75" x14ac:dyDescent="0.25">
      <c r="A204" s="21">
        <v>42252</v>
      </c>
      <c r="B204" s="22">
        <f t="shared" si="34"/>
        <v>31</v>
      </c>
      <c r="C204" s="23">
        <f t="shared" si="37"/>
        <v>65901</v>
      </c>
      <c r="D204" s="24">
        <f t="shared" si="35"/>
        <v>53119.38</v>
      </c>
      <c r="E204" s="25">
        <f t="shared" si="39"/>
        <v>12781.62</v>
      </c>
      <c r="F204" s="25">
        <f t="shared" si="38"/>
        <v>1003288.5299999999</v>
      </c>
      <c r="G204" s="25">
        <f t="shared" si="36"/>
        <v>950169.14999999991</v>
      </c>
    </row>
    <row r="205" spans="1:7" ht="15.75" x14ac:dyDescent="0.25">
      <c r="A205" s="21">
        <v>42282</v>
      </c>
      <c r="B205" s="22">
        <f t="shared" si="34"/>
        <v>30</v>
      </c>
      <c r="C205" s="23">
        <f t="shared" si="37"/>
        <v>65901</v>
      </c>
      <c r="D205" s="24">
        <f t="shared" si="35"/>
        <v>54186.59</v>
      </c>
      <c r="E205" s="25">
        <f t="shared" si="39"/>
        <v>11714.41</v>
      </c>
      <c r="F205" s="25">
        <f t="shared" si="38"/>
        <v>950169.14999999991</v>
      </c>
      <c r="G205" s="25">
        <f t="shared" si="36"/>
        <v>895982.55999999994</v>
      </c>
    </row>
    <row r="206" spans="1:7" ht="15.75" x14ac:dyDescent="0.25">
      <c r="A206" s="21">
        <v>42313</v>
      </c>
      <c r="B206" s="22">
        <f t="shared" si="34"/>
        <v>31</v>
      </c>
      <c r="C206" s="23">
        <f t="shared" si="37"/>
        <v>65901</v>
      </c>
      <c r="D206" s="24">
        <f t="shared" si="35"/>
        <v>54486.43</v>
      </c>
      <c r="E206" s="25">
        <f t="shared" si="39"/>
        <v>11414.57</v>
      </c>
      <c r="F206" s="25">
        <f t="shared" si="38"/>
        <v>895982.55999999994</v>
      </c>
      <c r="G206" s="25">
        <f t="shared" si="36"/>
        <v>841496.12999999989</v>
      </c>
    </row>
    <row r="207" spans="1:7" ht="15.75" x14ac:dyDescent="0.25">
      <c r="A207" s="21">
        <v>42343</v>
      </c>
      <c r="B207" s="22">
        <f t="shared" si="34"/>
        <v>30</v>
      </c>
      <c r="C207" s="23">
        <f t="shared" si="37"/>
        <v>65901</v>
      </c>
      <c r="D207" s="24">
        <f t="shared" si="35"/>
        <v>55526.39</v>
      </c>
      <c r="E207" s="25">
        <f t="shared" si="39"/>
        <v>10374.61</v>
      </c>
      <c r="F207" s="25">
        <f t="shared" si="38"/>
        <v>841496.12999999989</v>
      </c>
      <c r="G207" s="25">
        <f t="shared" si="36"/>
        <v>785969.73999999987</v>
      </c>
    </row>
    <row r="208" spans="1:7" ht="15.75" x14ac:dyDescent="0.25">
      <c r="A208" s="21">
        <v>42374</v>
      </c>
      <c r="B208" s="22">
        <f t="shared" si="34"/>
        <v>31</v>
      </c>
      <c r="C208" s="23">
        <f t="shared" si="37"/>
        <v>65901</v>
      </c>
      <c r="D208" s="24">
        <f t="shared" si="35"/>
        <v>55887.96</v>
      </c>
      <c r="E208" s="25">
        <f t="shared" si="39"/>
        <v>10013.040000000001</v>
      </c>
      <c r="F208" s="25">
        <f t="shared" si="38"/>
        <v>785969.73999999987</v>
      </c>
      <c r="G208" s="25">
        <f t="shared" si="36"/>
        <v>730081.77999999991</v>
      </c>
    </row>
    <row r="209" spans="1:7" ht="15.75" x14ac:dyDescent="0.25">
      <c r="A209" s="21">
        <v>42405</v>
      </c>
      <c r="B209" s="22">
        <f t="shared" si="34"/>
        <v>31</v>
      </c>
      <c r="C209" s="23">
        <f t="shared" si="37"/>
        <v>65901</v>
      </c>
      <c r="D209" s="24">
        <f t="shared" si="35"/>
        <v>56599.96</v>
      </c>
      <c r="E209" s="25">
        <f t="shared" si="39"/>
        <v>9301.0400000000009</v>
      </c>
      <c r="F209" s="25">
        <f t="shared" si="38"/>
        <v>730081.77999999991</v>
      </c>
      <c r="G209" s="25">
        <f t="shared" si="36"/>
        <v>673481.82</v>
      </c>
    </row>
    <row r="210" spans="1:7" ht="15.75" x14ac:dyDescent="0.25">
      <c r="A210" s="21">
        <v>42434</v>
      </c>
      <c r="B210" s="22">
        <f t="shared" si="34"/>
        <v>29</v>
      </c>
      <c r="C210" s="23">
        <f t="shared" si="37"/>
        <v>65901</v>
      </c>
      <c r="D210" s="24">
        <f t="shared" si="35"/>
        <v>57874.57</v>
      </c>
      <c r="E210" s="25">
        <f t="shared" si="39"/>
        <v>8026.43</v>
      </c>
      <c r="F210" s="25">
        <f t="shared" si="38"/>
        <v>673481.82</v>
      </c>
      <c r="G210" s="25">
        <f t="shared" si="36"/>
        <v>615607.25</v>
      </c>
    </row>
    <row r="211" spans="1:7" ht="15.75" x14ac:dyDescent="0.25">
      <c r="A211" s="21">
        <v>42465</v>
      </c>
      <c r="B211" s="22">
        <f t="shared" si="34"/>
        <v>31</v>
      </c>
      <c r="C211" s="23">
        <f t="shared" si="37"/>
        <v>65901</v>
      </c>
      <c r="D211" s="24">
        <f t="shared" si="35"/>
        <v>58058.33</v>
      </c>
      <c r="E211" s="25">
        <f t="shared" si="39"/>
        <v>7842.67</v>
      </c>
      <c r="F211" s="25">
        <f t="shared" si="38"/>
        <v>615607.25</v>
      </c>
      <c r="G211" s="25">
        <f t="shared" si="36"/>
        <v>557548.92000000004</v>
      </c>
    </row>
    <row r="212" spans="1:7" ht="15.75" x14ac:dyDescent="0.25">
      <c r="A212" s="21">
        <v>42495</v>
      </c>
      <c r="B212" s="22">
        <f t="shared" si="34"/>
        <v>30</v>
      </c>
      <c r="C212" s="23">
        <f t="shared" si="37"/>
        <v>65901</v>
      </c>
      <c r="D212" s="24">
        <f t="shared" si="35"/>
        <v>59027.11</v>
      </c>
      <c r="E212" s="25">
        <f t="shared" si="39"/>
        <v>6873.89</v>
      </c>
      <c r="F212" s="25">
        <f t="shared" si="38"/>
        <v>557548.92000000004</v>
      </c>
      <c r="G212" s="25">
        <f t="shared" si="36"/>
        <v>498521.81000000006</v>
      </c>
    </row>
    <row r="213" spans="1:7" ht="15.75" x14ac:dyDescent="0.25">
      <c r="A213" s="21">
        <v>42526</v>
      </c>
      <c r="B213" s="22">
        <f t="shared" si="34"/>
        <v>31</v>
      </c>
      <c r="C213" s="23">
        <f t="shared" si="37"/>
        <v>65901</v>
      </c>
      <c r="D213" s="24">
        <f t="shared" si="35"/>
        <v>59549.97</v>
      </c>
      <c r="E213" s="25">
        <f t="shared" si="39"/>
        <v>6351.03</v>
      </c>
      <c r="F213" s="25">
        <f t="shared" si="38"/>
        <v>498521.81000000006</v>
      </c>
      <c r="G213" s="25">
        <f t="shared" si="36"/>
        <v>438971.84000000008</v>
      </c>
    </row>
    <row r="214" spans="1:7" ht="15.75" x14ac:dyDescent="0.25">
      <c r="A214" s="21">
        <v>42556</v>
      </c>
      <c r="B214" s="22">
        <f t="shared" si="34"/>
        <v>30</v>
      </c>
      <c r="C214" s="23">
        <f t="shared" si="37"/>
        <v>65901</v>
      </c>
      <c r="D214" s="24">
        <f t="shared" si="35"/>
        <v>60489.020000000004</v>
      </c>
      <c r="E214" s="25">
        <f t="shared" si="39"/>
        <v>5411.98</v>
      </c>
      <c r="F214" s="25">
        <f t="shared" si="38"/>
        <v>438971.84000000008</v>
      </c>
      <c r="G214" s="25">
        <f t="shared" si="36"/>
        <v>378482.82000000007</v>
      </c>
    </row>
    <row r="215" spans="1:7" ht="15.75" x14ac:dyDescent="0.25">
      <c r="A215" s="21">
        <v>42587</v>
      </c>
      <c r="B215" s="22">
        <f t="shared" si="34"/>
        <v>31</v>
      </c>
      <c r="C215" s="23">
        <f t="shared" si="37"/>
        <v>65901</v>
      </c>
      <c r="D215" s="24">
        <f t="shared" si="35"/>
        <v>61079.229999999996</v>
      </c>
      <c r="E215" s="25">
        <f t="shared" si="39"/>
        <v>4821.7700000000004</v>
      </c>
      <c r="F215" s="25">
        <f t="shared" si="38"/>
        <v>378482.82000000007</v>
      </c>
      <c r="G215" s="25">
        <f t="shared" si="36"/>
        <v>317403.59000000008</v>
      </c>
    </row>
    <row r="216" spans="1:7" ht="15.75" x14ac:dyDescent="0.25">
      <c r="A216" s="21">
        <v>42618</v>
      </c>
      <c r="B216" s="22">
        <f t="shared" si="34"/>
        <v>31</v>
      </c>
      <c r="C216" s="23">
        <f t="shared" si="37"/>
        <v>65901</v>
      </c>
      <c r="D216" s="24">
        <f t="shared" si="35"/>
        <v>61857.37</v>
      </c>
      <c r="E216" s="25">
        <f t="shared" si="39"/>
        <v>4043.63</v>
      </c>
      <c r="F216" s="25">
        <f t="shared" si="38"/>
        <v>317403.59000000008</v>
      </c>
      <c r="G216" s="25">
        <f t="shared" si="36"/>
        <v>255546.22000000009</v>
      </c>
    </row>
    <row r="217" spans="1:7" ht="15.75" x14ac:dyDescent="0.25">
      <c r="A217" s="21">
        <v>42648</v>
      </c>
      <c r="B217" s="22">
        <f t="shared" si="34"/>
        <v>30</v>
      </c>
      <c r="C217" s="23">
        <f t="shared" si="37"/>
        <v>65901</v>
      </c>
      <c r="D217" s="24">
        <f t="shared" si="35"/>
        <v>62750.43</v>
      </c>
      <c r="E217" s="25">
        <f t="shared" si="39"/>
        <v>3150.57</v>
      </c>
      <c r="F217" s="25">
        <f t="shared" si="38"/>
        <v>255546.22000000009</v>
      </c>
      <c r="G217" s="25">
        <f t="shared" si="36"/>
        <v>192795.7900000001</v>
      </c>
    </row>
    <row r="218" spans="1:7" ht="15.75" x14ac:dyDescent="0.25">
      <c r="A218" s="21">
        <v>42679</v>
      </c>
      <c r="B218" s="22">
        <f t="shared" si="34"/>
        <v>31</v>
      </c>
      <c r="C218" s="23">
        <f t="shared" si="37"/>
        <v>65901</v>
      </c>
      <c r="D218" s="24">
        <f t="shared" si="35"/>
        <v>63444.83</v>
      </c>
      <c r="E218" s="25">
        <f t="shared" si="39"/>
        <v>2456.17</v>
      </c>
      <c r="F218" s="25">
        <f t="shared" si="38"/>
        <v>192795.7900000001</v>
      </c>
      <c r="G218" s="25">
        <f t="shared" si="36"/>
        <v>129350.96000000009</v>
      </c>
    </row>
    <row r="219" spans="1:7" ht="15.75" x14ac:dyDescent="0.25">
      <c r="A219" s="21">
        <v>42709</v>
      </c>
      <c r="B219" s="22">
        <f t="shared" si="34"/>
        <v>30</v>
      </c>
      <c r="C219" s="23">
        <f t="shared" si="37"/>
        <v>65901</v>
      </c>
      <c r="D219" s="24">
        <f t="shared" si="35"/>
        <v>64306.26</v>
      </c>
      <c r="E219" s="25">
        <f t="shared" si="39"/>
        <v>1594.74</v>
      </c>
      <c r="F219" s="25">
        <f t="shared" si="38"/>
        <v>129350.96000000009</v>
      </c>
      <c r="G219" s="25">
        <f t="shared" si="36"/>
        <v>65044.700000000092</v>
      </c>
    </row>
    <row r="220" spans="1:7" ht="15.75" x14ac:dyDescent="0.25">
      <c r="A220" s="32">
        <v>42740</v>
      </c>
      <c r="B220" s="33">
        <f t="shared" si="34"/>
        <v>31</v>
      </c>
      <c r="C220" s="34">
        <f t="shared" si="37"/>
        <v>65901</v>
      </c>
      <c r="D220" s="35">
        <f t="shared" si="35"/>
        <v>65044.700000000092</v>
      </c>
      <c r="E220" s="25">
        <v>856.29999999990685</v>
      </c>
      <c r="F220" s="36">
        <f t="shared" si="38"/>
        <v>65044.700000000092</v>
      </c>
      <c r="G220" s="36">
        <f t="shared" si="36"/>
        <v>0</v>
      </c>
    </row>
    <row r="221" spans="1:7" ht="15.75" x14ac:dyDescent="0.25">
      <c r="A221" s="26">
        <v>41675</v>
      </c>
      <c r="B221" s="27">
        <f>_xlfn.DAYS(A221,A4)</f>
        <v>31</v>
      </c>
      <c r="C221" s="28">
        <f>$D$2</f>
        <v>10398</v>
      </c>
      <c r="D221" s="29">
        <f>C221-E221</f>
        <v>6576.08</v>
      </c>
      <c r="E221" s="30">
        <f t="shared" ref="E221:F226" si="40">E185</f>
        <v>3821.92</v>
      </c>
      <c r="F221" s="30">
        <f t="shared" si="40"/>
        <v>300000</v>
      </c>
      <c r="G221" s="30">
        <f>F221-D221</f>
        <v>293423.92</v>
      </c>
    </row>
    <row r="222" spans="1:7" ht="15.75" x14ac:dyDescent="0.25">
      <c r="A222" s="26">
        <v>41703</v>
      </c>
      <c r="B222" s="27">
        <f t="shared" ref="B222:B256" si="41">_xlfn.DAYS(A222,A221)</f>
        <v>28</v>
      </c>
      <c r="C222" s="28">
        <f>$F$2</f>
        <v>21006</v>
      </c>
      <c r="D222" s="29">
        <f t="shared" ref="D222:D256" si="42">C222-E222</f>
        <v>14794</v>
      </c>
      <c r="E222" s="30">
        <f t="shared" si="40"/>
        <v>6212</v>
      </c>
      <c r="F222" s="30">
        <f t="shared" si="40"/>
        <v>593423.91999999993</v>
      </c>
      <c r="G222" s="30">
        <f t="shared" ref="G222:G256" si="43">F222-D222</f>
        <v>578629.91999999993</v>
      </c>
    </row>
    <row r="223" spans="1:7" ht="15.75" x14ac:dyDescent="0.25">
      <c r="A223" s="26">
        <v>41734</v>
      </c>
      <c r="B223" s="27">
        <f t="shared" si="41"/>
        <v>31</v>
      </c>
      <c r="C223" s="28">
        <f>$N$2</f>
        <v>31853</v>
      </c>
      <c r="D223" s="29">
        <f t="shared" si="42"/>
        <v>21892.370000000003</v>
      </c>
      <c r="E223" s="30">
        <f t="shared" si="40"/>
        <v>9960.6299999999992</v>
      </c>
      <c r="F223" s="30">
        <f t="shared" si="40"/>
        <v>878629.91999999993</v>
      </c>
      <c r="G223" s="30">
        <f t="shared" si="43"/>
        <v>856737.54999999993</v>
      </c>
    </row>
    <row r="224" spans="1:7" ht="15.75" x14ac:dyDescent="0.25">
      <c r="A224" s="26">
        <v>41764</v>
      </c>
      <c r="B224" s="27">
        <f t="shared" si="41"/>
        <v>30</v>
      </c>
      <c r="C224" s="28">
        <f>$T$2</f>
        <v>42939</v>
      </c>
      <c r="D224" s="29">
        <f t="shared" si="42"/>
        <v>30527.17</v>
      </c>
      <c r="E224" s="30">
        <f t="shared" si="40"/>
        <v>12411.83</v>
      </c>
      <c r="F224" s="30">
        <f t="shared" si="40"/>
        <v>1156737.5499999998</v>
      </c>
      <c r="G224" s="30">
        <f t="shared" si="43"/>
        <v>1126210.3799999999</v>
      </c>
    </row>
    <row r="225" spans="1:7" ht="15.75" x14ac:dyDescent="0.25">
      <c r="A225" s="26">
        <v>41795</v>
      </c>
      <c r="B225" s="27">
        <f t="shared" si="41"/>
        <v>31</v>
      </c>
      <c r="C225" s="28">
        <f>$Z$2</f>
        <v>54284</v>
      </c>
      <c r="D225" s="29">
        <f t="shared" si="42"/>
        <v>38580.22</v>
      </c>
      <c r="E225" s="30">
        <f t="shared" si="40"/>
        <v>15703.78</v>
      </c>
      <c r="F225" s="30">
        <f t="shared" si="40"/>
        <v>1426210.38</v>
      </c>
      <c r="G225" s="30">
        <f>F225-D225</f>
        <v>1387630.16</v>
      </c>
    </row>
    <row r="226" spans="1:7" ht="15.75" x14ac:dyDescent="0.25">
      <c r="A226" s="26">
        <v>41825</v>
      </c>
      <c r="B226" s="27">
        <f t="shared" si="41"/>
        <v>30</v>
      </c>
      <c r="C226" s="28">
        <f>$AF$2</f>
        <v>65901</v>
      </c>
      <c r="D226" s="29">
        <f t="shared" si="42"/>
        <v>48176.79</v>
      </c>
      <c r="E226" s="30">
        <f>E190</f>
        <v>17724.21</v>
      </c>
      <c r="F226" s="30">
        <f t="shared" si="40"/>
        <v>1687630.16</v>
      </c>
      <c r="G226" s="30">
        <f>F226-D226</f>
        <v>1639453.3699999999</v>
      </c>
    </row>
    <row r="227" spans="1:7" ht="15.75" x14ac:dyDescent="0.25">
      <c r="A227" s="26">
        <v>41856</v>
      </c>
      <c r="B227" s="27">
        <f t="shared" si="41"/>
        <v>31</v>
      </c>
      <c r="C227" s="28">
        <f>$AL$2</f>
        <v>77832</v>
      </c>
      <c r="D227" s="29">
        <f t="shared" si="42"/>
        <v>56329.37</v>
      </c>
      <c r="E227" s="30">
        <f>ROUNDUP(($B$2*AH2*F227/365)+($B$2*AJ2*G226/365),2)</f>
        <v>21502.629999999997</v>
      </c>
      <c r="F227" s="30">
        <f>G226+AD1</f>
        <v>1939453.3699999999</v>
      </c>
      <c r="G227" s="30">
        <f t="shared" si="43"/>
        <v>1883123.9999999998</v>
      </c>
    </row>
    <row r="228" spans="1:7" ht="15.75" x14ac:dyDescent="0.25">
      <c r="A228" s="21">
        <v>41887</v>
      </c>
      <c r="B228" s="22">
        <f t="shared" si="41"/>
        <v>31</v>
      </c>
      <c r="C228" s="23">
        <f t="shared" ref="C228:C255" si="44">$AL$2</f>
        <v>77832</v>
      </c>
      <c r="D228" s="24">
        <f t="shared" si="42"/>
        <v>53841.520000000004</v>
      </c>
      <c r="E228" s="25">
        <f>ROUND($B$2*B228*F228/365,2)</f>
        <v>23990.48</v>
      </c>
      <c r="F228" s="25">
        <f t="shared" ref="F228:F256" si="45">G227</f>
        <v>1883123.9999999998</v>
      </c>
      <c r="G228" s="25">
        <f t="shared" si="43"/>
        <v>1829282.4799999997</v>
      </c>
    </row>
    <row r="229" spans="1:7" ht="15.75" x14ac:dyDescent="0.25">
      <c r="A229" s="21">
        <v>41917</v>
      </c>
      <c r="B229" s="22">
        <f t="shared" si="41"/>
        <v>30</v>
      </c>
      <c r="C229" s="23">
        <f t="shared" si="44"/>
        <v>77832</v>
      </c>
      <c r="D229" s="24">
        <f t="shared" si="42"/>
        <v>55279.199999999997</v>
      </c>
      <c r="E229" s="25">
        <f t="shared" ref="E229:E255" si="46">ROUND($B$2*B229*F229/365,2)</f>
        <v>22552.799999999999</v>
      </c>
      <c r="F229" s="25">
        <f t="shared" si="45"/>
        <v>1829282.4799999997</v>
      </c>
      <c r="G229" s="25">
        <f t="shared" si="43"/>
        <v>1774003.2799999998</v>
      </c>
    </row>
    <row r="230" spans="1:7" ht="15.75" x14ac:dyDescent="0.25">
      <c r="A230" s="21">
        <v>41948</v>
      </c>
      <c r="B230" s="22">
        <f t="shared" si="41"/>
        <v>31</v>
      </c>
      <c r="C230" s="23">
        <f t="shared" si="44"/>
        <v>77832</v>
      </c>
      <c r="D230" s="24">
        <f t="shared" si="42"/>
        <v>55231.68</v>
      </c>
      <c r="E230" s="25">
        <f t="shared" si="46"/>
        <v>22600.32</v>
      </c>
      <c r="F230" s="25">
        <f t="shared" si="45"/>
        <v>1774003.2799999998</v>
      </c>
      <c r="G230" s="25">
        <f t="shared" si="43"/>
        <v>1718771.5999999999</v>
      </c>
    </row>
    <row r="231" spans="1:7" ht="15.75" x14ac:dyDescent="0.25">
      <c r="A231" s="21">
        <v>41978</v>
      </c>
      <c r="B231" s="22">
        <f t="shared" si="41"/>
        <v>30</v>
      </c>
      <c r="C231" s="23">
        <f t="shared" si="44"/>
        <v>77832</v>
      </c>
      <c r="D231" s="24">
        <f t="shared" si="42"/>
        <v>56641.67</v>
      </c>
      <c r="E231" s="25">
        <f t="shared" si="46"/>
        <v>21190.33</v>
      </c>
      <c r="F231" s="25">
        <f t="shared" si="45"/>
        <v>1718771.5999999999</v>
      </c>
      <c r="G231" s="25">
        <f t="shared" si="43"/>
        <v>1662129.93</v>
      </c>
    </row>
    <row r="232" spans="1:7" ht="15.75" x14ac:dyDescent="0.25">
      <c r="A232" s="21">
        <v>42009</v>
      </c>
      <c r="B232" s="22">
        <f t="shared" si="41"/>
        <v>31</v>
      </c>
      <c r="C232" s="23">
        <f t="shared" si="44"/>
        <v>77832</v>
      </c>
      <c r="D232" s="24">
        <f t="shared" si="42"/>
        <v>56656.92</v>
      </c>
      <c r="E232" s="25">
        <f t="shared" si="46"/>
        <v>21175.08</v>
      </c>
      <c r="F232" s="25">
        <f t="shared" si="45"/>
        <v>1662129.93</v>
      </c>
      <c r="G232" s="25">
        <f t="shared" si="43"/>
        <v>1605473.01</v>
      </c>
    </row>
    <row r="233" spans="1:7" ht="15.75" x14ac:dyDescent="0.25">
      <c r="A233" s="21">
        <v>42040</v>
      </c>
      <c r="B233" s="22">
        <f t="shared" si="41"/>
        <v>31</v>
      </c>
      <c r="C233" s="23">
        <f t="shared" si="44"/>
        <v>77832</v>
      </c>
      <c r="D233" s="24">
        <f t="shared" si="42"/>
        <v>57378.71</v>
      </c>
      <c r="E233" s="25">
        <f t="shared" si="46"/>
        <v>20453.29</v>
      </c>
      <c r="F233" s="25">
        <f t="shared" si="45"/>
        <v>1605473.01</v>
      </c>
      <c r="G233" s="25">
        <f t="shared" si="43"/>
        <v>1548094.3</v>
      </c>
    </row>
    <row r="234" spans="1:7" ht="15.75" x14ac:dyDescent="0.25">
      <c r="A234" s="21">
        <v>42068</v>
      </c>
      <c r="B234" s="22">
        <f t="shared" si="41"/>
        <v>28</v>
      </c>
      <c r="C234" s="23">
        <f t="shared" si="44"/>
        <v>77832</v>
      </c>
      <c r="D234" s="24">
        <f t="shared" si="42"/>
        <v>60018.31</v>
      </c>
      <c r="E234" s="25">
        <f t="shared" si="46"/>
        <v>17813.689999999999</v>
      </c>
      <c r="F234" s="25">
        <f t="shared" si="45"/>
        <v>1548094.3</v>
      </c>
      <c r="G234" s="25">
        <f t="shared" si="43"/>
        <v>1488075.99</v>
      </c>
    </row>
    <row r="235" spans="1:7" ht="15.75" x14ac:dyDescent="0.25">
      <c r="A235" s="21">
        <v>42099</v>
      </c>
      <c r="B235" s="22">
        <f t="shared" si="41"/>
        <v>31</v>
      </c>
      <c r="C235" s="23">
        <f t="shared" si="44"/>
        <v>77832</v>
      </c>
      <c r="D235" s="24">
        <f t="shared" si="42"/>
        <v>58874.32</v>
      </c>
      <c r="E235" s="25">
        <f t="shared" si="46"/>
        <v>18957.68</v>
      </c>
      <c r="F235" s="25">
        <f t="shared" si="45"/>
        <v>1488075.99</v>
      </c>
      <c r="G235" s="25">
        <f t="shared" si="43"/>
        <v>1429201.67</v>
      </c>
    </row>
    <row r="236" spans="1:7" ht="15.75" x14ac:dyDescent="0.25">
      <c r="A236" s="21">
        <v>42129</v>
      </c>
      <c r="B236" s="22">
        <f t="shared" si="41"/>
        <v>30</v>
      </c>
      <c r="C236" s="23">
        <f t="shared" si="44"/>
        <v>77832</v>
      </c>
      <c r="D236" s="24">
        <f t="shared" si="42"/>
        <v>60211.71</v>
      </c>
      <c r="E236" s="25">
        <f t="shared" si="46"/>
        <v>17620.29</v>
      </c>
      <c r="F236" s="25">
        <f t="shared" si="45"/>
        <v>1429201.67</v>
      </c>
      <c r="G236" s="25">
        <f t="shared" si="43"/>
        <v>1368989.96</v>
      </c>
    </row>
    <row r="237" spans="1:7" ht="15.75" x14ac:dyDescent="0.25">
      <c r="A237" s="21">
        <v>42160</v>
      </c>
      <c r="B237" s="22">
        <f t="shared" si="41"/>
        <v>31</v>
      </c>
      <c r="C237" s="23">
        <f t="shared" si="44"/>
        <v>77832</v>
      </c>
      <c r="D237" s="24">
        <f t="shared" si="42"/>
        <v>60391.44</v>
      </c>
      <c r="E237" s="25">
        <f t="shared" si="46"/>
        <v>17440.560000000001</v>
      </c>
      <c r="F237" s="25">
        <f t="shared" si="45"/>
        <v>1368989.96</v>
      </c>
      <c r="G237" s="25">
        <f t="shared" si="43"/>
        <v>1308598.52</v>
      </c>
    </row>
    <row r="238" spans="1:7" ht="15.75" x14ac:dyDescent="0.25">
      <c r="A238" s="21">
        <v>42190</v>
      </c>
      <c r="B238" s="22">
        <f t="shared" si="41"/>
        <v>30</v>
      </c>
      <c r="C238" s="23">
        <f t="shared" si="44"/>
        <v>77832</v>
      </c>
      <c r="D238" s="24">
        <f t="shared" si="42"/>
        <v>61698.59</v>
      </c>
      <c r="E238" s="25">
        <f t="shared" si="46"/>
        <v>16133.41</v>
      </c>
      <c r="F238" s="25">
        <f t="shared" si="45"/>
        <v>1308598.52</v>
      </c>
      <c r="G238" s="25">
        <f t="shared" si="43"/>
        <v>1246899.93</v>
      </c>
    </row>
    <row r="239" spans="1:7" ht="15.75" x14ac:dyDescent="0.25">
      <c r="A239" s="21">
        <v>42221</v>
      </c>
      <c r="B239" s="22">
        <f t="shared" si="41"/>
        <v>31</v>
      </c>
      <c r="C239" s="23">
        <f t="shared" si="44"/>
        <v>77832</v>
      </c>
      <c r="D239" s="24">
        <f t="shared" si="42"/>
        <v>61946.84</v>
      </c>
      <c r="E239" s="25">
        <f t="shared" si="46"/>
        <v>15885.16</v>
      </c>
      <c r="F239" s="25">
        <f t="shared" si="45"/>
        <v>1246899.93</v>
      </c>
      <c r="G239" s="25">
        <f t="shared" si="43"/>
        <v>1184953.0899999999</v>
      </c>
    </row>
    <row r="240" spans="1:7" ht="15.75" x14ac:dyDescent="0.25">
      <c r="A240" s="21">
        <v>42252</v>
      </c>
      <c r="B240" s="22">
        <f t="shared" si="41"/>
        <v>31</v>
      </c>
      <c r="C240" s="23">
        <f t="shared" si="44"/>
        <v>77832</v>
      </c>
      <c r="D240" s="24">
        <f t="shared" si="42"/>
        <v>62736.020000000004</v>
      </c>
      <c r="E240" s="25">
        <f t="shared" si="46"/>
        <v>15095.98</v>
      </c>
      <c r="F240" s="25">
        <f t="shared" si="45"/>
        <v>1184953.0899999999</v>
      </c>
      <c r="G240" s="25">
        <f t="shared" si="43"/>
        <v>1122217.0699999998</v>
      </c>
    </row>
    <row r="241" spans="1:7" ht="15.75" x14ac:dyDescent="0.25">
      <c r="A241" s="21">
        <v>42282</v>
      </c>
      <c r="B241" s="22">
        <f t="shared" si="41"/>
        <v>30</v>
      </c>
      <c r="C241" s="23">
        <f t="shared" si="44"/>
        <v>77832</v>
      </c>
      <c r="D241" s="24">
        <f t="shared" si="42"/>
        <v>63996.45</v>
      </c>
      <c r="E241" s="25">
        <f t="shared" si="46"/>
        <v>13835.55</v>
      </c>
      <c r="F241" s="25">
        <f t="shared" si="45"/>
        <v>1122217.0699999998</v>
      </c>
      <c r="G241" s="25">
        <f t="shared" si="43"/>
        <v>1058220.6199999999</v>
      </c>
    </row>
    <row r="242" spans="1:7" ht="15.75" x14ac:dyDescent="0.25">
      <c r="A242" s="21">
        <v>42313</v>
      </c>
      <c r="B242" s="22">
        <f t="shared" si="41"/>
        <v>31</v>
      </c>
      <c r="C242" s="23">
        <f t="shared" si="44"/>
        <v>77832</v>
      </c>
      <c r="D242" s="24">
        <f t="shared" si="42"/>
        <v>64350.559999999998</v>
      </c>
      <c r="E242" s="25">
        <f t="shared" si="46"/>
        <v>13481.44</v>
      </c>
      <c r="F242" s="25">
        <f t="shared" si="45"/>
        <v>1058220.6199999999</v>
      </c>
      <c r="G242" s="25">
        <f t="shared" si="43"/>
        <v>993870.05999999982</v>
      </c>
    </row>
    <row r="243" spans="1:7" ht="15.75" x14ac:dyDescent="0.25">
      <c r="A243" s="21">
        <v>42343</v>
      </c>
      <c r="B243" s="22">
        <f t="shared" si="41"/>
        <v>30</v>
      </c>
      <c r="C243" s="23">
        <f t="shared" si="44"/>
        <v>77832</v>
      </c>
      <c r="D243" s="24">
        <f t="shared" si="42"/>
        <v>65578.81</v>
      </c>
      <c r="E243" s="25">
        <f t="shared" si="46"/>
        <v>12253.19</v>
      </c>
      <c r="F243" s="25">
        <f t="shared" si="45"/>
        <v>993870.05999999982</v>
      </c>
      <c r="G243" s="25">
        <f t="shared" si="43"/>
        <v>928291.24999999977</v>
      </c>
    </row>
    <row r="244" spans="1:7" ht="15.75" x14ac:dyDescent="0.25">
      <c r="A244" s="21">
        <v>42374</v>
      </c>
      <c r="B244" s="22">
        <f t="shared" si="41"/>
        <v>31</v>
      </c>
      <c r="C244" s="23">
        <f t="shared" si="44"/>
        <v>77832</v>
      </c>
      <c r="D244" s="24">
        <f t="shared" si="42"/>
        <v>66005.820000000007</v>
      </c>
      <c r="E244" s="25">
        <f t="shared" si="46"/>
        <v>11826.18</v>
      </c>
      <c r="F244" s="25">
        <f t="shared" si="45"/>
        <v>928291.24999999977</v>
      </c>
      <c r="G244" s="25">
        <f t="shared" si="43"/>
        <v>862285.4299999997</v>
      </c>
    </row>
    <row r="245" spans="1:7" ht="15.75" x14ac:dyDescent="0.25">
      <c r="A245" s="21">
        <v>42405</v>
      </c>
      <c r="B245" s="22">
        <f t="shared" si="41"/>
        <v>31</v>
      </c>
      <c r="C245" s="23">
        <f t="shared" si="44"/>
        <v>77832</v>
      </c>
      <c r="D245" s="24">
        <f t="shared" si="42"/>
        <v>66846.720000000001</v>
      </c>
      <c r="E245" s="25">
        <f t="shared" si="46"/>
        <v>10985.28</v>
      </c>
      <c r="F245" s="25">
        <f t="shared" si="45"/>
        <v>862285.4299999997</v>
      </c>
      <c r="G245" s="25">
        <f t="shared" si="43"/>
        <v>795438.70999999973</v>
      </c>
    </row>
    <row r="246" spans="1:7" ht="15.75" x14ac:dyDescent="0.25">
      <c r="A246" s="21">
        <v>42434</v>
      </c>
      <c r="B246" s="22">
        <f t="shared" si="41"/>
        <v>29</v>
      </c>
      <c r="C246" s="23">
        <f t="shared" si="44"/>
        <v>77832</v>
      </c>
      <c r="D246" s="24">
        <f t="shared" si="42"/>
        <v>68352.11</v>
      </c>
      <c r="E246" s="25">
        <f t="shared" si="46"/>
        <v>9479.89</v>
      </c>
      <c r="F246" s="25">
        <f t="shared" si="45"/>
        <v>795438.70999999973</v>
      </c>
      <c r="G246" s="25">
        <f t="shared" si="43"/>
        <v>727086.59999999974</v>
      </c>
    </row>
    <row r="247" spans="1:7" ht="15.75" x14ac:dyDescent="0.25">
      <c r="A247" s="21">
        <v>42465</v>
      </c>
      <c r="B247" s="22">
        <f t="shared" si="41"/>
        <v>31</v>
      </c>
      <c r="C247" s="23">
        <f t="shared" si="44"/>
        <v>77832</v>
      </c>
      <c r="D247" s="24">
        <f t="shared" si="42"/>
        <v>68569.119999999995</v>
      </c>
      <c r="E247" s="25">
        <f t="shared" si="46"/>
        <v>9262.8799999999992</v>
      </c>
      <c r="F247" s="25">
        <f t="shared" si="45"/>
        <v>727086.59999999974</v>
      </c>
      <c r="G247" s="25">
        <f t="shared" si="43"/>
        <v>658517.47999999975</v>
      </c>
    </row>
    <row r="248" spans="1:7" ht="15.75" x14ac:dyDescent="0.25">
      <c r="A248" s="21">
        <v>42495</v>
      </c>
      <c r="B248" s="22">
        <f t="shared" si="41"/>
        <v>30</v>
      </c>
      <c r="C248" s="23">
        <f t="shared" si="44"/>
        <v>77832</v>
      </c>
      <c r="D248" s="24">
        <f t="shared" si="42"/>
        <v>69713.289999999994</v>
      </c>
      <c r="E248" s="25">
        <f t="shared" si="46"/>
        <v>8118.71</v>
      </c>
      <c r="F248" s="25">
        <f t="shared" si="45"/>
        <v>658517.47999999975</v>
      </c>
      <c r="G248" s="25">
        <f t="shared" si="43"/>
        <v>588804.18999999971</v>
      </c>
    </row>
    <row r="249" spans="1:7" ht="15.75" x14ac:dyDescent="0.25">
      <c r="A249" s="21">
        <v>42526</v>
      </c>
      <c r="B249" s="22">
        <f t="shared" si="41"/>
        <v>31</v>
      </c>
      <c r="C249" s="23">
        <f t="shared" si="44"/>
        <v>77832</v>
      </c>
      <c r="D249" s="24">
        <f t="shared" si="42"/>
        <v>70330.8</v>
      </c>
      <c r="E249" s="25">
        <f t="shared" si="46"/>
        <v>7501.2</v>
      </c>
      <c r="F249" s="25">
        <f t="shared" si="45"/>
        <v>588804.18999999971</v>
      </c>
      <c r="G249" s="25">
        <f t="shared" si="43"/>
        <v>518473.38999999972</v>
      </c>
    </row>
    <row r="250" spans="1:7" ht="15.75" x14ac:dyDescent="0.25">
      <c r="A250" s="21">
        <v>42556</v>
      </c>
      <c r="B250" s="22">
        <f t="shared" si="41"/>
        <v>30</v>
      </c>
      <c r="C250" s="23">
        <f t="shared" si="44"/>
        <v>77832</v>
      </c>
      <c r="D250" s="24">
        <f t="shared" si="42"/>
        <v>71439.86</v>
      </c>
      <c r="E250" s="25">
        <f t="shared" si="46"/>
        <v>6392.14</v>
      </c>
      <c r="F250" s="25">
        <f t="shared" si="45"/>
        <v>518473.38999999972</v>
      </c>
      <c r="G250" s="25">
        <f t="shared" si="43"/>
        <v>447033.52999999974</v>
      </c>
    </row>
    <row r="251" spans="1:7" ht="15.75" x14ac:dyDescent="0.25">
      <c r="A251" s="21">
        <v>42587</v>
      </c>
      <c r="B251" s="22">
        <f t="shared" si="41"/>
        <v>31</v>
      </c>
      <c r="C251" s="23">
        <f t="shared" si="44"/>
        <v>77832</v>
      </c>
      <c r="D251" s="24">
        <f t="shared" si="42"/>
        <v>72136.92</v>
      </c>
      <c r="E251" s="25">
        <f t="shared" si="46"/>
        <v>5695.08</v>
      </c>
      <c r="F251" s="25">
        <f t="shared" si="45"/>
        <v>447033.52999999974</v>
      </c>
      <c r="G251" s="25">
        <f t="shared" si="43"/>
        <v>374896.60999999975</v>
      </c>
    </row>
    <row r="252" spans="1:7" ht="15.75" x14ac:dyDescent="0.25">
      <c r="A252" s="21">
        <v>42618</v>
      </c>
      <c r="B252" s="22">
        <f t="shared" si="41"/>
        <v>31</v>
      </c>
      <c r="C252" s="23">
        <f t="shared" si="44"/>
        <v>77832</v>
      </c>
      <c r="D252" s="24">
        <f t="shared" si="42"/>
        <v>73055.92</v>
      </c>
      <c r="E252" s="25">
        <f t="shared" si="46"/>
        <v>4776.08</v>
      </c>
      <c r="F252" s="25">
        <f t="shared" si="45"/>
        <v>374896.60999999975</v>
      </c>
      <c r="G252" s="25">
        <f t="shared" si="43"/>
        <v>301840.68999999977</v>
      </c>
    </row>
    <row r="253" spans="1:7" ht="15.75" x14ac:dyDescent="0.25">
      <c r="A253" s="21">
        <v>42648</v>
      </c>
      <c r="B253" s="22">
        <f t="shared" si="41"/>
        <v>30</v>
      </c>
      <c r="C253" s="23">
        <f t="shared" si="44"/>
        <v>77832</v>
      </c>
      <c r="D253" s="24">
        <f t="shared" si="42"/>
        <v>74110.679999999993</v>
      </c>
      <c r="E253" s="25">
        <f t="shared" si="46"/>
        <v>3721.32</v>
      </c>
      <c r="F253" s="25">
        <f t="shared" si="45"/>
        <v>301840.68999999977</v>
      </c>
      <c r="G253" s="25">
        <f t="shared" si="43"/>
        <v>227730.00999999978</v>
      </c>
    </row>
    <row r="254" spans="1:7" ht="15.75" x14ac:dyDescent="0.25">
      <c r="A254" s="21">
        <v>42679</v>
      </c>
      <c r="B254" s="22">
        <f t="shared" si="41"/>
        <v>31</v>
      </c>
      <c r="C254" s="23">
        <f t="shared" si="44"/>
        <v>77832</v>
      </c>
      <c r="D254" s="24">
        <f t="shared" si="42"/>
        <v>74930.78</v>
      </c>
      <c r="E254" s="25">
        <f t="shared" si="46"/>
        <v>2901.22</v>
      </c>
      <c r="F254" s="25">
        <f t="shared" si="45"/>
        <v>227730.00999999978</v>
      </c>
      <c r="G254" s="25">
        <f t="shared" si="43"/>
        <v>152799.22999999978</v>
      </c>
    </row>
    <row r="255" spans="1:7" ht="15.75" x14ac:dyDescent="0.25">
      <c r="A255" s="21">
        <v>42709</v>
      </c>
      <c r="B255" s="22">
        <f t="shared" si="41"/>
        <v>30</v>
      </c>
      <c r="C255" s="23">
        <f t="shared" si="44"/>
        <v>77832</v>
      </c>
      <c r="D255" s="24">
        <f t="shared" si="42"/>
        <v>75948.17</v>
      </c>
      <c r="E255" s="25">
        <f t="shared" si="46"/>
        <v>1883.83</v>
      </c>
      <c r="F255" s="25">
        <f t="shared" si="45"/>
        <v>152799.22999999978</v>
      </c>
      <c r="G255" s="25">
        <f t="shared" si="43"/>
        <v>76851.059999999779</v>
      </c>
    </row>
    <row r="256" spans="1:7" ht="15.75" x14ac:dyDescent="0.25">
      <c r="A256" s="32">
        <v>42740</v>
      </c>
      <c r="B256" s="33">
        <f t="shared" si="41"/>
        <v>31</v>
      </c>
      <c r="C256" s="34">
        <f>$AL$2</f>
        <v>77832</v>
      </c>
      <c r="D256" s="35">
        <f t="shared" si="42"/>
        <v>76851.059999999779</v>
      </c>
      <c r="E256" s="25">
        <v>980.94000000022288</v>
      </c>
      <c r="F256" s="36">
        <f t="shared" si="45"/>
        <v>76851.059999999779</v>
      </c>
      <c r="G256" s="36">
        <f t="shared" si="43"/>
        <v>0</v>
      </c>
    </row>
    <row r="257" spans="1:7" ht="15.75" x14ac:dyDescent="0.25">
      <c r="A257" s="26">
        <v>41675</v>
      </c>
      <c r="B257" s="27">
        <f>_xlfn.DAYS(A257,A4)</f>
        <v>31</v>
      </c>
      <c r="C257" s="28">
        <f>$D$2</f>
        <v>10398</v>
      </c>
      <c r="D257" s="29">
        <f>C257-E257</f>
        <v>6576.08</v>
      </c>
      <c r="E257" s="30">
        <f t="shared" ref="E257:F263" si="47">E221</f>
        <v>3821.92</v>
      </c>
      <c r="F257" s="30">
        <f t="shared" si="47"/>
        <v>300000</v>
      </c>
      <c r="G257" s="30">
        <f>F257-D257</f>
        <v>293423.92</v>
      </c>
    </row>
    <row r="258" spans="1:7" ht="15.75" x14ac:dyDescent="0.25">
      <c r="A258" s="26">
        <v>41703</v>
      </c>
      <c r="B258" s="27">
        <f t="shared" ref="B258:B292" si="48">_xlfn.DAYS(A258,A257)</f>
        <v>28</v>
      </c>
      <c r="C258" s="28">
        <f>$F$2</f>
        <v>21006</v>
      </c>
      <c r="D258" s="29">
        <f t="shared" ref="D258:D292" si="49">C258-E258</f>
        <v>14794</v>
      </c>
      <c r="E258" s="30">
        <f t="shared" si="47"/>
        <v>6212</v>
      </c>
      <c r="F258" s="30">
        <f t="shared" si="47"/>
        <v>593423.91999999993</v>
      </c>
      <c r="G258" s="30">
        <f t="shared" ref="G258:G292" si="50">F258-D258</f>
        <v>578629.91999999993</v>
      </c>
    </row>
    <row r="259" spans="1:7" ht="15.75" x14ac:dyDescent="0.25">
      <c r="A259" s="26">
        <v>41734</v>
      </c>
      <c r="B259" s="27">
        <f t="shared" si="48"/>
        <v>31</v>
      </c>
      <c r="C259" s="28">
        <f>$N$2</f>
        <v>31853</v>
      </c>
      <c r="D259" s="29">
        <f t="shared" si="49"/>
        <v>21892.370000000003</v>
      </c>
      <c r="E259" s="30">
        <f t="shared" si="47"/>
        <v>9960.6299999999992</v>
      </c>
      <c r="F259" s="30">
        <f t="shared" si="47"/>
        <v>878629.91999999993</v>
      </c>
      <c r="G259" s="30">
        <f t="shared" si="50"/>
        <v>856737.54999999993</v>
      </c>
    </row>
    <row r="260" spans="1:7" ht="15.75" x14ac:dyDescent="0.25">
      <c r="A260" s="26">
        <v>41764</v>
      </c>
      <c r="B260" s="27">
        <f t="shared" si="48"/>
        <v>30</v>
      </c>
      <c r="C260" s="28">
        <f>$T$2</f>
        <v>42939</v>
      </c>
      <c r="D260" s="29">
        <f t="shared" si="49"/>
        <v>30527.17</v>
      </c>
      <c r="E260" s="30">
        <f t="shared" si="47"/>
        <v>12411.83</v>
      </c>
      <c r="F260" s="30">
        <f t="shared" si="47"/>
        <v>1156737.5499999998</v>
      </c>
      <c r="G260" s="30">
        <f t="shared" si="50"/>
        <v>1126210.3799999999</v>
      </c>
    </row>
    <row r="261" spans="1:7" ht="15.75" x14ac:dyDescent="0.25">
      <c r="A261" s="26">
        <v>41795</v>
      </c>
      <c r="B261" s="27">
        <f t="shared" si="48"/>
        <v>31</v>
      </c>
      <c r="C261" s="28">
        <f>$Z$2</f>
        <v>54284</v>
      </c>
      <c r="D261" s="29">
        <f t="shared" si="49"/>
        <v>38580.22</v>
      </c>
      <c r="E261" s="30">
        <f t="shared" si="47"/>
        <v>15703.78</v>
      </c>
      <c r="F261" s="30">
        <f t="shared" si="47"/>
        <v>1426210.38</v>
      </c>
      <c r="G261" s="30">
        <f t="shared" si="50"/>
        <v>1387630.16</v>
      </c>
    </row>
    <row r="262" spans="1:7" ht="15.75" x14ac:dyDescent="0.25">
      <c r="A262" s="26">
        <v>41825</v>
      </c>
      <c r="B262" s="27">
        <f t="shared" si="48"/>
        <v>30</v>
      </c>
      <c r="C262" s="28">
        <f>$AF$2</f>
        <v>65901</v>
      </c>
      <c r="D262" s="29">
        <f t="shared" si="49"/>
        <v>48176.79</v>
      </c>
      <c r="E262" s="30">
        <f t="shared" si="47"/>
        <v>17724.21</v>
      </c>
      <c r="F262" s="30">
        <f t="shared" si="47"/>
        <v>1687630.16</v>
      </c>
      <c r="G262" s="30">
        <f t="shared" si="50"/>
        <v>1639453.3699999999</v>
      </c>
    </row>
    <row r="263" spans="1:7" ht="15.75" x14ac:dyDescent="0.25">
      <c r="A263" s="26">
        <v>41856</v>
      </c>
      <c r="B263" s="27">
        <f t="shared" si="48"/>
        <v>31</v>
      </c>
      <c r="C263" s="28">
        <f>$AL$2</f>
        <v>77832</v>
      </c>
      <c r="D263" s="29">
        <f t="shared" si="49"/>
        <v>56329.37</v>
      </c>
      <c r="E263" s="30">
        <f t="shared" si="47"/>
        <v>21502.629999999997</v>
      </c>
      <c r="F263" s="30">
        <f t="shared" si="47"/>
        <v>1939453.3699999999</v>
      </c>
      <c r="G263" s="30">
        <f t="shared" si="50"/>
        <v>1883123.9999999998</v>
      </c>
    </row>
    <row r="264" spans="1:7" ht="15.75" x14ac:dyDescent="0.25">
      <c r="A264" s="32">
        <v>41887</v>
      </c>
      <c r="B264" s="33">
        <f t="shared" si="48"/>
        <v>31</v>
      </c>
      <c r="C264" s="34">
        <f>$AP$2</f>
        <v>90232</v>
      </c>
      <c r="D264" s="35">
        <f t="shared" si="49"/>
        <v>62419.6</v>
      </c>
      <c r="E264" s="36">
        <f>ROUND($B$2*B264*F264/365,2)</f>
        <v>27812.400000000001</v>
      </c>
      <c r="F264" s="36">
        <f>G263+AH1</f>
        <v>2183124</v>
      </c>
      <c r="G264" s="36">
        <f t="shared" si="50"/>
        <v>2120704.4</v>
      </c>
    </row>
    <row r="265" spans="1:7" ht="15.75" x14ac:dyDescent="0.25">
      <c r="A265" s="21">
        <v>41917</v>
      </c>
      <c r="B265" s="22">
        <f t="shared" si="48"/>
        <v>30</v>
      </c>
      <c r="C265" s="23">
        <f t="shared" ref="C265:C292" si="51">$AP$2</f>
        <v>90232</v>
      </c>
      <c r="D265" s="24">
        <f t="shared" si="49"/>
        <v>64086.33</v>
      </c>
      <c r="E265" s="37">
        <f>ROUND($B$2*B265*F265/365,2)</f>
        <v>26145.67</v>
      </c>
      <c r="F265" s="25">
        <f t="shared" ref="F265:F292" si="52">G264</f>
        <v>2120704.4</v>
      </c>
      <c r="G265" s="25">
        <f t="shared" si="50"/>
        <v>2056618.0699999998</v>
      </c>
    </row>
    <row r="266" spans="1:7" ht="15.75" x14ac:dyDescent="0.25">
      <c r="A266" s="21">
        <v>41948</v>
      </c>
      <c r="B266" s="22">
        <f t="shared" si="48"/>
        <v>31</v>
      </c>
      <c r="C266" s="23">
        <f t="shared" si="51"/>
        <v>90232</v>
      </c>
      <c r="D266" s="24">
        <f t="shared" si="49"/>
        <v>64031.25</v>
      </c>
      <c r="E266" s="37">
        <f t="shared" ref="E266:E291" si="53">ROUND($B$2*B266*F266/365,2)</f>
        <v>26200.75</v>
      </c>
      <c r="F266" s="25">
        <f t="shared" si="52"/>
        <v>2056618.0699999998</v>
      </c>
      <c r="G266" s="25">
        <f t="shared" si="50"/>
        <v>1992586.8199999998</v>
      </c>
    </row>
    <row r="267" spans="1:7" ht="15.75" x14ac:dyDescent="0.25">
      <c r="A267" s="21">
        <v>41978</v>
      </c>
      <c r="B267" s="22">
        <f t="shared" si="48"/>
        <v>30</v>
      </c>
      <c r="C267" s="23">
        <f t="shared" si="51"/>
        <v>90232</v>
      </c>
      <c r="D267" s="24">
        <f t="shared" si="49"/>
        <v>65665.86</v>
      </c>
      <c r="E267" s="37">
        <f t="shared" si="53"/>
        <v>24566.14</v>
      </c>
      <c r="F267" s="25">
        <f t="shared" si="52"/>
        <v>1992586.8199999998</v>
      </c>
      <c r="G267" s="25">
        <f t="shared" si="50"/>
        <v>1926920.9599999997</v>
      </c>
    </row>
    <row r="268" spans="1:7" ht="15.75" x14ac:dyDescent="0.25">
      <c r="A268" s="21">
        <v>42009</v>
      </c>
      <c r="B268" s="22">
        <f t="shared" si="48"/>
        <v>31</v>
      </c>
      <c r="C268" s="23">
        <f t="shared" si="51"/>
        <v>90232</v>
      </c>
      <c r="D268" s="24">
        <f t="shared" si="49"/>
        <v>65683.55</v>
      </c>
      <c r="E268" s="37">
        <f t="shared" si="53"/>
        <v>24548.45</v>
      </c>
      <c r="F268" s="25">
        <f t="shared" si="52"/>
        <v>1926920.9599999997</v>
      </c>
      <c r="G268" s="25">
        <f t="shared" si="50"/>
        <v>1861237.4099999997</v>
      </c>
    </row>
    <row r="269" spans="1:7" ht="15.75" x14ac:dyDescent="0.25">
      <c r="A269" s="21">
        <v>42040</v>
      </c>
      <c r="B269" s="22">
        <f t="shared" si="48"/>
        <v>31</v>
      </c>
      <c r="C269" s="23">
        <f t="shared" si="51"/>
        <v>90232</v>
      </c>
      <c r="D269" s="24">
        <f t="shared" si="49"/>
        <v>66520.350000000006</v>
      </c>
      <c r="E269" s="37">
        <f t="shared" si="53"/>
        <v>23711.65</v>
      </c>
      <c r="F269" s="25">
        <f t="shared" si="52"/>
        <v>1861237.4099999997</v>
      </c>
      <c r="G269" s="25">
        <f t="shared" si="50"/>
        <v>1794717.0599999996</v>
      </c>
    </row>
    <row r="270" spans="1:7" ht="15.75" x14ac:dyDescent="0.25">
      <c r="A270" s="21">
        <v>42068</v>
      </c>
      <c r="B270" s="22">
        <f t="shared" si="48"/>
        <v>28</v>
      </c>
      <c r="C270" s="23">
        <f t="shared" si="51"/>
        <v>90232</v>
      </c>
      <c r="D270" s="24">
        <f t="shared" si="49"/>
        <v>69580.459999999992</v>
      </c>
      <c r="E270" s="37">
        <f t="shared" si="53"/>
        <v>20651.54</v>
      </c>
      <c r="F270" s="25">
        <f t="shared" si="52"/>
        <v>1794717.0599999996</v>
      </c>
      <c r="G270" s="25">
        <f t="shared" si="50"/>
        <v>1725136.5999999996</v>
      </c>
    </row>
    <row r="271" spans="1:7" ht="15.75" x14ac:dyDescent="0.25">
      <c r="A271" s="21">
        <v>42099</v>
      </c>
      <c r="B271" s="22">
        <f t="shared" si="48"/>
        <v>31</v>
      </c>
      <c r="C271" s="23">
        <f t="shared" si="51"/>
        <v>90232</v>
      </c>
      <c r="D271" s="24">
        <f t="shared" si="49"/>
        <v>68254.23</v>
      </c>
      <c r="E271" s="37">
        <f t="shared" si="53"/>
        <v>21977.77</v>
      </c>
      <c r="F271" s="25">
        <f t="shared" si="52"/>
        <v>1725136.5999999996</v>
      </c>
      <c r="G271" s="25">
        <f t="shared" si="50"/>
        <v>1656882.3699999996</v>
      </c>
    </row>
    <row r="272" spans="1:7" ht="15.75" x14ac:dyDescent="0.25">
      <c r="A272" s="21">
        <v>42129</v>
      </c>
      <c r="B272" s="22">
        <f t="shared" si="48"/>
        <v>30</v>
      </c>
      <c r="C272" s="23">
        <f t="shared" si="51"/>
        <v>90232</v>
      </c>
      <c r="D272" s="24">
        <f t="shared" si="49"/>
        <v>69804.679999999993</v>
      </c>
      <c r="E272" s="37">
        <f t="shared" si="53"/>
        <v>20427.32</v>
      </c>
      <c r="F272" s="25">
        <f t="shared" si="52"/>
        <v>1656882.3699999996</v>
      </c>
      <c r="G272" s="25">
        <f t="shared" si="50"/>
        <v>1587077.6899999997</v>
      </c>
    </row>
    <row r="273" spans="1:7" ht="15.75" x14ac:dyDescent="0.25">
      <c r="A273" s="21">
        <v>42160</v>
      </c>
      <c r="B273" s="22">
        <f t="shared" si="48"/>
        <v>31</v>
      </c>
      <c r="C273" s="23">
        <f t="shared" si="51"/>
        <v>90232</v>
      </c>
      <c r="D273" s="24">
        <f t="shared" si="49"/>
        <v>70013.070000000007</v>
      </c>
      <c r="E273" s="37">
        <f t="shared" si="53"/>
        <v>20218.93</v>
      </c>
      <c r="F273" s="25">
        <f t="shared" si="52"/>
        <v>1587077.6899999997</v>
      </c>
      <c r="G273" s="25">
        <f t="shared" si="50"/>
        <v>1517064.6199999996</v>
      </c>
    </row>
    <row r="274" spans="1:7" ht="15.75" x14ac:dyDescent="0.25">
      <c r="A274" s="21">
        <v>42190</v>
      </c>
      <c r="B274" s="22">
        <f t="shared" si="48"/>
        <v>30</v>
      </c>
      <c r="C274" s="23">
        <f t="shared" si="51"/>
        <v>90232</v>
      </c>
      <c r="D274" s="24">
        <f t="shared" si="49"/>
        <v>71528.459999999992</v>
      </c>
      <c r="E274" s="37">
        <f t="shared" si="53"/>
        <v>18703.54</v>
      </c>
      <c r="F274" s="25">
        <f t="shared" si="52"/>
        <v>1517064.6199999996</v>
      </c>
      <c r="G274" s="25">
        <f t="shared" si="50"/>
        <v>1445536.1599999997</v>
      </c>
    </row>
    <row r="275" spans="1:7" ht="15.75" x14ac:dyDescent="0.25">
      <c r="A275" s="21">
        <v>42221</v>
      </c>
      <c r="B275" s="22">
        <f t="shared" si="48"/>
        <v>31</v>
      </c>
      <c r="C275" s="23">
        <f t="shared" si="51"/>
        <v>90232</v>
      </c>
      <c r="D275" s="24">
        <f t="shared" si="49"/>
        <v>71816.27</v>
      </c>
      <c r="E275" s="37">
        <f t="shared" si="53"/>
        <v>18415.73</v>
      </c>
      <c r="F275" s="25">
        <f t="shared" si="52"/>
        <v>1445536.1599999997</v>
      </c>
      <c r="G275" s="25">
        <f t="shared" si="50"/>
        <v>1373719.8899999997</v>
      </c>
    </row>
    <row r="276" spans="1:7" ht="15.75" x14ac:dyDescent="0.25">
      <c r="A276" s="21">
        <v>42252</v>
      </c>
      <c r="B276" s="22">
        <f t="shared" si="48"/>
        <v>31</v>
      </c>
      <c r="C276" s="23">
        <f t="shared" si="51"/>
        <v>90232</v>
      </c>
      <c r="D276" s="24">
        <f t="shared" si="49"/>
        <v>72731.179999999993</v>
      </c>
      <c r="E276" s="37">
        <f t="shared" si="53"/>
        <v>17500.82</v>
      </c>
      <c r="F276" s="25">
        <f t="shared" si="52"/>
        <v>1373719.8899999997</v>
      </c>
      <c r="G276" s="25">
        <f t="shared" si="50"/>
        <v>1300988.7099999997</v>
      </c>
    </row>
    <row r="277" spans="1:7" ht="15.75" x14ac:dyDescent="0.25">
      <c r="A277" s="21">
        <v>42282</v>
      </c>
      <c r="B277" s="22">
        <f t="shared" si="48"/>
        <v>30</v>
      </c>
      <c r="C277" s="23">
        <f t="shared" si="51"/>
        <v>90232</v>
      </c>
      <c r="D277" s="24">
        <f t="shared" si="49"/>
        <v>74192.41</v>
      </c>
      <c r="E277" s="37">
        <f t="shared" si="53"/>
        <v>16039.59</v>
      </c>
      <c r="F277" s="25">
        <f t="shared" si="52"/>
        <v>1300988.7099999997</v>
      </c>
      <c r="G277" s="25">
        <f t="shared" si="50"/>
        <v>1226796.2999999998</v>
      </c>
    </row>
    <row r="278" spans="1:7" ht="15.75" x14ac:dyDescent="0.25">
      <c r="A278" s="21">
        <v>42313</v>
      </c>
      <c r="B278" s="22">
        <f t="shared" si="48"/>
        <v>31</v>
      </c>
      <c r="C278" s="23">
        <f t="shared" si="51"/>
        <v>90232</v>
      </c>
      <c r="D278" s="24">
        <f t="shared" si="49"/>
        <v>74602.95</v>
      </c>
      <c r="E278" s="37">
        <f t="shared" si="53"/>
        <v>15629.05</v>
      </c>
      <c r="F278" s="25">
        <f t="shared" si="52"/>
        <v>1226796.2999999998</v>
      </c>
      <c r="G278" s="25">
        <f t="shared" si="50"/>
        <v>1152193.3499999999</v>
      </c>
    </row>
    <row r="279" spans="1:7" ht="15.75" x14ac:dyDescent="0.25">
      <c r="A279" s="21">
        <v>42343</v>
      </c>
      <c r="B279" s="22">
        <f t="shared" si="48"/>
        <v>30</v>
      </c>
      <c r="C279" s="23">
        <f t="shared" si="51"/>
        <v>90232</v>
      </c>
      <c r="D279" s="24">
        <f t="shared" si="49"/>
        <v>76026.880000000005</v>
      </c>
      <c r="E279" s="37">
        <f t="shared" si="53"/>
        <v>14205.12</v>
      </c>
      <c r="F279" s="25">
        <f t="shared" si="52"/>
        <v>1152193.3499999999</v>
      </c>
      <c r="G279" s="25">
        <f t="shared" si="50"/>
        <v>1076166.4699999997</v>
      </c>
    </row>
    <row r="280" spans="1:7" ht="15.75" x14ac:dyDescent="0.25">
      <c r="A280" s="21">
        <v>42374</v>
      </c>
      <c r="B280" s="22">
        <f t="shared" si="48"/>
        <v>31</v>
      </c>
      <c r="C280" s="23">
        <f t="shared" si="51"/>
        <v>90232</v>
      </c>
      <c r="D280" s="24">
        <f t="shared" si="49"/>
        <v>76521.929999999993</v>
      </c>
      <c r="E280" s="37">
        <f t="shared" si="53"/>
        <v>13710.07</v>
      </c>
      <c r="F280" s="25">
        <f t="shared" si="52"/>
        <v>1076166.4699999997</v>
      </c>
      <c r="G280" s="25">
        <f t="shared" si="50"/>
        <v>999644.5399999998</v>
      </c>
    </row>
    <row r="281" spans="1:7" ht="15.75" x14ac:dyDescent="0.25">
      <c r="A281" s="21">
        <v>42405</v>
      </c>
      <c r="B281" s="22">
        <f t="shared" si="48"/>
        <v>31</v>
      </c>
      <c r="C281" s="23">
        <f t="shared" si="51"/>
        <v>90232</v>
      </c>
      <c r="D281" s="24">
        <f t="shared" si="49"/>
        <v>77496.800000000003</v>
      </c>
      <c r="E281" s="37">
        <f t="shared" si="53"/>
        <v>12735.2</v>
      </c>
      <c r="F281" s="25">
        <f t="shared" si="52"/>
        <v>999644.5399999998</v>
      </c>
      <c r="G281" s="25">
        <f t="shared" si="50"/>
        <v>922147.73999999976</v>
      </c>
    </row>
    <row r="282" spans="1:7" ht="15.75" x14ac:dyDescent="0.25">
      <c r="A282" s="21">
        <v>42434</v>
      </c>
      <c r="B282" s="22">
        <f t="shared" si="48"/>
        <v>29</v>
      </c>
      <c r="C282" s="23">
        <f t="shared" si="51"/>
        <v>90232</v>
      </c>
      <c r="D282" s="24">
        <f t="shared" si="49"/>
        <v>79242.02</v>
      </c>
      <c r="E282" s="37">
        <f t="shared" si="53"/>
        <v>10989.98</v>
      </c>
      <c r="F282" s="25">
        <f t="shared" si="52"/>
        <v>922147.73999999976</v>
      </c>
      <c r="G282" s="25">
        <f t="shared" si="50"/>
        <v>842905.71999999974</v>
      </c>
    </row>
    <row r="283" spans="1:7" ht="15.75" x14ac:dyDescent="0.25">
      <c r="A283" s="21">
        <v>42465</v>
      </c>
      <c r="B283" s="22">
        <f t="shared" si="48"/>
        <v>31</v>
      </c>
      <c r="C283" s="23">
        <f t="shared" si="51"/>
        <v>90232</v>
      </c>
      <c r="D283" s="24">
        <f t="shared" si="49"/>
        <v>79493.61</v>
      </c>
      <c r="E283" s="37">
        <f t="shared" si="53"/>
        <v>10738.39</v>
      </c>
      <c r="F283" s="25">
        <f t="shared" si="52"/>
        <v>842905.71999999974</v>
      </c>
      <c r="G283" s="25">
        <f t="shared" si="50"/>
        <v>763412.10999999975</v>
      </c>
    </row>
    <row r="284" spans="1:7" ht="15.75" x14ac:dyDescent="0.25">
      <c r="A284" s="21">
        <v>42495</v>
      </c>
      <c r="B284" s="22">
        <f t="shared" si="48"/>
        <v>30</v>
      </c>
      <c r="C284" s="23">
        <f t="shared" si="51"/>
        <v>90232</v>
      </c>
      <c r="D284" s="24">
        <f t="shared" si="49"/>
        <v>80820.070000000007</v>
      </c>
      <c r="E284" s="37">
        <f t="shared" si="53"/>
        <v>9411.93</v>
      </c>
      <c r="F284" s="25">
        <f t="shared" si="52"/>
        <v>763412.10999999975</v>
      </c>
      <c r="G284" s="25">
        <f t="shared" si="50"/>
        <v>682592.0399999998</v>
      </c>
    </row>
    <row r="285" spans="1:7" ht="15.75" x14ac:dyDescent="0.25">
      <c r="A285" s="21">
        <v>42526</v>
      </c>
      <c r="B285" s="22">
        <f t="shared" si="48"/>
        <v>31</v>
      </c>
      <c r="C285" s="23">
        <f t="shared" si="51"/>
        <v>90232</v>
      </c>
      <c r="D285" s="24">
        <f t="shared" si="49"/>
        <v>81535.959999999992</v>
      </c>
      <c r="E285" s="37">
        <f t="shared" si="53"/>
        <v>8696.0400000000009</v>
      </c>
      <c r="F285" s="25">
        <f t="shared" si="52"/>
        <v>682592.0399999998</v>
      </c>
      <c r="G285" s="25">
        <f t="shared" si="50"/>
        <v>601056.07999999984</v>
      </c>
    </row>
    <row r="286" spans="1:7" ht="15.75" x14ac:dyDescent="0.25">
      <c r="A286" s="21">
        <v>42556</v>
      </c>
      <c r="B286" s="22">
        <f t="shared" si="48"/>
        <v>30</v>
      </c>
      <c r="C286" s="23">
        <f t="shared" si="51"/>
        <v>90232</v>
      </c>
      <c r="D286" s="24">
        <f t="shared" si="49"/>
        <v>82821.72</v>
      </c>
      <c r="E286" s="37">
        <f t="shared" si="53"/>
        <v>7410.28</v>
      </c>
      <c r="F286" s="25">
        <f t="shared" si="52"/>
        <v>601056.07999999984</v>
      </c>
      <c r="G286" s="25">
        <f t="shared" si="50"/>
        <v>518234.35999999987</v>
      </c>
    </row>
    <row r="287" spans="1:7" ht="15.75" x14ac:dyDescent="0.25">
      <c r="A287" s="21">
        <v>42587</v>
      </c>
      <c r="B287" s="22">
        <f t="shared" si="48"/>
        <v>31</v>
      </c>
      <c r="C287" s="23">
        <f t="shared" si="51"/>
        <v>90232</v>
      </c>
      <c r="D287" s="24">
        <f t="shared" si="49"/>
        <v>83629.84</v>
      </c>
      <c r="E287" s="37">
        <f t="shared" si="53"/>
        <v>6602.16</v>
      </c>
      <c r="F287" s="25">
        <f t="shared" si="52"/>
        <v>518234.35999999987</v>
      </c>
      <c r="G287" s="25">
        <f t="shared" si="50"/>
        <v>434604.5199999999</v>
      </c>
    </row>
    <row r="288" spans="1:7" ht="15.75" x14ac:dyDescent="0.25">
      <c r="A288" s="21">
        <v>42618</v>
      </c>
      <c r="B288" s="22">
        <f t="shared" si="48"/>
        <v>31</v>
      </c>
      <c r="C288" s="23">
        <f t="shared" si="51"/>
        <v>90232</v>
      </c>
      <c r="D288" s="24">
        <f t="shared" si="49"/>
        <v>84695.26</v>
      </c>
      <c r="E288" s="37">
        <f t="shared" si="53"/>
        <v>5536.74</v>
      </c>
      <c r="F288" s="25">
        <f t="shared" si="52"/>
        <v>434604.5199999999</v>
      </c>
      <c r="G288" s="25">
        <f t="shared" si="50"/>
        <v>349909.25999999989</v>
      </c>
    </row>
    <row r="289" spans="1:7" ht="15.75" x14ac:dyDescent="0.25">
      <c r="A289" s="21">
        <v>42648</v>
      </c>
      <c r="B289" s="22">
        <f t="shared" si="48"/>
        <v>30</v>
      </c>
      <c r="C289" s="23">
        <f>$AP$2</f>
        <v>90232</v>
      </c>
      <c r="D289" s="24">
        <f t="shared" si="49"/>
        <v>85918.05</v>
      </c>
      <c r="E289" s="37">
        <f t="shared" si="53"/>
        <v>4313.95</v>
      </c>
      <c r="F289" s="25">
        <f t="shared" si="52"/>
        <v>349909.25999999989</v>
      </c>
      <c r="G289" s="25">
        <f t="shared" si="50"/>
        <v>263991.2099999999</v>
      </c>
    </row>
    <row r="290" spans="1:7" ht="15.75" x14ac:dyDescent="0.25">
      <c r="A290" s="21">
        <v>42679</v>
      </c>
      <c r="B290" s="22">
        <f t="shared" si="48"/>
        <v>31</v>
      </c>
      <c r="C290" s="23">
        <f t="shared" si="51"/>
        <v>90232</v>
      </c>
      <c r="D290" s="24">
        <f t="shared" si="49"/>
        <v>86868.82</v>
      </c>
      <c r="E290" s="37">
        <f t="shared" si="53"/>
        <v>3363.18</v>
      </c>
      <c r="F290" s="25">
        <f t="shared" si="52"/>
        <v>263991.2099999999</v>
      </c>
      <c r="G290" s="25">
        <f t="shared" si="50"/>
        <v>177122.3899999999</v>
      </c>
    </row>
    <row r="291" spans="1:7" ht="15.75" x14ac:dyDescent="0.25">
      <c r="A291" s="21">
        <v>42709</v>
      </c>
      <c r="B291" s="22">
        <f t="shared" si="48"/>
        <v>30</v>
      </c>
      <c r="C291" s="23">
        <f t="shared" si="51"/>
        <v>90232</v>
      </c>
      <c r="D291" s="24">
        <f t="shared" si="49"/>
        <v>88048.3</v>
      </c>
      <c r="E291" s="37">
        <f t="shared" si="53"/>
        <v>2183.6999999999998</v>
      </c>
      <c r="F291" s="25">
        <f t="shared" si="52"/>
        <v>177122.3899999999</v>
      </c>
      <c r="G291" s="25">
        <f t="shared" si="50"/>
        <v>89074.089999999895</v>
      </c>
    </row>
    <row r="292" spans="1:7" ht="15.75" x14ac:dyDescent="0.25">
      <c r="A292" s="21">
        <v>42740</v>
      </c>
      <c r="B292" s="27">
        <f t="shared" si="48"/>
        <v>31</v>
      </c>
      <c r="C292" s="23">
        <f t="shared" si="51"/>
        <v>90232</v>
      </c>
      <c r="D292" s="29">
        <f t="shared" si="49"/>
        <v>89074.089999999895</v>
      </c>
      <c r="E292" s="37">
        <v>1157.9100000001065</v>
      </c>
      <c r="F292" s="25">
        <f t="shared" si="52"/>
        <v>89074.089999999895</v>
      </c>
      <c r="G292" s="25">
        <f t="shared" si="50"/>
        <v>0</v>
      </c>
    </row>
    <row r="293" spans="1:7" ht="15.75" x14ac:dyDescent="0.25">
      <c r="A293" s="26">
        <v>41675</v>
      </c>
      <c r="B293" s="27">
        <f>_xlfn.DAYS(A293,A4)</f>
        <v>31</v>
      </c>
      <c r="C293" s="28">
        <f>$D$2</f>
        <v>10398</v>
      </c>
      <c r="D293" s="29">
        <f>C293-E293</f>
        <v>6576.08</v>
      </c>
      <c r="E293" s="30">
        <f t="shared" ref="E293:F299" si="54">E257</f>
        <v>3821.92</v>
      </c>
      <c r="F293" s="30">
        <f t="shared" si="54"/>
        <v>300000</v>
      </c>
      <c r="G293" s="30">
        <f>F293-D293</f>
        <v>293423.92</v>
      </c>
    </row>
    <row r="294" spans="1:7" ht="15.75" x14ac:dyDescent="0.25">
      <c r="A294" s="26">
        <v>41703</v>
      </c>
      <c r="B294" s="27">
        <f t="shared" ref="B294:B328" si="55">_xlfn.DAYS(A294,A293)</f>
        <v>28</v>
      </c>
      <c r="C294" s="28">
        <f>$F$2</f>
        <v>21006</v>
      </c>
      <c r="D294" s="29">
        <f t="shared" ref="D294:D328" si="56">C294-E294</f>
        <v>14794</v>
      </c>
      <c r="E294" s="30">
        <f t="shared" si="54"/>
        <v>6212</v>
      </c>
      <c r="F294" s="30">
        <f t="shared" si="54"/>
        <v>593423.91999999993</v>
      </c>
      <c r="G294" s="30">
        <f t="shared" ref="G294:G328" si="57">F294-D294</f>
        <v>578629.91999999993</v>
      </c>
    </row>
    <row r="295" spans="1:7" ht="15.75" x14ac:dyDescent="0.25">
      <c r="A295" s="26">
        <v>41734</v>
      </c>
      <c r="B295" s="27">
        <f t="shared" si="55"/>
        <v>31</v>
      </c>
      <c r="C295" s="28">
        <f>$N$2</f>
        <v>31853</v>
      </c>
      <c r="D295" s="29">
        <f t="shared" si="56"/>
        <v>21892.370000000003</v>
      </c>
      <c r="E295" s="30">
        <f t="shared" si="54"/>
        <v>9960.6299999999992</v>
      </c>
      <c r="F295" s="30">
        <f t="shared" si="54"/>
        <v>878629.91999999993</v>
      </c>
      <c r="G295" s="30">
        <f t="shared" si="57"/>
        <v>856737.54999999993</v>
      </c>
    </row>
    <row r="296" spans="1:7" ht="15.75" x14ac:dyDescent="0.25">
      <c r="A296" s="26">
        <v>41764</v>
      </c>
      <c r="B296" s="27">
        <f t="shared" si="55"/>
        <v>30</v>
      </c>
      <c r="C296" s="28">
        <f>$T$2</f>
        <v>42939</v>
      </c>
      <c r="D296" s="29">
        <f t="shared" si="56"/>
        <v>30527.17</v>
      </c>
      <c r="E296" s="30">
        <f t="shared" si="54"/>
        <v>12411.83</v>
      </c>
      <c r="F296" s="30">
        <f t="shared" si="54"/>
        <v>1156737.5499999998</v>
      </c>
      <c r="G296" s="30">
        <f t="shared" si="57"/>
        <v>1126210.3799999999</v>
      </c>
    </row>
    <row r="297" spans="1:7" ht="15.75" x14ac:dyDescent="0.25">
      <c r="A297" s="26">
        <v>41795</v>
      </c>
      <c r="B297" s="27">
        <f t="shared" si="55"/>
        <v>31</v>
      </c>
      <c r="C297" s="28">
        <f>$Z$2</f>
        <v>54284</v>
      </c>
      <c r="D297" s="29">
        <f t="shared" si="56"/>
        <v>38580.22</v>
      </c>
      <c r="E297" s="30">
        <f t="shared" si="54"/>
        <v>15703.78</v>
      </c>
      <c r="F297" s="30">
        <f t="shared" si="54"/>
        <v>1426210.38</v>
      </c>
      <c r="G297" s="30">
        <f t="shared" si="57"/>
        <v>1387630.16</v>
      </c>
    </row>
    <row r="298" spans="1:7" ht="15.75" x14ac:dyDescent="0.25">
      <c r="A298" s="26">
        <v>41825</v>
      </c>
      <c r="B298" s="27">
        <f t="shared" si="55"/>
        <v>30</v>
      </c>
      <c r="C298" s="28">
        <f>$AF$2</f>
        <v>65901</v>
      </c>
      <c r="D298" s="29">
        <f t="shared" si="56"/>
        <v>48176.79</v>
      </c>
      <c r="E298" s="30">
        <f t="shared" si="54"/>
        <v>17724.21</v>
      </c>
      <c r="F298" s="30">
        <f t="shared" si="54"/>
        <v>1687630.16</v>
      </c>
      <c r="G298" s="30">
        <f t="shared" si="57"/>
        <v>1639453.3699999999</v>
      </c>
    </row>
    <row r="299" spans="1:7" ht="15.75" x14ac:dyDescent="0.25">
      <c r="A299" s="26">
        <v>41856</v>
      </c>
      <c r="B299" s="27">
        <f t="shared" si="55"/>
        <v>31</v>
      </c>
      <c r="C299" s="28">
        <f>$AL$2</f>
        <v>77832</v>
      </c>
      <c r="D299" s="29">
        <f t="shared" si="56"/>
        <v>56329.37</v>
      </c>
      <c r="E299" s="30">
        <f t="shared" si="54"/>
        <v>21502.629999999997</v>
      </c>
      <c r="F299" s="30">
        <f t="shared" si="54"/>
        <v>1939453.3699999999</v>
      </c>
      <c r="G299" s="30">
        <f t="shared" si="57"/>
        <v>1883123.9999999998</v>
      </c>
    </row>
    <row r="300" spans="1:7" ht="15.75" x14ac:dyDescent="0.25">
      <c r="A300" s="26">
        <v>41887</v>
      </c>
      <c r="B300" s="27">
        <f t="shared" si="55"/>
        <v>31</v>
      </c>
      <c r="C300" s="28">
        <f>$AP$2</f>
        <v>90232</v>
      </c>
      <c r="D300" s="29">
        <f t="shared" si="56"/>
        <v>62419.6</v>
      </c>
      <c r="E300" s="30">
        <f>ROUND($B$2*B300*F300/365,2)</f>
        <v>27812.400000000001</v>
      </c>
      <c r="F300" s="30">
        <f>F264</f>
        <v>2183124</v>
      </c>
      <c r="G300" s="30">
        <f t="shared" si="57"/>
        <v>2120704.4</v>
      </c>
    </row>
    <row r="301" spans="1:7" ht="15.75" x14ac:dyDescent="0.25">
      <c r="A301" s="21">
        <v>41917</v>
      </c>
      <c r="B301" s="22">
        <f t="shared" si="55"/>
        <v>30</v>
      </c>
      <c r="C301" s="23">
        <f t="shared" ref="C301:C305" si="58">$AP$2</f>
        <v>90232</v>
      </c>
      <c r="D301" s="24">
        <f t="shared" si="56"/>
        <v>64086.33</v>
      </c>
      <c r="E301" s="25">
        <f>ROUND($B$2*B301*F301/365,2)</f>
        <v>26145.67</v>
      </c>
      <c r="F301" s="25">
        <f t="shared" ref="F301:F328" si="59">G300</f>
        <v>2120704.4</v>
      </c>
      <c r="G301" s="25">
        <f t="shared" si="57"/>
        <v>2056618.0699999998</v>
      </c>
    </row>
    <row r="302" spans="1:7" ht="15.75" x14ac:dyDescent="0.25">
      <c r="A302" s="21">
        <v>41948</v>
      </c>
      <c r="B302" s="22">
        <f t="shared" si="55"/>
        <v>31</v>
      </c>
      <c r="C302" s="23">
        <f t="shared" si="58"/>
        <v>90232</v>
      </c>
      <c r="D302" s="24">
        <f t="shared" si="56"/>
        <v>64031.25</v>
      </c>
      <c r="E302" s="25">
        <f t="shared" ref="E302:E305" si="60">ROUND($B$2*B302*F302/365,2)</f>
        <v>26200.75</v>
      </c>
      <c r="F302" s="25">
        <f t="shared" si="59"/>
        <v>2056618.0699999998</v>
      </c>
      <c r="G302" s="25">
        <f t="shared" si="57"/>
        <v>1992586.8199999998</v>
      </c>
    </row>
    <row r="303" spans="1:7" ht="15.75" x14ac:dyDescent="0.25">
      <c r="A303" s="21">
        <v>41978</v>
      </c>
      <c r="B303" s="22">
        <f t="shared" si="55"/>
        <v>30</v>
      </c>
      <c r="C303" s="23">
        <f t="shared" si="58"/>
        <v>90232</v>
      </c>
      <c r="D303" s="24">
        <f t="shared" si="56"/>
        <v>65665.86</v>
      </c>
      <c r="E303" s="25">
        <f t="shared" si="60"/>
        <v>24566.14</v>
      </c>
      <c r="F303" s="25">
        <f t="shared" si="59"/>
        <v>1992586.8199999998</v>
      </c>
      <c r="G303" s="25">
        <f t="shared" si="57"/>
        <v>1926920.9599999997</v>
      </c>
    </row>
    <row r="304" spans="1:7" ht="15.75" x14ac:dyDescent="0.25">
      <c r="A304" s="21">
        <v>42009</v>
      </c>
      <c r="B304" s="22">
        <f t="shared" si="55"/>
        <v>31</v>
      </c>
      <c r="C304" s="23">
        <f t="shared" si="58"/>
        <v>90232</v>
      </c>
      <c r="D304" s="24">
        <f t="shared" si="56"/>
        <v>65683.55</v>
      </c>
      <c r="E304" s="25">
        <f t="shared" si="60"/>
        <v>24548.45</v>
      </c>
      <c r="F304" s="25">
        <f t="shared" si="59"/>
        <v>1926920.9599999997</v>
      </c>
      <c r="G304" s="25">
        <f t="shared" si="57"/>
        <v>1861237.4099999997</v>
      </c>
    </row>
    <row r="305" spans="1:7" ht="15.75" x14ac:dyDescent="0.25">
      <c r="A305" s="21">
        <v>42040</v>
      </c>
      <c r="B305" s="22">
        <f t="shared" si="55"/>
        <v>31</v>
      </c>
      <c r="C305" s="23">
        <f t="shared" si="58"/>
        <v>90232</v>
      </c>
      <c r="D305" s="24">
        <f t="shared" si="56"/>
        <v>66520.350000000006</v>
      </c>
      <c r="E305" s="25">
        <f t="shared" si="60"/>
        <v>23711.65</v>
      </c>
      <c r="F305" s="25">
        <f t="shared" si="59"/>
        <v>1861237.4099999997</v>
      </c>
      <c r="G305" s="25">
        <f t="shared" si="57"/>
        <v>1794717.0599999996</v>
      </c>
    </row>
    <row r="306" spans="1:7" ht="15.75" x14ac:dyDescent="0.25">
      <c r="A306" s="32">
        <v>42068</v>
      </c>
      <c r="B306" s="33">
        <f t="shared" si="55"/>
        <v>28</v>
      </c>
      <c r="C306" s="34">
        <f>$AT$1</f>
        <v>105173</v>
      </c>
      <c r="D306" s="35">
        <f t="shared" si="56"/>
        <v>83905.02</v>
      </c>
      <c r="E306" s="36">
        <f>ROUND(($B$2*AR2*F306/365)+($B$2*AR1*G305/365),2)</f>
        <v>21267.98</v>
      </c>
      <c r="F306" s="36">
        <f>G305+AL1</f>
        <v>2094717.0599999996</v>
      </c>
      <c r="G306" s="36">
        <f t="shared" si="57"/>
        <v>2010812.0399999996</v>
      </c>
    </row>
    <row r="307" spans="1:7" ht="15.75" x14ac:dyDescent="0.25">
      <c r="A307" s="21">
        <v>42099</v>
      </c>
      <c r="B307" s="22">
        <f t="shared" si="55"/>
        <v>31</v>
      </c>
      <c r="C307" s="38">
        <f>$AT$1</f>
        <v>105173</v>
      </c>
      <c r="D307" s="24">
        <f t="shared" si="56"/>
        <v>79555.81</v>
      </c>
      <c r="E307" s="25">
        <f>ROUND($B$2*B307*F307/365,2)</f>
        <v>25617.19</v>
      </c>
      <c r="F307" s="25">
        <f>G306</f>
        <v>2010812.0399999996</v>
      </c>
      <c r="G307" s="25">
        <f t="shared" si="57"/>
        <v>1931256.2299999995</v>
      </c>
    </row>
    <row r="308" spans="1:7" ht="15.75" x14ac:dyDescent="0.25">
      <c r="A308" s="21">
        <v>42129</v>
      </c>
      <c r="B308" s="22">
        <f t="shared" si="55"/>
        <v>30</v>
      </c>
      <c r="C308" s="38">
        <f t="shared" ref="C308:C328" si="61">$AT$1</f>
        <v>105173</v>
      </c>
      <c r="D308" s="24">
        <f t="shared" si="56"/>
        <v>81362.990000000005</v>
      </c>
      <c r="E308" s="25">
        <f t="shared" ref="E308:E327" si="62">ROUND($B$2*B308*F308/365,2)</f>
        <v>23810.01</v>
      </c>
      <c r="F308" s="25">
        <f t="shared" si="59"/>
        <v>1931256.2299999995</v>
      </c>
      <c r="G308" s="25">
        <f t="shared" si="57"/>
        <v>1849893.2399999995</v>
      </c>
    </row>
    <row r="309" spans="1:7" ht="15.75" x14ac:dyDescent="0.25">
      <c r="A309" s="21">
        <v>42160</v>
      </c>
      <c r="B309" s="22">
        <f t="shared" si="55"/>
        <v>31</v>
      </c>
      <c r="C309" s="38">
        <f t="shared" si="61"/>
        <v>105173</v>
      </c>
      <c r="D309" s="24">
        <f t="shared" si="56"/>
        <v>81605.87</v>
      </c>
      <c r="E309" s="25">
        <f t="shared" si="62"/>
        <v>23567.13</v>
      </c>
      <c r="F309" s="25">
        <f t="shared" si="59"/>
        <v>1849893.2399999995</v>
      </c>
      <c r="G309" s="25">
        <f t="shared" si="57"/>
        <v>1768287.3699999996</v>
      </c>
    </row>
    <row r="310" spans="1:7" ht="15.75" x14ac:dyDescent="0.25">
      <c r="A310" s="21">
        <v>42190</v>
      </c>
      <c r="B310" s="22">
        <f t="shared" si="55"/>
        <v>30</v>
      </c>
      <c r="C310" s="38">
        <f t="shared" si="61"/>
        <v>105173</v>
      </c>
      <c r="D310" s="24">
        <f t="shared" si="56"/>
        <v>83372.2</v>
      </c>
      <c r="E310" s="25">
        <f t="shared" si="62"/>
        <v>21800.799999999999</v>
      </c>
      <c r="F310" s="25">
        <f t="shared" si="59"/>
        <v>1768287.3699999996</v>
      </c>
      <c r="G310" s="25">
        <f t="shared" si="57"/>
        <v>1684915.1699999997</v>
      </c>
    </row>
    <row r="311" spans="1:7" ht="15.75" x14ac:dyDescent="0.25">
      <c r="A311" s="21">
        <v>42221</v>
      </c>
      <c r="B311" s="22">
        <f t="shared" si="55"/>
        <v>31</v>
      </c>
      <c r="C311" s="38">
        <f t="shared" si="61"/>
        <v>105173</v>
      </c>
      <c r="D311" s="24">
        <f t="shared" si="56"/>
        <v>83707.64</v>
      </c>
      <c r="E311" s="25">
        <f t="shared" si="62"/>
        <v>21465.360000000001</v>
      </c>
      <c r="F311" s="25">
        <f t="shared" si="59"/>
        <v>1684915.1699999997</v>
      </c>
      <c r="G311" s="25">
        <f t="shared" si="57"/>
        <v>1601207.5299999998</v>
      </c>
    </row>
    <row r="312" spans="1:7" ht="15.75" x14ac:dyDescent="0.25">
      <c r="A312" s="21">
        <v>42252</v>
      </c>
      <c r="B312" s="22">
        <f t="shared" si="55"/>
        <v>31</v>
      </c>
      <c r="C312" s="38">
        <f t="shared" si="61"/>
        <v>105173</v>
      </c>
      <c r="D312" s="24">
        <f t="shared" si="56"/>
        <v>84774.05</v>
      </c>
      <c r="E312" s="25">
        <f t="shared" si="62"/>
        <v>20398.95</v>
      </c>
      <c r="F312" s="25">
        <f t="shared" si="59"/>
        <v>1601207.5299999998</v>
      </c>
      <c r="G312" s="25">
        <f t="shared" si="57"/>
        <v>1516433.4799999997</v>
      </c>
    </row>
    <row r="313" spans="1:7" ht="15.75" x14ac:dyDescent="0.25">
      <c r="A313" s="21">
        <v>42282</v>
      </c>
      <c r="B313" s="22">
        <f t="shared" si="55"/>
        <v>30</v>
      </c>
      <c r="C313" s="38">
        <f t="shared" si="61"/>
        <v>105173</v>
      </c>
      <c r="D313" s="24">
        <f t="shared" si="56"/>
        <v>86477.24</v>
      </c>
      <c r="E313" s="25">
        <f t="shared" si="62"/>
        <v>18695.759999999998</v>
      </c>
      <c r="F313" s="25">
        <f t="shared" si="59"/>
        <v>1516433.4799999997</v>
      </c>
      <c r="G313" s="25">
        <f t="shared" si="57"/>
        <v>1429956.2399999998</v>
      </c>
    </row>
    <row r="314" spans="1:7" ht="15.75" x14ac:dyDescent="0.25">
      <c r="A314" s="21">
        <v>42313</v>
      </c>
      <c r="B314" s="22">
        <f t="shared" si="55"/>
        <v>31</v>
      </c>
      <c r="C314" s="38">
        <f t="shared" si="61"/>
        <v>105173</v>
      </c>
      <c r="D314" s="24">
        <f t="shared" si="56"/>
        <v>86955.75</v>
      </c>
      <c r="E314" s="25">
        <f t="shared" si="62"/>
        <v>18217.25</v>
      </c>
      <c r="F314" s="25">
        <f t="shared" si="59"/>
        <v>1429956.2399999998</v>
      </c>
      <c r="G314" s="25">
        <f t="shared" si="57"/>
        <v>1343000.4899999998</v>
      </c>
    </row>
    <row r="315" spans="1:7" ht="15.75" x14ac:dyDescent="0.25">
      <c r="A315" s="21">
        <v>42343</v>
      </c>
      <c r="B315" s="22">
        <f t="shared" si="55"/>
        <v>30</v>
      </c>
      <c r="C315" s="38">
        <f t="shared" si="61"/>
        <v>105173</v>
      </c>
      <c r="D315" s="24">
        <f t="shared" si="56"/>
        <v>88615.459999999992</v>
      </c>
      <c r="E315" s="25">
        <f t="shared" si="62"/>
        <v>16557.54</v>
      </c>
      <c r="F315" s="25">
        <f t="shared" si="59"/>
        <v>1343000.4899999998</v>
      </c>
      <c r="G315" s="25">
        <f t="shared" si="57"/>
        <v>1254385.0299999998</v>
      </c>
    </row>
    <row r="316" spans="1:7" ht="15.75" x14ac:dyDescent="0.25">
      <c r="A316" s="21">
        <v>42374</v>
      </c>
      <c r="B316" s="22">
        <f t="shared" si="55"/>
        <v>31</v>
      </c>
      <c r="C316" s="38">
        <f t="shared" si="61"/>
        <v>105173</v>
      </c>
      <c r="D316" s="24">
        <f t="shared" si="56"/>
        <v>89192.48</v>
      </c>
      <c r="E316" s="25">
        <f t="shared" si="62"/>
        <v>15980.52</v>
      </c>
      <c r="F316" s="25">
        <f t="shared" si="59"/>
        <v>1254385.0299999998</v>
      </c>
      <c r="G316" s="25">
        <f t="shared" si="57"/>
        <v>1165192.5499999998</v>
      </c>
    </row>
    <row r="317" spans="1:7" ht="15.75" x14ac:dyDescent="0.25">
      <c r="A317" s="21">
        <v>42405</v>
      </c>
      <c r="B317" s="22">
        <f t="shared" si="55"/>
        <v>31</v>
      </c>
      <c r="C317" s="38">
        <f t="shared" si="61"/>
        <v>105173</v>
      </c>
      <c r="D317" s="24">
        <f t="shared" si="56"/>
        <v>90328.77</v>
      </c>
      <c r="E317" s="25">
        <f t="shared" si="62"/>
        <v>14844.23</v>
      </c>
      <c r="F317" s="25">
        <f t="shared" si="59"/>
        <v>1165192.5499999998</v>
      </c>
      <c r="G317" s="25">
        <f t="shared" si="57"/>
        <v>1074863.7799999998</v>
      </c>
    </row>
    <row r="318" spans="1:7" ht="15.75" x14ac:dyDescent="0.25">
      <c r="A318" s="21">
        <v>42434</v>
      </c>
      <c r="B318" s="22">
        <f t="shared" si="55"/>
        <v>29</v>
      </c>
      <c r="C318" s="38">
        <f t="shared" si="61"/>
        <v>105173</v>
      </c>
      <c r="D318" s="24">
        <f t="shared" si="56"/>
        <v>92362.98</v>
      </c>
      <c r="E318" s="25">
        <f t="shared" si="62"/>
        <v>12810.02</v>
      </c>
      <c r="F318" s="25">
        <f t="shared" si="59"/>
        <v>1074863.7799999998</v>
      </c>
      <c r="G318" s="25">
        <f t="shared" si="57"/>
        <v>982500.79999999981</v>
      </c>
    </row>
    <row r="319" spans="1:7" ht="15.75" x14ac:dyDescent="0.25">
      <c r="A319" s="21">
        <v>42465</v>
      </c>
      <c r="B319" s="22">
        <f t="shared" si="55"/>
        <v>31</v>
      </c>
      <c r="C319" s="38">
        <f t="shared" si="61"/>
        <v>105173</v>
      </c>
      <c r="D319" s="24">
        <f t="shared" si="56"/>
        <v>92656.209999999992</v>
      </c>
      <c r="E319" s="25">
        <f t="shared" si="62"/>
        <v>12516.79</v>
      </c>
      <c r="F319" s="25">
        <f t="shared" si="59"/>
        <v>982500.79999999981</v>
      </c>
      <c r="G319" s="25">
        <f t="shared" si="57"/>
        <v>889844.58999999985</v>
      </c>
    </row>
    <row r="320" spans="1:7" ht="15.75" x14ac:dyDescent="0.25">
      <c r="A320" s="21">
        <v>42495</v>
      </c>
      <c r="B320" s="22">
        <f t="shared" si="55"/>
        <v>30</v>
      </c>
      <c r="C320" s="38">
        <f t="shared" si="61"/>
        <v>105173</v>
      </c>
      <c r="D320" s="24">
        <f t="shared" si="56"/>
        <v>94202.31</v>
      </c>
      <c r="E320" s="25">
        <f t="shared" si="62"/>
        <v>10970.69</v>
      </c>
      <c r="F320" s="25">
        <f t="shared" si="59"/>
        <v>889844.58999999985</v>
      </c>
      <c r="G320" s="25">
        <f t="shared" si="57"/>
        <v>795642.2799999998</v>
      </c>
    </row>
    <row r="321" spans="1:7" ht="15.75" x14ac:dyDescent="0.25">
      <c r="A321" s="21">
        <v>42526</v>
      </c>
      <c r="B321" s="22">
        <f t="shared" si="55"/>
        <v>31</v>
      </c>
      <c r="C321" s="38">
        <f t="shared" si="61"/>
        <v>105173</v>
      </c>
      <c r="D321" s="24">
        <f t="shared" si="56"/>
        <v>95036.74</v>
      </c>
      <c r="E321" s="25">
        <f t="shared" si="62"/>
        <v>10136.26</v>
      </c>
      <c r="F321" s="25">
        <f t="shared" si="59"/>
        <v>795642.2799999998</v>
      </c>
      <c r="G321" s="25">
        <f t="shared" si="57"/>
        <v>700605.5399999998</v>
      </c>
    </row>
    <row r="322" spans="1:7" ht="15.75" x14ac:dyDescent="0.25">
      <c r="A322" s="21">
        <v>42556</v>
      </c>
      <c r="B322" s="22">
        <f t="shared" si="55"/>
        <v>30</v>
      </c>
      <c r="C322" s="38">
        <f t="shared" si="61"/>
        <v>105173</v>
      </c>
      <c r="D322" s="24">
        <f t="shared" si="56"/>
        <v>96535.4</v>
      </c>
      <c r="E322" s="25">
        <f t="shared" si="62"/>
        <v>8637.6</v>
      </c>
      <c r="F322" s="25">
        <f t="shared" si="59"/>
        <v>700605.5399999998</v>
      </c>
      <c r="G322" s="25">
        <f t="shared" si="57"/>
        <v>604070.13999999978</v>
      </c>
    </row>
    <row r="323" spans="1:7" ht="15.75" x14ac:dyDescent="0.25">
      <c r="A323" s="21">
        <v>42587</v>
      </c>
      <c r="B323" s="22">
        <f t="shared" si="55"/>
        <v>31</v>
      </c>
      <c r="C323" s="38">
        <f t="shared" si="61"/>
        <v>105173</v>
      </c>
      <c r="D323" s="24">
        <f t="shared" si="56"/>
        <v>97477.31</v>
      </c>
      <c r="E323" s="25">
        <f t="shared" si="62"/>
        <v>7695.69</v>
      </c>
      <c r="F323" s="25">
        <f t="shared" si="59"/>
        <v>604070.13999999978</v>
      </c>
      <c r="G323" s="25">
        <f t="shared" si="57"/>
        <v>506592.82999999978</v>
      </c>
    </row>
    <row r="324" spans="1:7" ht="15.75" x14ac:dyDescent="0.25">
      <c r="A324" s="21">
        <v>42618</v>
      </c>
      <c r="B324" s="22">
        <f t="shared" si="55"/>
        <v>31</v>
      </c>
      <c r="C324" s="38">
        <f t="shared" si="61"/>
        <v>105173</v>
      </c>
      <c r="D324" s="24">
        <f t="shared" si="56"/>
        <v>98719.15</v>
      </c>
      <c r="E324" s="25">
        <f t="shared" si="62"/>
        <v>6453.85</v>
      </c>
      <c r="F324" s="25">
        <f t="shared" si="59"/>
        <v>506592.82999999978</v>
      </c>
      <c r="G324" s="25">
        <f t="shared" si="57"/>
        <v>407873.67999999982</v>
      </c>
    </row>
    <row r="325" spans="1:7" ht="15.75" x14ac:dyDescent="0.25">
      <c r="A325" s="21">
        <v>42648</v>
      </c>
      <c r="B325" s="22">
        <f t="shared" si="55"/>
        <v>30</v>
      </c>
      <c r="C325" s="38">
        <f t="shared" si="61"/>
        <v>105173</v>
      </c>
      <c r="D325" s="24">
        <f t="shared" si="56"/>
        <v>100144.42</v>
      </c>
      <c r="E325" s="25">
        <f t="shared" si="62"/>
        <v>5028.58</v>
      </c>
      <c r="F325" s="25">
        <f t="shared" si="59"/>
        <v>407873.67999999982</v>
      </c>
      <c r="G325" s="25">
        <f t="shared" si="57"/>
        <v>307729.25999999983</v>
      </c>
    </row>
    <row r="326" spans="1:7" ht="15.75" x14ac:dyDescent="0.25">
      <c r="A326" s="21">
        <v>42679</v>
      </c>
      <c r="B326" s="22">
        <f t="shared" si="55"/>
        <v>31</v>
      </c>
      <c r="C326" s="38">
        <f t="shared" si="61"/>
        <v>105173</v>
      </c>
      <c r="D326" s="24">
        <f t="shared" si="56"/>
        <v>101252.61</v>
      </c>
      <c r="E326" s="25">
        <f t="shared" si="62"/>
        <v>3920.39</v>
      </c>
      <c r="F326" s="25">
        <f t="shared" si="59"/>
        <v>307729.25999999983</v>
      </c>
      <c r="G326" s="25">
        <f t="shared" si="57"/>
        <v>206476.64999999985</v>
      </c>
    </row>
    <row r="327" spans="1:7" ht="15.75" x14ac:dyDescent="0.25">
      <c r="A327" s="21">
        <v>42709</v>
      </c>
      <c r="B327" s="22">
        <f t="shared" si="55"/>
        <v>30</v>
      </c>
      <c r="C327" s="38">
        <f t="shared" si="61"/>
        <v>105173</v>
      </c>
      <c r="D327" s="24">
        <f t="shared" si="56"/>
        <v>102627.4</v>
      </c>
      <c r="E327" s="25">
        <f t="shared" si="62"/>
        <v>2545.6</v>
      </c>
      <c r="F327" s="25">
        <f t="shared" si="59"/>
        <v>206476.64999999985</v>
      </c>
      <c r="G327" s="25">
        <f t="shared" si="57"/>
        <v>103849.24999999985</v>
      </c>
    </row>
    <row r="328" spans="1:7" ht="15.75" x14ac:dyDescent="0.25">
      <c r="A328" s="21">
        <v>42740</v>
      </c>
      <c r="B328" s="27">
        <f t="shared" si="55"/>
        <v>31</v>
      </c>
      <c r="C328" s="38">
        <f t="shared" si="61"/>
        <v>105173</v>
      </c>
      <c r="D328" s="29">
        <f t="shared" si="56"/>
        <v>103849.24999999985</v>
      </c>
      <c r="E328" s="25">
        <v>1323.7500000001507</v>
      </c>
      <c r="F328" s="25">
        <f t="shared" si="59"/>
        <v>103849.24999999985</v>
      </c>
      <c r="G328" s="25">
        <f t="shared" si="57"/>
        <v>0</v>
      </c>
    </row>
    <row r="329" spans="1:7" ht="15.75" x14ac:dyDescent="0.25">
      <c r="A329" s="26">
        <v>41675</v>
      </c>
      <c r="B329" s="27">
        <f>_xlfn.DAYS(A329,A4)</f>
        <v>31</v>
      </c>
      <c r="C329" s="28">
        <f>$D$2</f>
        <v>10398</v>
      </c>
      <c r="D329" s="29">
        <f>C329-E329</f>
        <v>6576.08</v>
      </c>
      <c r="E329" s="30">
        <f t="shared" ref="E329:F335" si="63">E293</f>
        <v>3821.92</v>
      </c>
      <c r="F329" s="30">
        <f t="shared" si="63"/>
        <v>300000</v>
      </c>
      <c r="G329" s="30">
        <f>F329-D329</f>
        <v>293423.92</v>
      </c>
    </row>
    <row r="330" spans="1:7" ht="15.75" x14ac:dyDescent="0.25">
      <c r="A330" s="26">
        <v>41703</v>
      </c>
      <c r="B330" s="27">
        <f t="shared" ref="B330:B364" si="64">_xlfn.DAYS(A330,A329)</f>
        <v>28</v>
      </c>
      <c r="C330" s="28">
        <f>$F$2</f>
        <v>21006</v>
      </c>
      <c r="D330" s="29">
        <f t="shared" ref="D330:D364" si="65">C330-E330</f>
        <v>14794</v>
      </c>
      <c r="E330" s="30">
        <f t="shared" si="63"/>
        <v>6212</v>
      </c>
      <c r="F330" s="30">
        <f t="shared" si="63"/>
        <v>593423.91999999993</v>
      </c>
      <c r="G330" s="30">
        <f t="shared" ref="G330:G364" si="66">F330-D330</f>
        <v>578629.91999999993</v>
      </c>
    </row>
    <row r="331" spans="1:7" ht="15.75" x14ac:dyDescent="0.25">
      <c r="A331" s="26">
        <v>41734</v>
      </c>
      <c r="B331" s="27">
        <f t="shared" si="64"/>
        <v>31</v>
      </c>
      <c r="C331" s="28">
        <f>$N$2</f>
        <v>31853</v>
      </c>
      <c r="D331" s="29">
        <f t="shared" si="65"/>
        <v>21892.370000000003</v>
      </c>
      <c r="E331" s="30">
        <f t="shared" si="63"/>
        <v>9960.6299999999992</v>
      </c>
      <c r="F331" s="30">
        <f t="shared" si="63"/>
        <v>878629.91999999993</v>
      </c>
      <c r="G331" s="30">
        <f t="shared" si="66"/>
        <v>856737.54999999993</v>
      </c>
    </row>
    <row r="332" spans="1:7" ht="15.75" x14ac:dyDescent="0.25">
      <c r="A332" s="26">
        <v>41764</v>
      </c>
      <c r="B332" s="27">
        <f t="shared" si="64"/>
        <v>30</v>
      </c>
      <c r="C332" s="28">
        <f>$T$2</f>
        <v>42939</v>
      </c>
      <c r="D332" s="29">
        <f t="shared" si="65"/>
        <v>30527.17</v>
      </c>
      <c r="E332" s="30">
        <f t="shared" si="63"/>
        <v>12411.83</v>
      </c>
      <c r="F332" s="30">
        <f t="shared" si="63"/>
        <v>1156737.5499999998</v>
      </c>
      <c r="G332" s="30">
        <f t="shared" si="66"/>
        <v>1126210.3799999999</v>
      </c>
    </row>
    <row r="333" spans="1:7" ht="15.75" x14ac:dyDescent="0.25">
      <c r="A333" s="26">
        <v>41795</v>
      </c>
      <c r="B333" s="27">
        <f t="shared" si="64"/>
        <v>31</v>
      </c>
      <c r="C333" s="28">
        <f>$Z$2</f>
        <v>54284</v>
      </c>
      <c r="D333" s="29">
        <f t="shared" si="65"/>
        <v>38580.22</v>
      </c>
      <c r="E333" s="30">
        <f t="shared" si="63"/>
        <v>15703.78</v>
      </c>
      <c r="F333" s="30">
        <f t="shared" si="63"/>
        <v>1426210.38</v>
      </c>
      <c r="G333" s="30">
        <f t="shared" si="66"/>
        <v>1387630.16</v>
      </c>
    </row>
    <row r="334" spans="1:7" ht="15.75" x14ac:dyDescent="0.25">
      <c r="A334" s="26">
        <v>41825</v>
      </c>
      <c r="B334" s="27">
        <f t="shared" si="64"/>
        <v>30</v>
      </c>
      <c r="C334" s="28">
        <f>$AF$2</f>
        <v>65901</v>
      </c>
      <c r="D334" s="29">
        <f t="shared" si="65"/>
        <v>48176.79</v>
      </c>
      <c r="E334" s="30">
        <f t="shared" si="63"/>
        <v>17724.21</v>
      </c>
      <c r="F334" s="30">
        <f t="shared" si="63"/>
        <v>1687630.16</v>
      </c>
      <c r="G334" s="30">
        <f t="shared" si="66"/>
        <v>1639453.3699999999</v>
      </c>
    </row>
    <row r="335" spans="1:7" ht="15.75" x14ac:dyDescent="0.25">
      <c r="A335" s="26">
        <v>41856</v>
      </c>
      <c r="B335" s="27">
        <f t="shared" si="64"/>
        <v>31</v>
      </c>
      <c r="C335" s="28">
        <f>$AL$2</f>
        <v>77832</v>
      </c>
      <c r="D335" s="29">
        <f t="shared" si="65"/>
        <v>56329.37</v>
      </c>
      <c r="E335" s="30">
        <f t="shared" si="63"/>
        <v>21502.629999999997</v>
      </c>
      <c r="F335" s="30">
        <f t="shared" si="63"/>
        <v>1939453.3699999999</v>
      </c>
      <c r="G335" s="30">
        <f t="shared" si="66"/>
        <v>1883123.9999999998</v>
      </c>
    </row>
    <row r="336" spans="1:7" ht="15.75" x14ac:dyDescent="0.25">
      <c r="A336" s="26">
        <v>41887</v>
      </c>
      <c r="B336" s="27">
        <f t="shared" si="64"/>
        <v>31</v>
      </c>
      <c r="C336" s="28">
        <f>$AP$2</f>
        <v>90232</v>
      </c>
      <c r="D336" s="29">
        <f t="shared" si="65"/>
        <v>66241.52</v>
      </c>
      <c r="E336" s="30">
        <f>ROUND($B$2*B336*F336/365,2)</f>
        <v>23990.48</v>
      </c>
      <c r="F336" s="30">
        <f>G335+AH73</f>
        <v>1883123.9999999998</v>
      </c>
      <c r="G336" s="30">
        <f t="shared" si="66"/>
        <v>1816882.4799999997</v>
      </c>
    </row>
    <row r="337" spans="1:7" ht="15.75" x14ac:dyDescent="0.25">
      <c r="A337" s="21">
        <v>41917</v>
      </c>
      <c r="B337" s="22">
        <f t="shared" si="64"/>
        <v>30</v>
      </c>
      <c r="C337" s="23">
        <f t="shared" ref="C337:C341" si="67">$AP$2</f>
        <v>90232</v>
      </c>
      <c r="D337" s="24">
        <f t="shared" si="65"/>
        <v>67832.08</v>
      </c>
      <c r="E337" s="25">
        <f>ROUND($B$2*B337*F337/365,2)</f>
        <v>22399.919999999998</v>
      </c>
      <c r="F337" s="25">
        <f t="shared" ref="F337:F341" si="68">G336</f>
        <v>1816882.4799999997</v>
      </c>
      <c r="G337" s="25">
        <f t="shared" si="66"/>
        <v>1749050.3999999997</v>
      </c>
    </row>
    <row r="338" spans="1:7" ht="15.75" x14ac:dyDescent="0.25">
      <c r="A338" s="21">
        <v>41948</v>
      </c>
      <c r="B338" s="22">
        <f t="shared" si="64"/>
        <v>31</v>
      </c>
      <c r="C338" s="23">
        <f t="shared" si="67"/>
        <v>90232</v>
      </c>
      <c r="D338" s="24">
        <f t="shared" si="65"/>
        <v>67949.58</v>
      </c>
      <c r="E338" s="25">
        <f t="shared" ref="E338:E341" si="69">ROUND($B$2*B338*F338/365,2)</f>
        <v>22282.42</v>
      </c>
      <c r="F338" s="25">
        <f t="shared" si="68"/>
        <v>1749050.3999999997</v>
      </c>
      <c r="G338" s="25">
        <f t="shared" si="66"/>
        <v>1681100.8199999996</v>
      </c>
    </row>
    <row r="339" spans="1:7" ht="15.75" x14ac:dyDescent="0.25">
      <c r="A339" s="21">
        <v>41978</v>
      </c>
      <c r="B339" s="22">
        <f t="shared" si="64"/>
        <v>30</v>
      </c>
      <c r="C339" s="23">
        <f t="shared" si="67"/>
        <v>90232</v>
      </c>
      <c r="D339" s="24">
        <f t="shared" si="65"/>
        <v>69506.100000000006</v>
      </c>
      <c r="E339" s="25">
        <f t="shared" si="69"/>
        <v>20725.900000000001</v>
      </c>
      <c r="F339" s="25">
        <f t="shared" si="68"/>
        <v>1681100.8199999996</v>
      </c>
      <c r="G339" s="25">
        <f t="shared" si="66"/>
        <v>1611594.7199999995</v>
      </c>
    </row>
    <row r="340" spans="1:7" ht="15.75" x14ac:dyDescent="0.25">
      <c r="A340" s="21">
        <v>42009</v>
      </c>
      <c r="B340" s="22">
        <f t="shared" si="64"/>
        <v>31</v>
      </c>
      <c r="C340" s="23">
        <f t="shared" si="67"/>
        <v>90232</v>
      </c>
      <c r="D340" s="24">
        <f t="shared" si="65"/>
        <v>69700.72</v>
      </c>
      <c r="E340" s="25">
        <f t="shared" si="69"/>
        <v>20531.28</v>
      </c>
      <c r="F340" s="25">
        <f t="shared" si="68"/>
        <v>1611594.7199999995</v>
      </c>
      <c r="G340" s="25">
        <f t="shared" si="66"/>
        <v>1541893.9999999995</v>
      </c>
    </row>
    <row r="341" spans="1:7" ht="15.75" x14ac:dyDescent="0.25">
      <c r="A341" s="21">
        <v>42040</v>
      </c>
      <c r="B341" s="22">
        <f t="shared" si="64"/>
        <v>31</v>
      </c>
      <c r="C341" s="23">
        <f t="shared" si="67"/>
        <v>90232</v>
      </c>
      <c r="D341" s="24">
        <f t="shared" si="65"/>
        <v>70588.69</v>
      </c>
      <c r="E341" s="25">
        <f t="shared" si="69"/>
        <v>19643.310000000001</v>
      </c>
      <c r="F341" s="25">
        <f t="shared" si="68"/>
        <v>1541893.9999999995</v>
      </c>
      <c r="G341" s="25">
        <f t="shared" si="66"/>
        <v>1471305.3099999996</v>
      </c>
    </row>
    <row r="342" spans="1:7" ht="15.75" x14ac:dyDescent="0.25">
      <c r="A342" s="32">
        <v>42068</v>
      </c>
      <c r="B342" s="33">
        <f t="shared" si="64"/>
        <v>28</v>
      </c>
      <c r="C342" s="34">
        <f>$AT$1</f>
        <v>105173</v>
      </c>
      <c r="D342" s="35">
        <f t="shared" si="65"/>
        <v>83905.02</v>
      </c>
      <c r="E342" s="36">
        <f>E306</f>
        <v>21267.98</v>
      </c>
      <c r="F342" s="36">
        <f>F306</f>
        <v>2094717.0599999996</v>
      </c>
      <c r="G342" s="36">
        <f t="shared" si="66"/>
        <v>2010812.0399999996</v>
      </c>
    </row>
    <row r="343" spans="1:7" ht="15.75" x14ac:dyDescent="0.25">
      <c r="A343" s="21">
        <v>42099</v>
      </c>
      <c r="B343" s="22">
        <f t="shared" si="64"/>
        <v>31</v>
      </c>
      <c r="C343" s="38">
        <f>$AT$1</f>
        <v>105173</v>
      </c>
      <c r="D343" s="24">
        <f t="shared" si="65"/>
        <v>79555.81</v>
      </c>
      <c r="E343" s="25">
        <f>ROUND($B$2*B343*F343/365,2)</f>
        <v>25617.19</v>
      </c>
      <c r="F343" s="25">
        <f>G342</f>
        <v>2010812.0399999996</v>
      </c>
      <c r="G343" s="25">
        <f t="shared" si="66"/>
        <v>1931256.2299999995</v>
      </c>
    </row>
    <row r="344" spans="1:7" ht="15.75" x14ac:dyDescent="0.25">
      <c r="A344" s="21">
        <v>42129</v>
      </c>
      <c r="B344" s="22">
        <f t="shared" si="64"/>
        <v>30</v>
      </c>
      <c r="C344" s="38">
        <f t="shared" ref="C344:C353" si="70">$AT$1</f>
        <v>105173</v>
      </c>
      <c r="D344" s="24">
        <f t="shared" si="65"/>
        <v>81362.990000000005</v>
      </c>
      <c r="E344" s="25">
        <f t="shared" ref="E344:E353" si="71">ROUND($B$2*B344*F344/365,2)</f>
        <v>23810.01</v>
      </c>
      <c r="F344" s="25">
        <f t="shared" ref="F344:F364" si="72">G343</f>
        <v>1931256.2299999995</v>
      </c>
      <c r="G344" s="25">
        <f t="shared" si="66"/>
        <v>1849893.2399999995</v>
      </c>
    </row>
    <row r="345" spans="1:7" ht="15.75" x14ac:dyDescent="0.25">
      <c r="A345" s="21">
        <v>42160</v>
      </c>
      <c r="B345" s="22">
        <f t="shared" si="64"/>
        <v>31</v>
      </c>
      <c r="C345" s="38">
        <f t="shared" si="70"/>
        <v>105173</v>
      </c>
      <c r="D345" s="24">
        <f t="shared" si="65"/>
        <v>81605.87</v>
      </c>
      <c r="E345" s="25">
        <f t="shared" si="71"/>
        <v>23567.13</v>
      </c>
      <c r="F345" s="25">
        <f t="shared" si="72"/>
        <v>1849893.2399999995</v>
      </c>
      <c r="G345" s="25">
        <f t="shared" si="66"/>
        <v>1768287.3699999996</v>
      </c>
    </row>
    <row r="346" spans="1:7" ht="15.75" x14ac:dyDescent="0.25">
      <c r="A346" s="21">
        <v>42190</v>
      </c>
      <c r="B346" s="22">
        <f t="shared" si="64"/>
        <v>30</v>
      </c>
      <c r="C346" s="38">
        <f t="shared" si="70"/>
        <v>105173</v>
      </c>
      <c r="D346" s="24">
        <f t="shared" si="65"/>
        <v>83372.2</v>
      </c>
      <c r="E346" s="25">
        <f t="shared" si="71"/>
        <v>21800.799999999999</v>
      </c>
      <c r="F346" s="25">
        <f t="shared" si="72"/>
        <v>1768287.3699999996</v>
      </c>
      <c r="G346" s="25">
        <f t="shared" si="66"/>
        <v>1684915.1699999997</v>
      </c>
    </row>
    <row r="347" spans="1:7" ht="15.75" x14ac:dyDescent="0.25">
      <c r="A347" s="21">
        <v>42221</v>
      </c>
      <c r="B347" s="22">
        <f t="shared" si="64"/>
        <v>31</v>
      </c>
      <c r="C347" s="38">
        <f t="shared" si="70"/>
        <v>105173</v>
      </c>
      <c r="D347" s="24">
        <f t="shared" si="65"/>
        <v>83707.64</v>
      </c>
      <c r="E347" s="25">
        <f t="shared" si="71"/>
        <v>21465.360000000001</v>
      </c>
      <c r="F347" s="25">
        <f t="shared" si="72"/>
        <v>1684915.1699999997</v>
      </c>
      <c r="G347" s="25">
        <f t="shared" si="66"/>
        <v>1601207.5299999998</v>
      </c>
    </row>
    <row r="348" spans="1:7" ht="15.75" x14ac:dyDescent="0.25">
      <c r="A348" s="21">
        <v>42252</v>
      </c>
      <c r="B348" s="22">
        <f t="shared" si="64"/>
        <v>31</v>
      </c>
      <c r="C348" s="38">
        <f t="shared" si="70"/>
        <v>105173</v>
      </c>
      <c r="D348" s="24">
        <f t="shared" si="65"/>
        <v>84774.05</v>
      </c>
      <c r="E348" s="25">
        <f t="shared" si="71"/>
        <v>20398.95</v>
      </c>
      <c r="F348" s="25">
        <f t="shared" si="72"/>
        <v>1601207.5299999998</v>
      </c>
      <c r="G348" s="25">
        <f t="shared" si="66"/>
        <v>1516433.4799999997</v>
      </c>
    </row>
    <row r="349" spans="1:7" ht="15.75" x14ac:dyDescent="0.25">
      <c r="A349" s="21">
        <v>42282</v>
      </c>
      <c r="B349" s="22">
        <f t="shared" si="64"/>
        <v>30</v>
      </c>
      <c r="C349" s="38">
        <f t="shared" si="70"/>
        <v>105173</v>
      </c>
      <c r="D349" s="24">
        <f t="shared" si="65"/>
        <v>86477.24</v>
      </c>
      <c r="E349" s="25">
        <f t="shared" si="71"/>
        <v>18695.759999999998</v>
      </c>
      <c r="F349" s="25">
        <f t="shared" si="72"/>
        <v>1516433.4799999997</v>
      </c>
      <c r="G349" s="25">
        <f t="shared" si="66"/>
        <v>1429956.2399999998</v>
      </c>
    </row>
    <row r="350" spans="1:7" ht="15.75" x14ac:dyDescent="0.25">
      <c r="A350" s="21">
        <v>42313</v>
      </c>
      <c r="B350" s="22">
        <f t="shared" si="64"/>
        <v>31</v>
      </c>
      <c r="C350" s="38">
        <f t="shared" si="70"/>
        <v>105173</v>
      </c>
      <c r="D350" s="24">
        <f t="shared" si="65"/>
        <v>86955.75</v>
      </c>
      <c r="E350" s="25">
        <f t="shared" si="71"/>
        <v>18217.25</v>
      </c>
      <c r="F350" s="25">
        <f t="shared" si="72"/>
        <v>1429956.2399999998</v>
      </c>
      <c r="G350" s="25">
        <f t="shared" si="66"/>
        <v>1343000.4899999998</v>
      </c>
    </row>
    <row r="351" spans="1:7" ht="15.75" x14ac:dyDescent="0.25">
      <c r="A351" s="21">
        <v>42343</v>
      </c>
      <c r="B351" s="22">
        <f t="shared" si="64"/>
        <v>30</v>
      </c>
      <c r="C351" s="38">
        <f t="shared" si="70"/>
        <v>105173</v>
      </c>
      <c r="D351" s="24">
        <f t="shared" si="65"/>
        <v>88615.459999999992</v>
      </c>
      <c r="E351" s="25">
        <f t="shared" si="71"/>
        <v>16557.54</v>
      </c>
      <c r="F351" s="25">
        <f t="shared" si="72"/>
        <v>1343000.4899999998</v>
      </c>
      <c r="G351" s="25">
        <f t="shared" si="66"/>
        <v>1254385.0299999998</v>
      </c>
    </row>
    <row r="352" spans="1:7" ht="15.75" x14ac:dyDescent="0.25">
      <c r="A352" s="21">
        <v>42374</v>
      </c>
      <c r="B352" s="22">
        <f t="shared" si="64"/>
        <v>31</v>
      </c>
      <c r="C352" s="38">
        <f t="shared" si="70"/>
        <v>105173</v>
      </c>
      <c r="D352" s="24">
        <f t="shared" si="65"/>
        <v>89192.48</v>
      </c>
      <c r="E352" s="25">
        <f t="shared" si="71"/>
        <v>15980.52</v>
      </c>
      <c r="F352" s="25">
        <f t="shared" si="72"/>
        <v>1254385.0299999998</v>
      </c>
      <c r="G352" s="25">
        <f t="shared" si="66"/>
        <v>1165192.5499999998</v>
      </c>
    </row>
    <row r="353" spans="1:7" ht="15.75" x14ac:dyDescent="0.25">
      <c r="A353" s="21">
        <v>42405</v>
      </c>
      <c r="B353" s="22">
        <f t="shared" si="64"/>
        <v>31</v>
      </c>
      <c r="C353" s="38">
        <f t="shared" si="70"/>
        <v>105173</v>
      </c>
      <c r="D353" s="24">
        <f t="shared" si="65"/>
        <v>90328.77</v>
      </c>
      <c r="E353" s="25">
        <f t="shared" si="71"/>
        <v>14844.23</v>
      </c>
      <c r="F353" s="25">
        <f t="shared" si="72"/>
        <v>1165192.5499999998</v>
      </c>
      <c r="G353" s="25">
        <f t="shared" si="66"/>
        <v>1074863.7799999998</v>
      </c>
    </row>
    <row r="354" spans="1:7" ht="15.75" x14ac:dyDescent="0.25">
      <c r="A354" s="39">
        <v>42434</v>
      </c>
      <c r="B354" s="40">
        <f t="shared" si="64"/>
        <v>29</v>
      </c>
      <c r="C354" s="41">
        <f>$AV$2</f>
        <v>134242</v>
      </c>
      <c r="D354" s="42">
        <f t="shared" si="65"/>
        <v>120815.54000000001</v>
      </c>
      <c r="E354" s="43">
        <f>ROUND(($B$2*AT2*F354/365)+($B$2*AV1*G353/365),2)</f>
        <v>13426.46</v>
      </c>
      <c r="F354" s="43">
        <f>G353+AP1</f>
        <v>1374863.7799999998</v>
      </c>
      <c r="G354" s="43">
        <f t="shared" si="66"/>
        <v>1254048.2399999998</v>
      </c>
    </row>
    <row r="355" spans="1:7" ht="15.75" x14ac:dyDescent="0.25">
      <c r="A355" s="21">
        <v>42465</v>
      </c>
      <c r="B355" s="22">
        <f t="shared" si="64"/>
        <v>31</v>
      </c>
      <c r="C355" s="38">
        <f>$AV$2</f>
        <v>134242</v>
      </c>
      <c r="D355" s="24">
        <f t="shared" si="65"/>
        <v>118265.77</v>
      </c>
      <c r="E355" s="25">
        <f>ROUND($B$2*B355*F355/365,2)</f>
        <v>15976.23</v>
      </c>
      <c r="F355" s="25">
        <f t="shared" si="72"/>
        <v>1254048.2399999998</v>
      </c>
      <c r="G355" s="25">
        <f t="shared" si="66"/>
        <v>1135782.4699999997</v>
      </c>
    </row>
    <row r="356" spans="1:7" ht="15.75" x14ac:dyDescent="0.25">
      <c r="A356" s="21">
        <v>42495</v>
      </c>
      <c r="B356" s="22">
        <f t="shared" si="64"/>
        <v>30</v>
      </c>
      <c r="C356" s="38">
        <f t="shared" ref="C356:C364" si="73">$AV$2</f>
        <v>134242</v>
      </c>
      <c r="D356" s="24">
        <f t="shared" si="65"/>
        <v>120239.2</v>
      </c>
      <c r="E356" s="25">
        <f t="shared" ref="E356:E363" si="74">ROUND($B$2*B356*F356/365,2)</f>
        <v>14002.8</v>
      </c>
      <c r="F356" s="25">
        <f t="shared" si="72"/>
        <v>1135782.4699999997</v>
      </c>
      <c r="G356" s="25">
        <f t="shared" si="66"/>
        <v>1015543.2699999998</v>
      </c>
    </row>
    <row r="357" spans="1:7" ht="15.75" x14ac:dyDescent="0.25">
      <c r="A357" s="21">
        <v>42526</v>
      </c>
      <c r="B357" s="22">
        <f t="shared" si="64"/>
        <v>31</v>
      </c>
      <c r="C357" s="38">
        <f t="shared" si="73"/>
        <v>134242</v>
      </c>
      <c r="D357" s="24">
        <f t="shared" si="65"/>
        <v>121304.26</v>
      </c>
      <c r="E357" s="25">
        <f t="shared" si="74"/>
        <v>12937.74</v>
      </c>
      <c r="F357" s="25">
        <f t="shared" si="72"/>
        <v>1015543.2699999998</v>
      </c>
      <c r="G357" s="25">
        <f t="shared" si="66"/>
        <v>894239.00999999978</v>
      </c>
    </row>
    <row r="358" spans="1:7" ht="15.75" x14ac:dyDescent="0.25">
      <c r="A358" s="21">
        <v>42556</v>
      </c>
      <c r="B358" s="22">
        <f t="shared" si="64"/>
        <v>30</v>
      </c>
      <c r="C358" s="38">
        <f t="shared" si="73"/>
        <v>134242</v>
      </c>
      <c r="D358" s="24">
        <f t="shared" si="65"/>
        <v>123217.14</v>
      </c>
      <c r="E358" s="25">
        <f t="shared" si="74"/>
        <v>11024.86</v>
      </c>
      <c r="F358" s="25">
        <f t="shared" si="72"/>
        <v>894239.00999999978</v>
      </c>
      <c r="G358" s="25">
        <f t="shared" si="66"/>
        <v>771021.86999999976</v>
      </c>
    </row>
    <row r="359" spans="1:7" ht="15.75" x14ac:dyDescent="0.25">
      <c r="A359" s="21">
        <v>42587</v>
      </c>
      <c r="B359" s="22">
        <f t="shared" si="64"/>
        <v>31</v>
      </c>
      <c r="C359" s="38">
        <f t="shared" si="73"/>
        <v>134242</v>
      </c>
      <c r="D359" s="24">
        <f t="shared" si="65"/>
        <v>124419.39</v>
      </c>
      <c r="E359" s="25">
        <f t="shared" si="74"/>
        <v>9822.61</v>
      </c>
      <c r="F359" s="25">
        <f t="shared" si="72"/>
        <v>771021.86999999976</v>
      </c>
      <c r="G359" s="25">
        <f t="shared" si="66"/>
        <v>646602.47999999975</v>
      </c>
    </row>
    <row r="360" spans="1:7" ht="15.75" x14ac:dyDescent="0.25">
      <c r="A360" s="21">
        <v>42618</v>
      </c>
      <c r="B360" s="22">
        <f t="shared" si="64"/>
        <v>31</v>
      </c>
      <c r="C360" s="38">
        <f t="shared" si="73"/>
        <v>134242</v>
      </c>
      <c r="D360" s="24">
        <f t="shared" si="65"/>
        <v>126004.45999999999</v>
      </c>
      <c r="E360" s="25">
        <f t="shared" si="74"/>
        <v>8237.5400000000009</v>
      </c>
      <c r="F360" s="25">
        <f t="shared" si="72"/>
        <v>646602.47999999975</v>
      </c>
      <c r="G360" s="25">
        <f t="shared" si="66"/>
        <v>520598.01999999979</v>
      </c>
    </row>
    <row r="361" spans="1:7" ht="15.75" x14ac:dyDescent="0.25">
      <c r="A361" s="21">
        <v>42648</v>
      </c>
      <c r="B361" s="22">
        <f t="shared" si="64"/>
        <v>30</v>
      </c>
      <c r="C361" s="38">
        <f t="shared" si="73"/>
        <v>134242</v>
      </c>
      <c r="D361" s="24">
        <f t="shared" si="65"/>
        <v>127823.67</v>
      </c>
      <c r="E361" s="25">
        <f t="shared" si="74"/>
        <v>6418.33</v>
      </c>
      <c r="F361" s="25">
        <f t="shared" si="72"/>
        <v>520598.01999999979</v>
      </c>
      <c r="G361" s="25">
        <f t="shared" si="66"/>
        <v>392774.3499999998</v>
      </c>
    </row>
    <row r="362" spans="1:7" ht="15.75" x14ac:dyDescent="0.25">
      <c r="A362" s="21">
        <v>42679</v>
      </c>
      <c r="B362" s="22">
        <f t="shared" si="64"/>
        <v>31</v>
      </c>
      <c r="C362" s="38">
        <f t="shared" si="73"/>
        <v>134242</v>
      </c>
      <c r="D362" s="24">
        <f t="shared" si="65"/>
        <v>129238.16</v>
      </c>
      <c r="E362" s="25">
        <f t="shared" si="74"/>
        <v>5003.84</v>
      </c>
      <c r="F362" s="25">
        <f t="shared" si="72"/>
        <v>392774.3499999998</v>
      </c>
      <c r="G362" s="25">
        <f t="shared" si="66"/>
        <v>263536.18999999983</v>
      </c>
    </row>
    <row r="363" spans="1:7" ht="15.75" x14ac:dyDescent="0.25">
      <c r="A363" s="21">
        <v>42709</v>
      </c>
      <c r="B363" s="22">
        <f t="shared" si="64"/>
        <v>30</v>
      </c>
      <c r="C363" s="38">
        <f t="shared" si="73"/>
        <v>134242</v>
      </c>
      <c r="D363" s="24">
        <f t="shared" si="65"/>
        <v>130992.92</v>
      </c>
      <c r="E363" s="25">
        <f t="shared" si="74"/>
        <v>3249.08</v>
      </c>
      <c r="F363" s="25">
        <f t="shared" si="72"/>
        <v>263536.18999999983</v>
      </c>
      <c r="G363" s="25">
        <f t="shared" si="66"/>
        <v>132543.26999999984</v>
      </c>
    </row>
    <row r="364" spans="1:7" ht="15.75" x14ac:dyDescent="0.25">
      <c r="A364" s="21">
        <v>42740</v>
      </c>
      <c r="B364" s="27">
        <f t="shared" si="64"/>
        <v>31</v>
      </c>
      <c r="C364" s="38">
        <f t="shared" si="73"/>
        <v>134242</v>
      </c>
      <c r="D364" s="29">
        <f t="shared" si="65"/>
        <v>132543.26999999984</v>
      </c>
      <c r="E364" s="25">
        <v>1698.7300000001583</v>
      </c>
      <c r="F364" s="25">
        <f t="shared" si="72"/>
        <v>132543.26999999984</v>
      </c>
      <c r="G364" s="25">
        <f t="shared" si="66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BA0D-E49C-4503-86D6-EDFE91E389B0}">
  <dimension ref="A1:AV364"/>
  <sheetViews>
    <sheetView topLeftCell="A338" workbookViewId="0">
      <selection activeCell="A2" sqref="A2:A15"/>
    </sheetView>
  </sheetViews>
  <sheetFormatPr defaultRowHeight="15" x14ac:dyDescent="0.25"/>
  <cols>
    <col min="1" max="1" width="15.140625" bestFit="1" customWidth="1"/>
    <col min="2" max="2" width="12.7109375" bestFit="1" customWidth="1"/>
    <col min="3" max="3" width="27.28515625" bestFit="1" customWidth="1"/>
    <col min="4" max="4" width="13.140625" customWidth="1"/>
    <col min="5" max="5" width="23" bestFit="1" customWidth="1"/>
    <col min="6" max="6" width="15.28515625" bestFit="1" customWidth="1"/>
    <col min="7" max="7" width="29.28515625" bestFit="1" customWidth="1"/>
    <col min="8" max="8" width="12.85546875" bestFit="1" customWidth="1"/>
    <col min="9" max="9" width="31.140625" bestFit="1" customWidth="1"/>
    <col min="11" max="11" width="30" bestFit="1" customWidth="1"/>
    <col min="12" max="12" width="12.28515625" bestFit="1" customWidth="1"/>
    <col min="13" max="13" width="27.28515625" bestFit="1" customWidth="1"/>
    <col min="14" max="14" width="11.85546875" bestFit="1" customWidth="1"/>
    <col min="15" max="15" width="29.140625" bestFit="1" customWidth="1"/>
    <col min="16" max="16" width="12" bestFit="1" customWidth="1"/>
    <col min="17" max="17" width="31.7109375" bestFit="1" customWidth="1"/>
    <col min="18" max="18" width="11.85546875" bestFit="1" customWidth="1"/>
    <col min="19" max="19" width="27" bestFit="1" customWidth="1"/>
    <col min="20" max="20" width="12.7109375" bestFit="1" customWidth="1"/>
    <col min="21" max="21" width="35.85546875" bestFit="1" customWidth="1"/>
    <col min="22" max="22" width="11.85546875" bestFit="1" customWidth="1"/>
    <col min="23" max="23" width="31.28515625" bestFit="1" customWidth="1"/>
    <col min="24" max="24" width="12.140625" customWidth="1"/>
    <col min="25" max="25" width="29" bestFit="1" customWidth="1"/>
    <col min="26" max="26" width="11.85546875" bestFit="1" customWidth="1"/>
    <col min="27" max="27" width="30.85546875" bestFit="1" customWidth="1"/>
    <col min="28" max="28" width="12.28515625" bestFit="1" customWidth="1"/>
    <col min="29" max="29" width="28.7109375" bestFit="1" customWidth="1"/>
    <col min="30" max="30" width="11.85546875" bestFit="1" customWidth="1"/>
    <col min="31" max="31" width="29" bestFit="1" customWidth="1"/>
    <col min="32" max="32" width="12.28515625" bestFit="1" customWidth="1"/>
    <col min="33" max="33" width="34.140625" bestFit="1" customWidth="1"/>
    <col min="34" max="34" width="11.85546875" bestFit="1" customWidth="1"/>
    <col min="35" max="35" width="31.7109375" bestFit="1" customWidth="1"/>
    <col min="36" max="36" width="12.28515625" bestFit="1" customWidth="1"/>
    <col min="37" max="37" width="29" bestFit="1" customWidth="1"/>
    <col min="38" max="38" width="11.85546875" bestFit="1" customWidth="1"/>
    <col min="39" max="39" width="32.140625" bestFit="1" customWidth="1"/>
    <col min="40" max="40" width="12.28515625" bestFit="1" customWidth="1"/>
    <col min="41" max="41" width="26.85546875" bestFit="1" customWidth="1"/>
    <col min="42" max="42" width="11.85546875" bestFit="1" customWidth="1"/>
    <col min="43" max="43" width="33" bestFit="1" customWidth="1"/>
    <col min="45" max="45" width="34.42578125" bestFit="1" customWidth="1"/>
    <col min="47" max="47" width="35.7109375" bestFit="1" customWidth="1"/>
  </cols>
  <sheetData>
    <row r="1" spans="1:48" x14ac:dyDescent="0.25">
      <c r="A1" s="11" t="s">
        <v>30</v>
      </c>
      <c r="B1" s="12">
        <v>41640</v>
      </c>
      <c r="C1" s="13" t="s">
        <v>110</v>
      </c>
      <c r="D1" s="14">
        <v>300000</v>
      </c>
      <c r="E1" s="11" t="s">
        <v>111</v>
      </c>
      <c r="F1" s="12">
        <v>41680</v>
      </c>
      <c r="G1" s="13" t="s">
        <v>112</v>
      </c>
      <c r="H1" s="15">
        <v>300000</v>
      </c>
      <c r="I1" s="16" t="s">
        <v>113</v>
      </c>
      <c r="J1" s="16">
        <f>_xlfn.DAYS(A42,F1)</f>
        <v>23</v>
      </c>
      <c r="K1" s="11" t="s">
        <v>114</v>
      </c>
      <c r="L1" s="12">
        <v>41713</v>
      </c>
      <c r="M1" s="13" t="s">
        <v>115</v>
      </c>
      <c r="N1" s="15">
        <v>300000</v>
      </c>
      <c r="O1" s="11" t="s">
        <v>116</v>
      </c>
      <c r="P1" s="12">
        <v>41749</v>
      </c>
      <c r="Q1" s="13" t="s">
        <v>117</v>
      </c>
      <c r="R1" s="15">
        <v>300000</v>
      </c>
      <c r="S1" s="11" t="s">
        <v>118</v>
      </c>
      <c r="T1" s="12">
        <v>41784</v>
      </c>
      <c r="U1" s="13" t="s">
        <v>119</v>
      </c>
      <c r="V1" s="15">
        <v>300000</v>
      </c>
      <c r="W1" s="11" t="s">
        <v>120</v>
      </c>
      <c r="X1" s="12">
        <v>41820</v>
      </c>
      <c r="Y1" s="13" t="s">
        <v>121</v>
      </c>
      <c r="Z1" s="15">
        <v>300000</v>
      </c>
      <c r="AA1" s="11" t="s">
        <v>122</v>
      </c>
      <c r="AB1" s="12">
        <v>41851</v>
      </c>
      <c r="AC1" s="13" t="s">
        <v>123</v>
      </c>
      <c r="AD1" s="15">
        <v>300000</v>
      </c>
      <c r="AE1" s="11" t="s">
        <v>124</v>
      </c>
      <c r="AF1" s="12">
        <v>41856</v>
      </c>
      <c r="AG1" s="13" t="s">
        <v>125</v>
      </c>
      <c r="AH1" s="15">
        <v>300000</v>
      </c>
      <c r="AI1" s="11" t="s">
        <v>126</v>
      </c>
      <c r="AJ1" s="12">
        <v>42063</v>
      </c>
      <c r="AK1" s="13" t="s">
        <v>127</v>
      </c>
      <c r="AL1" s="15">
        <v>300000</v>
      </c>
      <c r="AM1" s="11" t="s">
        <v>128</v>
      </c>
      <c r="AN1" s="12">
        <v>42429</v>
      </c>
      <c r="AO1" s="13" t="s">
        <v>129</v>
      </c>
      <c r="AP1" s="15">
        <v>300000</v>
      </c>
      <c r="AQ1" s="16" t="s">
        <v>130</v>
      </c>
      <c r="AR1" s="7">
        <f>_xlfn.DAYS(AJ1,A17)</f>
        <v>23</v>
      </c>
      <c r="AS1" s="7" t="s">
        <v>131</v>
      </c>
      <c r="AT1" s="7">
        <v>2734398</v>
      </c>
      <c r="AU1" s="7" t="s">
        <v>132</v>
      </c>
      <c r="AV1" s="7">
        <f>_xlfn.DAYS(AN1,A29)</f>
        <v>24</v>
      </c>
    </row>
    <row r="2" spans="1:48" x14ac:dyDescent="0.25">
      <c r="A2" s="11" t="s">
        <v>31</v>
      </c>
      <c r="B2" s="17">
        <v>0.15</v>
      </c>
      <c r="C2" s="11" t="s">
        <v>37</v>
      </c>
      <c r="D2" s="18">
        <f>ROUND(303821.92,0)</f>
        <v>303822</v>
      </c>
      <c r="E2" s="11" t="s">
        <v>37</v>
      </c>
      <c r="F2" s="18">
        <v>607644</v>
      </c>
      <c r="G2" s="16" t="s">
        <v>133</v>
      </c>
      <c r="H2" s="16">
        <f>_xlfn.DAYS(F1,A41)</f>
        <v>5</v>
      </c>
      <c r="I2" s="16" t="s">
        <v>134</v>
      </c>
      <c r="J2" s="16">
        <f>_xlfn.DAYS(L1,A78)</f>
        <v>10</v>
      </c>
      <c r="K2" s="16" t="s">
        <v>135</v>
      </c>
      <c r="L2" s="16">
        <f>_xlfn.DAYS(A79,L1)</f>
        <v>21</v>
      </c>
      <c r="M2" s="16" t="s">
        <v>136</v>
      </c>
      <c r="N2" s="16">
        <v>911466</v>
      </c>
      <c r="O2" s="16" t="s">
        <v>137</v>
      </c>
      <c r="P2" s="16">
        <f>_xlfn.DAYS(A116,P1)</f>
        <v>15</v>
      </c>
      <c r="Q2" s="16" t="s">
        <v>138</v>
      </c>
      <c r="R2" s="16">
        <f>_xlfn.DAYS(P1,A79)</f>
        <v>15</v>
      </c>
      <c r="S2" s="16" t="s">
        <v>139</v>
      </c>
      <c r="T2" s="16">
        <v>1215288</v>
      </c>
      <c r="U2" s="16" t="s">
        <v>140</v>
      </c>
      <c r="V2" s="16">
        <f>_xlfn.DAYS(A153,T1)</f>
        <v>11</v>
      </c>
      <c r="W2" s="16" t="s">
        <v>141</v>
      </c>
      <c r="X2" s="16">
        <f>_xlfn.DAYS(T1,A152)</f>
        <v>20</v>
      </c>
      <c r="Y2" s="16" t="s">
        <v>142</v>
      </c>
      <c r="Z2" s="16">
        <v>1519110</v>
      </c>
      <c r="AA2" s="16" t="s">
        <v>143</v>
      </c>
      <c r="AB2" s="16">
        <f>_xlfn.DAYS(A190,X1)</f>
        <v>5</v>
      </c>
      <c r="AC2" s="16" t="s">
        <v>144</v>
      </c>
      <c r="AD2" s="16">
        <f>_xlfn.DAYS(X1,A9)</f>
        <v>25</v>
      </c>
      <c r="AE2" s="16" t="s">
        <v>145</v>
      </c>
      <c r="AF2" s="16">
        <v>1822932</v>
      </c>
      <c r="AG2" s="16" t="s">
        <v>146</v>
      </c>
      <c r="AH2" s="16">
        <f>_xlfn.DAYS(A227,AB1)</f>
        <v>5</v>
      </c>
      <c r="AI2" s="16" t="s">
        <v>147</v>
      </c>
      <c r="AJ2" s="16">
        <f>_xlfn.DAYS(AB1,A10)</f>
        <v>26</v>
      </c>
      <c r="AK2" s="16" t="s">
        <v>148</v>
      </c>
      <c r="AL2" s="16">
        <v>2126754</v>
      </c>
      <c r="AM2" s="19" t="s">
        <v>149</v>
      </c>
      <c r="AN2" s="19">
        <f>_xlfn.DAYS(A264,AF1)</f>
        <v>31</v>
      </c>
      <c r="AO2" s="19" t="s">
        <v>150</v>
      </c>
      <c r="AP2" s="19">
        <v>2430576</v>
      </c>
      <c r="AQ2" s="16" t="s">
        <v>151</v>
      </c>
      <c r="AR2" s="7">
        <f>_xlfn.DAYS(A306,AJ1)</f>
        <v>5</v>
      </c>
      <c r="AS2" s="7" t="s">
        <v>152</v>
      </c>
      <c r="AT2" s="7">
        <f>_xlfn.DAYS(A30,AN1)</f>
        <v>5</v>
      </c>
      <c r="AU2" s="7" t="s">
        <v>153</v>
      </c>
      <c r="AV2" s="7">
        <v>3038220</v>
      </c>
    </row>
    <row r="3" spans="1:48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48" ht="15.75" x14ac:dyDescent="0.25">
      <c r="A4" s="21">
        <v>41644</v>
      </c>
      <c r="B4" s="22">
        <f>_xlfn.DAYS(A4,B1)</f>
        <v>4</v>
      </c>
      <c r="C4" s="23" t="s">
        <v>25</v>
      </c>
      <c r="D4" s="24">
        <v>0</v>
      </c>
      <c r="E4" s="25">
        <f>ROUNDUP($B$2*B4*F4/365,0)</f>
        <v>494</v>
      </c>
      <c r="F4" s="25">
        <f>D1</f>
        <v>300000</v>
      </c>
      <c r="G4" s="25">
        <f t="shared" ref="G4:G40" si="0">F4-D4</f>
        <v>300000</v>
      </c>
    </row>
    <row r="5" spans="1:48" ht="15.75" x14ac:dyDescent="0.25">
      <c r="A5" s="21">
        <v>41675</v>
      </c>
      <c r="B5" s="22">
        <f>_xlfn.DAYS(A5,A4)</f>
        <v>31</v>
      </c>
      <c r="C5" s="23">
        <f>E5</f>
        <v>3822</v>
      </c>
      <c r="D5" s="24">
        <f>C5-E5</f>
        <v>0</v>
      </c>
      <c r="E5" s="25">
        <f>ROUNDUP($B$2*B5*F5/365,0)</f>
        <v>3822</v>
      </c>
      <c r="F5" s="25">
        <f>G4</f>
        <v>300000</v>
      </c>
      <c r="G5" s="25">
        <f>F5-D5</f>
        <v>300000</v>
      </c>
    </row>
    <row r="6" spans="1:48" ht="15.75" x14ac:dyDescent="0.25">
      <c r="A6" s="21">
        <v>41703</v>
      </c>
      <c r="B6" s="22">
        <f t="shared" ref="B6:B40" si="1">_xlfn.DAYS(A6,A5)</f>
        <v>28</v>
      </c>
      <c r="C6" s="23">
        <f t="shared" ref="C6:C39" si="2">E6</f>
        <v>3453</v>
      </c>
      <c r="D6" s="24">
        <f t="shared" ref="D6:D40" si="3">C6-E6</f>
        <v>0</v>
      </c>
      <c r="E6" s="25">
        <f t="shared" ref="E6:E40" si="4">ROUNDUP($B$2*B6*F6/365,0)</f>
        <v>3453</v>
      </c>
      <c r="F6" s="25">
        <f t="shared" ref="F6:F40" si="5">G5</f>
        <v>300000</v>
      </c>
      <c r="G6" s="25">
        <f t="shared" si="0"/>
        <v>300000</v>
      </c>
    </row>
    <row r="7" spans="1:48" ht="15.75" x14ac:dyDescent="0.25">
      <c r="A7" s="21">
        <v>41734</v>
      </c>
      <c r="B7" s="22">
        <f t="shared" si="1"/>
        <v>31</v>
      </c>
      <c r="C7" s="23">
        <f t="shared" si="2"/>
        <v>3822</v>
      </c>
      <c r="D7" s="24">
        <f t="shared" si="3"/>
        <v>0</v>
      </c>
      <c r="E7" s="25">
        <f t="shared" si="4"/>
        <v>3822</v>
      </c>
      <c r="F7" s="25">
        <f t="shared" si="5"/>
        <v>300000</v>
      </c>
      <c r="G7" s="25">
        <f t="shared" si="0"/>
        <v>300000</v>
      </c>
    </row>
    <row r="8" spans="1:48" ht="15.75" x14ac:dyDescent="0.25">
      <c r="A8" s="21">
        <v>41764</v>
      </c>
      <c r="B8" s="22">
        <f t="shared" si="1"/>
        <v>30</v>
      </c>
      <c r="C8" s="23">
        <f t="shared" si="2"/>
        <v>3699</v>
      </c>
      <c r="D8" s="24">
        <f t="shared" si="3"/>
        <v>0</v>
      </c>
      <c r="E8" s="25">
        <f t="shared" si="4"/>
        <v>3699</v>
      </c>
      <c r="F8" s="25">
        <f t="shared" si="5"/>
        <v>300000</v>
      </c>
      <c r="G8" s="25">
        <f t="shared" si="0"/>
        <v>300000</v>
      </c>
    </row>
    <row r="9" spans="1:48" ht="15.75" x14ac:dyDescent="0.25">
      <c r="A9" s="21">
        <v>41795</v>
      </c>
      <c r="B9" s="22">
        <f t="shared" si="1"/>
        <v>31</v>
      </c>
      <c r="C9" s="23">
        <f t="shared" si="2"/>
        <v>3822</v>
      </c>
      <c r="D9" s="24">
        <f t="shared" si="3"/>
        <v>0</v>
      </c>
      <c r="E9" s="25">
        <f t="shared" si="4"/>
        <v>3822</v>
      </c>
      <c r="F9" s="25">
        <f t="shared" si="5"/>
        <v>300000</v>
      </c>
      <c r="G9" s="25">
        <f t="shared" si="0"/>
        <v>300000</v>
      </c>
    </row>
    <row r="10" spans="1:48" ht="15.75" x14ac:dyDescent="0.25">
      <c r="A10" s="21">
        <v>41825</v>
      </c>
      <c r="B10" s="22">
        <f t="shared" si="1"/>
        <v>30</v>
      </c>
      <c r="C10" s="23">
        <f t="shared" si="2"/>
        <v>3699</v>
      </c>
      <c r="D10" s="24">
        <f t="shared" si="3"/>
        <v>0</v>
      </c>
      <c r="E10" s="25">
        <f t="shared" si="4"/>
        <v>3699</v>
      </c>
      <c r="F10" s="25">
        <f t="shared" si="5"/>
        <v>300000</v>
      </c>
      <c r="G10" s="25">
        <f t="shared" si="0"/>
        <v>300000</v>
      </c>
    </row>
    <row r="11" spans="1:48" ht="15.75" x14ac:dyDescent="0.25">
      <c r="A11" s="21">
        <v>41856</v>
      </c>
      <c r="B11" s="22">
        <f t="shared" si="1"/>
        <v>31</v>
      </c>
      <c r="C11" s="23">
        <f t="shared" si="2"/>
        <v>3822</v>
      </c>
      <c r="D11" s="24">
        <f t="shared" si="3"/>
        <v>0</v>
      </c>
      <c r="E11" s="25">
        <f t="shared" si="4"/>
        <v>3822</v>
      </c>
      <c r="F11" s="25">
        <f t="shared" si="5"/>
        <v>300000</v>
      </c>
      <c r="G11" s="25">
        <f t="shared" si="0"/>
        <v>300000</v>
      </c>
    </row>
    <row r="12" spans="1:48" ht="15.75" x14ac:dyDescent="0.25">
      <c r="A12" s="21">
        <v>41887</v>
      </c>
      <c r="B12" s="22">
        <f t="shared" si="1"/>
        <v>31</v>
      </c>
      <c r="C12" s="23">
        <f t="shared" si="2"/>
        <v>3822</v>
      </c>
      <c r="D12" s="24">
        <f t="shared" si="3"/>
        <v>0</v>
      </c>
      <c r="E12" s="25">
        <f t="shared" si="4"/>
        <v>3822</v>
      </c>
      <c r="F12" s="25">
        <f t="shared" si="5"/>
        <v>300000</v>
      </c>
      <c r="G12" s="25">
        <f t="shared" si="0"/>
        <v>300000</v>
      </c>
    </row>
    <row r="13" spans="1:48" ht="15.75" x14ac:dyDescent="0.25">
      <c r="A13" s="21">
        <v>41917</v>
      </c>
      <c r="B13" s="22">
        <f t="shared" si="1"/>
        <v>30</v>
      </c>
      <c r="C13" s="23">
        <f t="shared" si="2"/>
        <v>3699</v>
      </c>
      <c r="D13" s="24">
        <f t="shared" si="3"/>
        <v>0</v>
      </c>
      <c r="E13" s="25">
        <f t="shared" si="4"/>
        <v>3699</v>
      </c>
      <c r="F13" s="25">
        <f t="shared" si="5"/>
        <v>300000</v>
      </c>
      <c r="G13" s="25">
        <f t="shared" si="0"/>
        <v>300000</v>
      </c>
    </row>
    <row r="14" spans="1:48" ht="15.75" x14ac:dyDescent="0.25">
      <c r="A14" s="21">
        <v>41948</v>
      </c>
      <c r="B14" s="22">
        <f t="shared" si="1"/>
        <v>31</v>
      </c>
      <c r="C14" s="23">
        <f t="shared" si="2"/>
        <v>3822</v>
      </c>
      <c r="D14" s="24">
        <f t="shared" si="3"/>
        <v>0</v>
      </c>
      <c r="E14" s="25">
        <f t="shared" si="4"/>
        <v>3822</v>
      </c>
      <c r="F14" s="25">
        <f t="shared" si="5"/>
        <v>300000</v>
      </c>
      <c r="G14" s="25">
        <f t="shared" si="0"/>
        <v>300000</v>
      </c>
    </row>
    <row r="15" spans="1:48" ht="15.75" x14ac:dyDescent="0.25">
      <c r="A15" s="21">
        <v>41978</v>
      </c>
      <c r="B15" s="22">
        <f t="shared" si="1"/>
        <v>30</v>
      </c>
      <c r="C15" s="23">
        <f t="shared" si="2"/>
        <v>3699</v>
      </c>
      <c r="D15" s="24">
        <f t="shared" si="3"/>
        <v>0</v>
      </c>
      <c r="E15" s="25">
        <f t="shared" si="4"/>
        <v>3699</v>
      </c>
      <c r="F15" s="25">
        <f t="shared" si="5"/>
        <v>300000</v>
      </c>
      <c r="G15" s="25">
        <f t="shared" si="0"/>
        <v>300000</v>
      </c>
    </row>
    <row r="16" spans="1:48" ht="15.75" x14ac:dyDescent="0.25">
      <c r="A16" s="21">
        <v>42009</v>
      </c>
      <c r="B16" s="22">
        <f t="shared" si="1"/>
        <v>31</v>
      </c>
      <c r="C16" s="23">
        <f t="shared" si="2"/>
        <v>3822</v>
      </c>
      <c r="D16" s="24">
        <f t="shared" si="3"/>
        <v>0</v>
      </c>
      <c r="E16" s="25">
        <f t="shared" si="4"/>
        <v>3822</v>
      </c>
      <c r="F16" s="25">
        <f t="shared" si="5"/>
        <v>300000</v>
      </c>
      <c r="G16" s="25">
        <f t="shared" si="0"/>
        <v>300000</v>
      </c>
    </row>
    <row r="17" spans="1:7" ht="15.75" x14ac:dyDescent="0.25">
      <c r="A17" s="21">
        <v>42040</v>
      </c>
      <c r="B17" s="22">
        <f t="shared" si="1"/>
        <v>31</v>
      </c>
      <c r="C17" s="23">
        <f t="shared" si="2"/>
        <v>3822</v>
      </c>
      <c r="D17" s="24">
        <f t="shared" si="3"/>
        <v>0</v>
      </c>
      <c r="E17" s="25">
        <f t="shared" si="4"/>
        <v>3822</v>
      </c>
      <c r="F17" s="25">
        <f t="shared" si="5"/>
        <v>300000</v>
      </c>
      <c r="G17" s="25">
        <f t="shared" si="0"/>
        <v>300000</v>
      </c>
    </row>
    <row r="18" spans="1:7" ht="15.75" x14ac:dyDescent="0.25">
      <c r="A18" s="21">
        <v>42068</v>
      </c>
      <c r="B18" s="22">
        <f t="shared" si="1"/>
        <v>28</v>
      </c>
      <c r="C18" s="23">
        <f t="shared" si="2"/>
        <v>3453</v>
      </c>
      <c r="D18" s="24">
        <f t="shared" si="3"/>
        <v>0</v>
      </c>
      <c r="E18" s="25">
        <f t="shared" si="4"/>
        <v>3453</v>
      </c>
      <c r="F18" s="25">
        <f t="shared" si="5"/>
        <v>300000</v>
      </c>
      <c r="G18" s="25">
        <f t="shared" si="0"/>
        <v>300000</v>
      </c>
    </row>
    <row r="19" spans="1:7" ht="15.75" x14ac:dyDescent="0.25">
      <c r="A19" s="21">
        <v>42099</v>
      </c>
      <c r="B19" s="22">
        <f t="shared" si="1"/>
        <v>31</v>
      </c>
      <c r="C19" s="23">
        <f t="shared" si="2"/>
        <v>3822</v>
      </c>
      <c r="D19" s="24">
        <f t="shared" si="3"/>
        <v>0</v>
      </c>
      <c r="E19" s="25">
        <f t="shared" si="4"/>
        <v>3822</v>
      </c>
      <c r="F19" s="25">
        <f t="shared" si="5"/>
        <v>300000</v>
      </c>
      <c r="G19" s="25">
        <f t="shared" si="0"/>
        <v>300000</v>
      </c>
    </row>
    <row r="20" spans="1:7" ht="15.75" x14ac:dyDescent="0.25">
      <c r="A20" s="21">
        <v>42129</v>
      </c>
      <c r="B20" s="22">
        <f t="shared" si="1"/>
        <v>30</v>
      </c>
      <c r="C20" s="23">
        <f t="shared" si="2"/>
        <v>3699</v>
      </c>
      <c r="D20" s="24">
        <f t="shared" si="3"/>
        <v>0</v>
      </c>
      <c r="E20" s="25">
        <f t="shared" si="4"/>
        <v>3699</v>
      </c>
      <c r="F20" s="25">
        <f t="shared" si="5"/>
        <v>300000</v>
      </c>
      <c r="G20" s="25">
        <f t="shared" si="0"/>
        <v>300000</v>
      </c>
    </row>
    <row r="21" spans="1:7" ht="15.75" x14ac:dyDescent="0.25">
      <c r="A21" s="21">
        <v>42160</v>
      </c>
      <c r="B21" s="22">
        <f t="shared" si="1"/>
        <v>31</v>
      </c>
      <c r="C21" s="23">
        <f t="shared" si="2"/>
        <v>3822</v>
      </c>
      <c r="D21" s="24">
        <f t="shared" si="3"/>
        <v>0</v>
      </c>
      <c r="E21" s="25">
        <f t="shared" si="4"/>
        <v>3822</v>
      </c>
      <c r="F21" s="25">
        <f t="shared" si="5"/>
        <v>300000</v>
      </c>
      <c r="G21" s="25">
        <f t="shared" si="0"/>
        <v>300000</v>
      </c>
    </row>
    <row r="22" spans="1:7" ht="15.75" x14ac:dyDescent="0.25">
      <c r="A22" s="21">
        <v>42190</v>
      </c>
      <c r="B22" s="22">
        <f t="shared" si="1"/>
        <v>30</v>
      </c>
      <c r="C22" s="23">
        <f t="shared" si="2"/>
        <v>3699</v>
      </c>
      <c r="D22" s="24">
        <f t="shared" si="3"/>
        <v>0</v>
      </c>
      <c r="E22" s="25">
        <f t="shared" si="4"/>
        <v>3699</v>
      </c>
      <c r="F22" s="25">
        <f t="shared" si="5"/>
        <v>300000</v>
      </c>
      <c r="G22" s="25">
        <f t="shared" si="0"/>
        <v>300000</v>
      </c>
    </row>
    <row r="23" spans="1:7" ht="15.75" x14ac:dyDescent="0.25">
      <c r="A23" s="21">
        <v>42221</v>
      </c>
      <c r="B23" s="22">
        <f t="shared" si="1"/>
        <v>31</v>
      </c>
      <c r="C23" s="23">
        <f t="shared" si="2"/>
        <v>3822</v>
      </c>
      <c r="D23" s="24">
        <f t="shared" si="3"/>
        <v>0</v>
      </c>
      <c r="E23" s="25">
        <f t="shared" si="4"/>
        <v>3822</v>
      </c>
      <c r="F23" s="25">
        <f t="shared" si="5"/>
        <v>300000</v>
      </c>
      <c r="G23" s="25">
        <f t="shared" si="0"/>
        <v>300000</v>
      </c>
    </row>
    <row r="24" spans="1:7" ht="15.75" x14ac:dyDescent="0.25">
      <c r="A24" s="21">
        <v>42252</v>
      </c>
      <c r="B24" s="22">
        <f t="shared" si="1"/>
        <v>31</v>
      </c>
      <c r="C24" s="23">
        <f t="shared" si="2"/>
        <v>3822</v>
      </c>
      <c r="D24" s="24">
        <f t="shared" si="3"/>
        <v>0</v>
      </c>
      <c r="E24" s="25">
        <f t="shared" si="4"/>
        <v>3822</v>
      </c>
      <c r="F24" s="25">
        <f t="shared" si="5"/>
        <v>300000</v>
      </c>
      <c r="G24" s="25">
        <f t="shared" si="0"/>
        <v>300000</v>
      </c>
    </row>
    <row r="25" spans="1:7" ht="15.75" x14ac:dyDescent="0.25">
      <c r="A25" s="21">
        <v>42282</v>
      </c>
      <c r="B25" s="22">
        <f t="shared" si="1"/>
        <v>30</v>
      </c>
      <c r="C25" s="23">
        <f t="shared" si="2"/>
        <v>3699</v>
      </c>
      <c r="D25" s="24">
        <f t="shared" si="3"/>
        <v>0</v>
      </c>
      <c r="E25" s="25">
        <f t="shared" si="4"/>
        <v>3699</v>
      </c>
      <c r="F25" s="25">
        <f t="shared" si="5"/>
        <v>300000</v>
      </c>
      <c r="G25" s="25">
        <f t="shared" si="0"/>
        <v>300000</v>
      </c>
    </row>
    <row r="26" spans="1:7" ht="15.75" x14ac:dyDescent="0.25">
      <c r="A26" s="21">
        <v>42313</v>
      </c>
      <c r="B26" s="22">
        <f t="shared" si="1"/>
        <v>31</v>
      </c>
      <c r="C26" s="23">
        <f t="shared" si="2"/>
        <v>3822</v>
      </c>
      <c r="D26" s="24">
        <f t="shared" si="3"/>
        <v>0</v>
      </c>
      <c r="E26" s="25">
        <f t="shared" si="4"/>
        <v>3822</v>
      </c>
      <c r="F26" s="25">
        <f t="shared" si="5"/>
        <v>300000</v>
      </c>
      <c r="G26" s="25">
        <f t="shared" si="0"/>
        <v>300000</v>
      </c>
    </row>
    <row r="27" spans="1:7" ht="15.75" x14ac:dyDescent="0.25">
      <c r="A27" s="21">
        <v>42343</v>
      </c>
      <c r="B27" s="22">
        <f t="shared" si="1"/>
        <v>30</v>
      </c>
      <c r="C27" s="23">
        <f t="shared" si="2"/>
        <v>3699</v>
      </c>
      <c r="D27" s="24">
        <f t="shared" si="3"/>
        <v>0</v>
      </c>
      <c r="E27" s="25">
        <f t="shared" si="4"/>
        <v>3699</v>
      </c>
      <c r="F27" s="25">
        <f t="shared" si="5"/>
        <v>300000</v>
      </c>
      <c r="G27" s="25">
        <f t="shared" si="0"/>
        <v>300000</v>
      </c>
    </row>
    <row r="28" spans="1:7" ht="15.75" x14ac:dyDescent="0.25">
      <c r="A28" s="21">
        <v>42374</v>
      </c>
      <c r="B28" s="22">
        <f t="shared" si="1"/>
        <v>31</v>
      </c>
      <c r="C28" s="23">
        <f t="shared" si="2"/>
        <v>3822</v>
      </c>
      <c r="D28" s="24">
        <f t="shared" si="3"/>
        <v>0</v>
      </c>
      <c r="E28" s="25">
        <f t="shared" si="4"/>
        <v>3822</v>
      </c>
      <c r="F28" s="25">
        <f t="shared" si="5"/>
        <v>300000</v>
      </c>
      <c r="G28" s="25">
        <f t="shared" si="0"/>
        <v>300000</v>
      </c>
    </row>
    <row r="29" spans="1:7" ht="15.75" x14ac:dyDescent="0.25">
      <c r="A29" s="21">
        <v>42405</v>
      </c>
      <c r="B29" s="22">
        <f t="shared" si="1"/>
        <v>31</v>
      </c>
      <c r="C29" s="23">
        <f t="shared" si="2"/>
        <v>3822</v>
      </c>
      <c r="D29" s="24">
        <f t="shared" si="3"/>
        <v>0</v>
      </c>
      <c r="E29" s="25">
        <f t="shared" si="4"/>
        <v>3822</v>
      </c>
      <c r="F29" s="25">
        <f t="shared" si="5"/>
        <v>300000</v>
      </c>
      <c r="G29" s="25">
        <f t="shared" si="0"/>
        <v>300000</v>
      </c>
    </row>
    <row r="30" spans="1:7" ht="15.75" x14ac:dyDescent="0.25">
      <c r="A30" s="21">
        <v>42434</v>
      </c>
      <c r="B30" s="22">
        <f t="shared" si="1"/>
        <v>29</v>
      </c>
      <c r="C30" s="23">
        <f t="shared" si="2"/>
        <v>3576</v>
      </c>
      <c r="D30" s="24">
        <f t="shared" si="3"/>
        <v>0</v>
      </c>
      <c r="E30" s="25">
        <f t="shared" si="4"/>
        <v>3576</v>
      </c>
      <c r="F30" s="25">
        <f t="shared" si="5"/>
        <v>300000</v>
      </c>
      <c r="G30" s="25">
        <f t="shared" si="0"/>
        <v>300000</v>
      </c>
    </row>
    <row r="31" spans="1:7" ht="15.75" x14ac:dyDescent="0.25">
      <c r="A31" s="21">
        <v>42465</v>
      </c>
      <c r="B31" s="22">
        <f t="shared" si="1"/>
        <v>31</v>
      </c>
      <c r="C31" s="23">
        <f t="shared" si="2"/>
        <v>3822</v>
      </c>
      <c r="D31" s="24">
        <f t="shared" si="3"/>
        <v>0</v>
      </c>
      <c r="E31" s="25">
        <f t="shared" si="4"/>
        <v>3822</v>
      </c>
      <c r="F31" s="25">
        <f t="shared" si="5"/>
        <v>300000</v>
      </c>
      <c r="G31" s="25">
        <f t="shared" si="0"/>
        <v>300000</v>
      </c>
    </row>
    <row r="32" spans="1:7" ht="15.75" x14ac:dyDescent="0.25">
      <c r="A32" s="21">
        <v>42495</v>
      </c>
      <c r="B32" s="22">
        <f t="shared" si="1"/>
        <v>30</v>
      </c>
      <c r="C32" s="23">
        <f t="shared" si="2"/>
        <v>3699</v>
      </c>
      <c r="D32" s="24">
        <f t="shared" si="3"/>
        <v>0</v>
      </c>
      <c r="E32" s="25">
        <f t="shared" si="4"/>
        <v>3699</v>
      </c>
      <c r="F32" s="25">
        <f t="shared" si="5"/>
        <v>300000</v>
      </c>
      <c r="G32" s="25">
        <f t="shared" si="0"/>
        <v>300000</v>
      </c>
    </row>
    <row r="33" spans="1:7" ht="15.75" x14ac:dyDescent="0.25">
      <c r="A33" s="21">
        <v>42526</v>
      </c>
      <c r="B33" s="22">
        <f t="shared" si="1"/>
        <v>31</v>
      </c>
      <c r="C33" s="23">
        <f t="shared" si="2"/>
        <v>3822</v>
      </c>
      <c r="D33" s="24">
        <f t="shared" si="3"/>
        <v>0</v>
      </c>
      <c r="E33" s="25">
        <f t="shared" si="4"/>
        <v>3822</v>
      </c>
      <c r="F33" s="25">
        <f t="shared" si="5"/>
        <v>300000</v>
      </c>
      <c r="G33" s="25">
        <f t="shared" si="0"/>
        <v>300000</v>
      </c>
    </row>
    <row r="34" spans="1:7" ht="15.75" x14ac:dyDescent="0.25">
      <c r="A34" s="21">
        <v>42556</v>
      </c>
      <c r="B34" s="22">
        <f t="shared" si="1"/>
        <v>30</v>
      </c>
      <c r="C34" s="23">
        <f t="shared" si="2"/>
        <v>3699</v>
      </c>
      <c r="D34" s="24">
        <f t="shared" si="3"/>
        <v>0</v>
      </c>
      <c r="E34" s="25">
        <f t="shared" si="4"/>
        <v>3699</v>
      </c>
      <c r="F34" s="25">
        <f t="shared" si="5"/>
        <v>300000</v>
      </c>
      <c r="G34" s="25">
        <f t="shared" si="0"/>
        <v>300000</v>
      </c>
    </row>
    <row r="35" spans="1:7" ht="15.75" x14ac:dyDescent="0.25">
      <c r="A35" s="21">
        <v>42587</v>
      </c>
      <c r="B35" s="22">
        <f t="shared" si="1"/>
        <v>31</v>
      </c>
      <c r="C35" s="23">
        <f t="shared" si="2"/>
        <v>3822</v>
      </c>
      <c r="D35" s="24">
        <f t="shared" si="3"/>
        <v>0</v>
      </c>
      <c r="E35" s="25">
        <f t="shared" si="4"/>
        <v>3822</v>
      </c>
      <c r="F35" s="25">
        <f t="shared" si="5"/>
        <v>300000</v>
      </c>
      <c r="G35" s="25">
        <f t="shared" si="0"/>
        <v>300000</v>
      </c>
    </row>
    <row r="36" spans="1:7" ht="15.75" x14ac:dyDescent="0.25">
      <c r="A36" s="21">
        <v>42618</v>
      </c>
      <c r="B36" s="22">
        <f t="shared" si="1"/>
        <v>31</v>
      </c>
      <c r="C36" s="23">
        <f t="shared" si="2"/>
        <v>3822</v>
      </c>
      <c r="D36" s="24">
        <f t="shared" si="3"/>
        <v>0</v>
      </c>
      <c r="E36" s="25">
        <f t="shared" si="4"/>
        <v>3822</v>
      </c>
      <c r="F36" s="25">
        <f t="shared" si="5"/>
        <v>300000</v>
      </c>
      <c r="G36" s="25">
        <f t="shared" si="0"/>
        <v>300000</v>
      </c>
    </row>
    <row r="37" spans="1:7" ht="15.75" x14ac:dyDescent="0.25">
      <c r="A37" s="21">
        <v>42648</v>
      </c>
      <c r="B37" s="22">
        <f t="shared" si="1"/>
        <v>30</v>
      </c>
      <c r="C37" s="23">
        <f t="shared" si="2"/>
        <v>3699</v>
      </c>
      <c r="D37" s="24">
        <f t="shared" si="3"/>
        <v>0</v>
      </c>
      <c r="E37" s="25">
        <f t="shared" si="4"/>
        <v>3699</v>
      </c>
      <c r="F37" s="25">
        <f t="shared" si="5"/>
        <v>300000</v>
      </c>
      <c r="G37" s="25">
        <f t="shared" si="0"/>
        <v>300000</v>
      </c>
    </row>
    <row r="38" spans="1:7" ht="15.75" x14ac:dyDescent="0.25">
      <c r="A38" s="21">
        <v>42679</v>
      </c>
      <c r="B38" s="22">
        <f t="shared" si="1"/>
        <v>31</v>
      </c>
      <c r="C38" s="23">
        <f t="shared" si="2"/>
        <v>3822</v>
      </c>
      <c r="D38" s="24">
        <f t="shared" si="3"/>
        <v>0</v>
      </c>
      <c r="E38" s="25">
        <f t="shared" si="4"/>
        <v>3822</v>
      </c>
      <c r="F38" s="25">
        <f t="shared" si="5"/>
        <v>300000</v>
      </c>
      <c r="G38" s="25">
        <f t="shared" si="0"/>
        <v>300000</v>
      </c>
    </row>
    <row r="39" spans="1:7" ht="15.75" x14ac:dyDescent="0.25">
      <c r="A39" s="21">
        <v>42709</v>
      </c>
      <c r="B39" s="22">
        <f t="shared" si="1"/>
        <v>30</v>
      </c>
      <c r="C39" s="23">
        <f t="shared" si="2"/>
        <v>3699</v>
      </c>
      <c r="D39" s="24">
        <f t="shared" si="3"/>
        <v>0</v>
      </c>
      <c r="E39" s="25">
        <f t="shared" si="4"/>
        <v>3699</v>
      </c>
      <c r="F39" s="25">
        <f t="shared" si="5"/>
        <v>300000</v>
      </c>
      <c r="G39" s="25">
        <f t="shared" si="0"/>
        <v>300000</v>
      </c>
    </row>
    <row r="40" spans="1:7" ht="15.75" x14ac:dyDescent="0.25">
      <c r="A40" s="26">
        <v>42740</v>
      </c>
      <c r="B40" s="27">
        <f t="shared" si="1"/>
        <v>31</v>
      </c>
      <c r="C40" s="28">
        <f>D2</f>
        <v>303822</v>
      </c>
      <c r="D40" s="29">
        <f t="shared" si="3"/>
        <v>300000</v>
      </c>
      <c r="E40" s="30">
        <f t="shared" si="4"/>
        <v>3822</v>
      </c>
      <c r="F40" s="30">
        <f t="shared" si="5"/>
        <v>300000</v>
      </c>
      <c r="G40" s="30">
        <f t="shared" si="0"/>
        <v>0</v>
      </c>
    </row>
    <row r="41" spans="1:7" ht="15.75" x14ac:dyDescent="0.25">
      <c r="A41" s="21">
        <v>41675</v>
      </c>
      <c r="B41" s="22">
        <f>_xlfn.DAYS(A41,A4)</f>
        <v>31</v>
      </c>
      <c r="C41" s="23">
        <f>E41</f>
        <v>3822</v>
      </c>
      <c r="D41" s="24">
        <f>C41-E41</f>
        <v>0</v>
      </c>
      <c r="E41" s="25">
        <f>E5</f>
        <v>3822</v>
      </c>
      <c r="F41" s="25">
        <f>F5</f>
        <v>300000</v>
      </c>
      <c r="G41" s="25">
        <f>F41-D41</f>
        <v>300000</v>
      </c>
    </row>
    <row r="42" spans="1:7" ht="15.75" x14ac:dyDescent="0.25">
      <c r="A42" s="21">
        <v>41703</v>
      </c>
      <c r="B42" s="22">
        <f t="shared" ref="B42:B76" si="6">_xlfn.DAYS(A42,A41)</f>
        <v>28</v>
      </c>
      <c r="C42" s="23">
        <f>E42</f>
        <v>6288</v>
      </c>
      <c r="D42" s="24">
        <f t="shared" ref="D42:D76" si="7">C42-E42</f>
        <v>0</v>
      </c>
      <c r="E42" s="25">
        <f>ROUNDUP(($B$2*J1*F42/365)+(G41*H2*B2/365),0)</f>
        <v>6288</v>
      </c>
      <c r="F42" s="30">
        <f>G41+H1</f>
        <v>600000</v>
      </c>
      <c r="G42" s="25">
        <f t="shared" ref="G42:G76" si="8">F42-D42</f>
        <v>600000</v>
      </c>
    </row>
    <row r="43" spans="1:7" ht="15.75" x14ac:dyDescent="0.25">
      <c r="A43" s="21">
        <v>41734</v>
      </c>
      <c r="B43" s="22">
        <f t="shared" si="6"/>
        <v>31</v>
      </c>
      <c r="C43" s="23">
        <f t="shared" ref="C43:C75" si="9">E43</f>
        <v>7644</v>
      </c>
      <c r="D43" s="24">
        <f t="shared" si="7"/>
        <v>0</v>
      </c>
      <c r="E43" s="25">
        <f>ROUNDUP($B$2*B43*F43/365,0)</f>
        <v>7644</v>
      </c>
      <c r="F43" s="25">
        <f t="shared" ref="F43:F76" si="10">G42</f>
        <v>600000</v>
      </c>
      <c r="G43" s="25">
        <f t="shared" si="8"/>
        <v>600000</v>
      </c>
    </row>
    <row r="44" spans="1:7" ht="15.75" x14ac:dyDescent="0.25">
      <c r="A44" s="21">
        <v>41764</v>
      </c>
      <c r="B44" s="22">
        <f t="shared" si="6"/>
        <v>30</v>
      </c>
      <c r="C44" s="23">
        <f t="shared" si="9"/>
        <v>7398</v>
      </c>
      <c r="D44" s="24">
        <f t="shared" si="7"/>
        <v>0</v>
      </c>
      <c r="E44" s="25">
        <f t="shared" ref="E44:E76" si="11">ROUNDUP($B$2*B44*F44/365,0)</f>
        <v>7398</v>
      </c>
      <c r="F44" s="25">
        <f t="shared" si="10"/>
        <v>600000</v>
      </c>
      <c r="G44" s="25">
        <f t="shared" si="8"/>
        <v>600000</v>
      </c>
    </row>
    <row r="45" spans="1:7" ht="15.75" x14ac:dyDescent="0.25">
      <c r="A45" s="21">
        <v>41795</v>
      </c>
      <c r="B45" s="22">
        <f t="shared" si="6"/>
        <v>31</v>
      </c>
      <c r="C45" s="23">
        <f t="shared" si="9"/>
        <v>7644</v>
      </c>
      <c r="D45" s="24">
        <f t="shared" si="7"/>
        <v>0</v>
      </c>
      <c r="E45" s="25">
        <f t="shared" si="11"/>
        <v>7644</v>
      </c>
      <c r="F45" s="25">
        <f t="shared" si="10"/>
        <v>600000</v>
      </c>
      <c r="G45" s="25">
        <f t="shared" si="8"/>
        <v>600000</v>
      </c>
    </row>
    <row r="46" spans="1:7" ht="15.75" x14ac:dyDescent="0.25">
      <c r="A46" s="21">
        <v>41825</v>
      </c>
      <c r="B46" s="22">
        <f t="shared" si="6"/>
        <v>30</v>
      </c>
      <c r="C46" s="23">
        <f t="shared" si="9"/>
        <v>7398</v>
      </c>
      <c r="D46" s="24">
        <f t="shared" si="7"/>
        <v>0</v>
      </c>
      <c r="E46" s="25">
        <f t="shared" si="11"/>
        <v>7398</v>
      </c>
      <c r="F46" s="25">
        <f t="shared" si="10"/>
        <v>600000</v>
      </c>
      <c r="G46" s="25">
        <f t="shared" si="8"/>
        <v>600000</v>
      </c>
    </row>
    <row r="47" spans="1:7" ht="15.75" x14ac:dyDescent="0.25">
      <c r="A47" s="21">
        <v>41856</v>
      </c>
      <c r="B47" s="22">
        <f t="shared" si="6"/>
        <v>31</v>
      </c>
      <c r="C47" s="23">
        <f t="shared" si="9"/>
        <v>7644</v>
      </c>
      <c r="D47" s="24">
        <f t="shared" si="7"/>
        <v>0</v>
      </c>
      <c r="E47" s="25">
        <f t="shared" si="11"/>
        <v>7644</v>
      </c>
      <c r="F47" s="25">
        <f t="shared" si="10"/>
        <v>600000</v>
      </c>
      <c r="G47" s="25">
        <f t="shared" si="8"/>
        <v>600000</v>
      </c>
    </row>
    <row r="48" spans="1:7" ht="15.75" x14ac:dyDescent="0.25">
      <c r="A48" s="21">
        <v>41887</v>
      </c>
      <c r="B48" s="22">
        <f t="shared" si="6"/>
        <v>31</v>
      </c>
      <c r="C48" s="23">
        <f t="shared" si="9"/>
        <v>7644</v>
      </c>
      <c r="D48" s="24">
        <f t="shared" si="7"/>
        <v>0</v>
      </c>
      <c r="E48" s="25">
        <f t="shared" si="11"/>
        <v>7644</v>
      </c>
      <c r="F48" s="25">
        <f t="shared" si="10"/>
        <v>600000</v>
      </c>
      <c r="G48" s="25">
        <f t="shared" si="8"/>
        <v>600000</v>
      </c>
    </row>
    <row r="49" spans="1:7" ht="15.75" x14ac:dyDescent="0.25">
      <c r="A49" s="21">
        <v>41917</v>
      </c>
      <c r="B49" s="22">
        <f t="shared" si="6"/>
        <v>30</v>
      </c>
      <c r="C49" s="23">
        <f t="shared" si="9"/>
        <v>7398</v>
      </c>
      <c r="D49" s="24">
        <f t="shared" si="7"/>
        <v>0</v>
      </c>
      <c r="E49" s="25">
        <f t="shared" si="11"/>
        <v>7398</v>
      </c>
      <c r="F49" s="25">
        <f t="shared" si="10"/>
        <v>600000</v>
      </c>
      <c r="G49" s="25">
        <f t="shared" si="8"/>
        <v>600000</v>
      </c>
    </row>
    <row r="50" spans="1:7" ht="15.75" x14ac:dyDescent="0.25">
      <c r="A50" s="21">
        <v>41948</v>
      </c>
      <c r="B50" s="22">
        <f t="shared" si="6"/>
        <v>31</v>
      </c>
      <c r="C50" s="23">
        <f t="shared" si="9"/>
        <v>7644</v>
      </c>
      <c r="D50" s="24">
        <f t="shared" si="7"/>
        <v>0</v>
      </c>
      <c r="E50" s="25">
        <f t="shared" si="11"/>
        <v>7644</v>
      </c>
      <c r="F50" s="25">
        <f t="shared" si="10"/>
        <v>600000</v>
      </c>
      <c r="G50" s="25">
        <f t="shared" si="8"/>
        <v>600000</v>
      </c>
    </row>
    <row r="51" spans="1:7" ht="15.75" x14ac:dyDescent="0.25">
      <c r="A51" s="21">
        <v>41978</v>
      </c>
      <c r="B51" s="22">
        <f t="shared" si="6"/>
        <v>30</v>
      </c>
      <c r="C51" s="23">
        <f t="shared" si="9"/>
        <v>7398</v>
      </c>
      <c r="D51" s="24">
        <f t="shared" si="7"/>
        <v>0</v>
      </c>
      <c r="E51" s="25">
        <f t="shared" si="11"/>
        <v>7398</v>
      </c>
      <c r="F51" s="25">
        <f t="shared" si="10"/>
        <v>600000</v>
      </c>
      <c r="G51" s="25">
        <f t="shared" si="8"/>
        <v>600000</v>
      </c>
    </row>
    <row r="52" spans="1:7" ht="15.75" x14ac:dyDescent="0.25">
      <c r="A52" s="21">
        <v>42009</v>
      </c>
      <c r="B52" s="22">
        <f t="shared" si="6"/>
        <v>31</v>
      </c>
      <c r="C52" s="23">
        <f t="shared" si="9"/>
        <v>7644</v>
      </c>
      <c r="D52" s="24">
        <f t="shared" si="7"/>
        <v>0</v>
      </c>
      <c r="E52" s="25">
        <f t="shared" si="11"/>
        <v>7644</v>
      </c>
      <c r="F52" s="25">
        <f t="shared" si="10"/>
        <v>600000</v>
      </c>
      <c r="G52" s="25">
        <f t="shared" si="8"/>
        <v>600000</v>
      </c>
    </row>
    <row r="53" spans="1:7" ht="15.75" x14ac:dyDescent="0.25">
      <c r="A53" s="21">
        <v>42040</v>
      </c>
      <c r="B53" s="22">
        <f t="shared" si="6"/>
        <v>31</v>
      </c>
      <c r="C53" s="23">
        <f t="shared" si="9"/>
        <v>7644</v>
      </c>
      <c r="D53" s="24">
        <f t="shared" si="7"/>
        <v>0</v>
      </c>
      <c r="E53" s="25">
        <f t="shared" si="11"/>
        <v>7644</v>
      </c>
      <c r="F53" s="25">
        <f t="shared" si="10"/>
        <v>600000</v>
      </c>
      <c r="G53" s="25">
        <f t="shared" si="8"/>
        <v>600000</v>
      </c>
    </row>
    <row r="54" spans="1:7" ht="15.75" x14ac:dyDescent="0.25">
      <c r="A54" s="21">
        <v>42068</v>
      </c>
      <c r="B54" s="22">
        <f t="shared" si="6"/>
        <v>28</v>
      </c>
      <c r="C54" s="23">
        <f t="shared" si="9"/>
        <v>6905</v>
      </c>
      <c r="D54" s="24">
        <f t="shared" si="7"/>
        <v>0</v>
      </c>
      <c r="E54" s="25">
        <f t="shared" si="11"/>
        <v>6905</v>
      </c>
      <c r="F54" s="25">
        <f t="shared" si="10"/>
        <v>600000</v>
      </c>
      <c r="G54" s="25">
        <f t="shared" si="8"/>
        <v>600000</v>
      </c>
    </row>
    <row r="55" spans="1:7" ht="15.75" x14ac:dyDescent="0.25">
      <c r="A55" s="21">
        <v>42099</v>
      </c>
      <c r="B55" s="22">
        <f t="shared" si="6"/>
        <v>31</v>
      </c>
      <c r="C55" s="23">
        <f t="shared" si="9"/>
        <v>7644</v>
      </c>
      <c r="D55" s="24">
        <f t="shared" si="7"/>
        <v>0</v>
      </c>
      <c r="E55" s="25">
        <f t="shared" si="11"/>
        <v>7644</v>
      </c>
      <c r="F55" s="25">
        <f t="shared" si="10"/>
        <v>600000</v>
      </c>
      <c r="G55" s="25">
        <f t="shared" si="8"/>
        <v>600000</v>
      </c>
    </row>
    <row r="56" spans="1:7" ht="15.75" x14ac:dyDescent="0.25">
      <c r="A56" s="21">
        <v>42129</v>
      </c>
      <c r="B56" s="22">
        <f t="shared" si="6"/>
        <v>30</v>
      </c>
      <c r="C56" s="23">
        <f t="shared" si="9"/>
        <v>7398</v>
      </c>
      <c r="D56" s="24">
        <f t="shared" si="7"/>
        <v>0</v>
      </c>
      <c r="E56" s="25">
        <f t="shared" si="11"/>
        <v>7398</v>
      </c>
      <c r="F56" s="25">
        <f t="shared" si="10"/>
        <v>600000</v>
      </c>
      <c r="G56" s="25">
        <f t="shared" si="8"/>
        <v>600000</v>
      </c>
    </row>
    <row r="57" spans="1:7" ht="15.75" x14ac:dyDescent="0.25">
      <c r="A57" s="21">
        <v>42160</v>
      </c>
      <c r="B57" s="22">
        <f t="shared" si="6"/>
        <v>31</v>
      </c>
      <c r="C57" s="23">
        <f t="shared" si="9"/>
        <v>7644</v>
      </c>
      <c r="D57" s="24">
        <f t="shared" si="7"/>
        <v>0</v>
      </c>
      <c r="E57" s="25">
        <f t="shared" si="11"/>
        <v>7644</v>
      </c>
      <c r="F57" s="25">
        <f t="shared" si="10"/>
        <v>600000</v>
      </c>
      <c r="G57" s="25">
        <f t="shared" si="8"/>
        <v>600000</v>
      </c>
    </row>
    <row r="58" spans="1:7" ht="15.75" x14ac:dyDescent="0.25">
      <c r="A58" s="21">
        <v>42190</v>
      </c>
      <c r="B58" s="22">
        <f t="shared" si="6"/>
        <v>30</v>
      </c>
      <c r="C58" s="23">
        <f t="shared" si="9"/>
        <v>7398</v>
      </c>
      <c r="D58" s="24">
        <f t="shared" si="7"/>
        <v>0</v>
      </c>
      <c r="E58" s="25">
        <f t="shared" si="11"/>
        <v>7398</v>
      </c>
      <c r="F58" s="25">
        <f t="shared" si="10"/>
        <v>600000</v>
      </c>
      <c r="G58" s="25">
        <f t="shared" si="8"/>
        <v>600000</v>
      </c>
    </row>
    <row r="59" spans="1:7" ht="15.75" x14ac:dyDescent="0.25">
      <c r="A59" s="21">
        <v>42221</v>
      </c>
      <c r="B59" s="22">
        <f t="shared" si="6"/>
        <v>31</v>
      </c>
      <c r="C59" s="23">
        <f t="shared" si="9"/>
        <v>7644</v>
      </c>
      <c r="D59" s="24">
        <f t="shared" si="7"/>
        <v>0</v>
      </c>
      <c r="E59" s="25">
        <f t="shared" si="11"/>
        <v>7644</v>
      </c>
      <c r="F59" s="25">
        <f t="shared" si="10"/>
        <v>600000</v>
      </c>
      <c r="G59" s="25">
        <f t="shared" si="8"/>
        <v>600000</v>
      </c>
    </row>
    <row r="60" spans="1:7" ht="15.75" x14ac:dyDescent="0.25">
      <c r="A60" s="21">
        <v>42252</v>
      </c>
      <c r="B60" s="22">
        <f t="shared" si="6"/>
        <v>31</v>
      </c>
      <c r="C60" s="23">
        <f t="shared" si="9"/>
        <v>7644</v>
      </c>
      <c r="D60" s="24">
        <f t="shared" si="7"/>
        <v>0</v>
      </c>
      <c r="E60" s="25">
        <f t="shared" si="11"/>
        <v>7644</v>
      </c>
      <c r="F60" s="25">
        <f t="shared" si="10"/>
        <v>600000</v>
      </c>
      <c r="G60" s="25">
        <f t="shared" si="8"/>
        <v>600000</v>
      </c>
    </row>
    <row r="61" spans="1:7" ht="15.75" x14ac:dyDescent="0.25">
      <c r="A61" s="21">
        <v>42282</v>
      </c>
      <c r="B61" s="22">
        <f t="shared" si="6"/>
        <v>30</v>
      </c>
      <c r="C61" s="23">
        <f t="shared" si="9"/>
        <v>7398</v>
      </c>
      <c r="D61" s="24">
        <f t="shared" si="7"/>
        <v>0</v>
      </c>
      <c r="E61" s="25">
        <f t="shared" si="11"/>
        <v>7398</v>
      </c>
      <c r="F61" s="25">
        <f t="shared" si="10"/>
        <v>600000</v>
      </c>
      <c r="G61" s="25">
        <f t="shared" si="8"/>
        <v>600000</v>
      </c>
    </row>
    <row r="62" spans="1:7" ht="15.75" x14ac:dyDescent="0.25">
      <c r="A62" s="21">
        <v>42313</v>
      </c>
      <c r="B62" s="22">
        <f t="shared" si="6"/>
        <v>31</v>
      </c>
      <c r="C62" s="23">
        <f t="shared" si="9"/>
        <v>7644</v>
      </c>
      <c r="D62" s="24">
        <f t="shared" si="7"/>
        <v>0</v>
      </c>
      <c r="E62" s="25">
        <f t="shared" si="11"/>
        <v>7644</v>
      </c>
      <c r="F62" s="25">
        <f t="shared" si="10"/>
        <v>600000</v>
      </c>
      <c r="G62" s="25">
        <f t="shared" si="8"/>
        <v>600000</v>
      </c>
    </row>
    <row r="63" spans="1:7" ht="15.75" x14ac:dyDescent="0.25">
      <c r="A63" s="21">
        <v>42343</v>
      </c>
      <c r="B63" s="22">
        <f t="shared" si="6"/>
        <v>30</v>
      </c>
      <c r="C63" s="23">
        <f t="shared" si="9"/>
        <v>7398</v>
      </c>
      <c r="D63" s="24">
        <f t="shared" si="7"/>
        <v>0</v>
      </c>
      <c r="E63" s="25">
        <f t="shared" si="11"/>
        <v>7398</v>
      </c>
      <c r="F63" s="25">
        <f t="shared" si="10"/>
        <v>600000</v>
      </c>
      <c r="G63" s="25">
        <f t="shared" si="8"/>
        <v>600000</v>
      </c>
    </row>
    <row r="64" spans="1:7" ht="15.75" x14ac:dyDescent="0.25">
      <c r="A64" s="21">
        <v>42374</v>
      </c>
      <c r="B64" s="22">
        <f t="shared" si="6"/>
        <v>31</v>
      </c>
      <c r="C64" s="23">
        <f t="shared" si="9"/>
        <v>7644</v>
      </c>
      <c r="D64" s="24">
        <f t="shared" si="7"/>
        <v>0</v>
      </c>
      <c r="E64" s="25">
        <f t="shared" si="11"/>
        <v>7644</v>
      </c>
      <c r="F64" s="25">
        <f t="shared" si="10"/>
        <v>600000</v>
      </c>
      <c r="G64" s="25">
        <f t="shared" si="8"/>
        <v>600000</v>
      </c>
    </row>
    <row r="65" spans="1:7" ht="15.75" x14ac:dyDescent="0.25">
      <c r="A65" s="21">
        <v>42405</v>
      </c>
      <c r="B65" s="22">
        <f t="shared" si="6"/>
        <v>31</v>
      </c>
      <c r="C65" s="23">
        <f t="shared" si="9"/>
        <v>7644</v>
      </c>
      <c r="D65" s="24">
        <f t="shared" si="7"/>
        <v>0</v>
      </c>
      <c r="E65" s="25">
        <f t="shared" si="11"/>
        <v>7644</v>
      </c>
      <c r="F65" s="25">
        <f t="shared" si="10"/>
        <v>600000</v>
      </c>
      <c r="G65" s="25">
        <f t="shared" si="8"/>
        <v>600000</v>
      </c>
    </row>
    <row r="66" spans="1:7" ht="15.75" x14ac:dyDescent="0.25">
      <c r="A66" s="21">
        <v>42434</v>
      </c>
      <c r="B66" s="22">
        <f t="shared" si="6"/>
        <v>29</v>
      </c>
      <c r="C66" s="23">
        <f t="shared" si="9"/>
        <v>7151</v>
      </c>
      <c r="D66" s="24">
        <f t="shared" si="7"/>
        <v>0</v>
      </c>
      <c r="E66" s="25">
        <f t="shared" si="11"/>
        <v>7151</v>
      </c>
      <c r="F66" s="25">
        <f t="shared" si="10"/>
        <v>600000</v>
      </c>
      <c r="G66" s="25">
        <f t="shared" si="8"/>
        <v>600000</v>
      </c>
    </row>
    <row r="67" spans="1:7" ht="15.75" x14ac:dyDescent="0.25">
      <c r="A67" s="21">
        <v>42465</v>
      </c>
      <c r="B67" s="22">
        <f t="shared" si="6"/>
        <v>31</v>
      </c>
      <c r="C67" s="23">
        <f t="shared" si="9"/>
        <v>7644</v>
      </c>
      <c r="D67" s="24">
        <f t="shared" si="7"/>
        <v>0</v>
      </c>
      <c r="E67" s="25">
        <f t="shared" si="11"/>
        <v>7644</v>
      </c>
      <c r="F67" s="25">
        <f t="shared" si="10"/>
        <v>600000</v>
      </c>
      <c r="G67" s="25">
        <f t="shared" si="8"/>
        <v>600000</v>
      </c>
    </row>
    <row r="68" spans="1:7" ht="15.75" x14ac:dyDescent="0.25">
      <c r="A68" s="21">
        <v>42495</v>
      </c>
      <c r="B68" s="22">
        <f t="shared" si="6"/>
        <v>30</v>
      </c>
      <c r="C68" s="23">
        <f t="shared" si="9"/>
        <v>7398</v>
      </c>
      <c r="D68" s="24">
        <f t="shared" si="7"/>
        <v>0</v>
      </c>
      <c r="E68" s="25">
        <f t="shared" si="11"/>
        <v>7398</v>
      </c>
      <c r="F68" s="25">
        <f t="shared" si="10"/>
        <v>600000</v>
      </c>
      <c r="G68" s="25">
        <f t="shared" si="8"/>
        <v>600000</v>
      </c>
    </row>
    <row r="69" spans="1:7" ht="15.75" x14ac:dyDescent="0.25">
      <c r="A69" s="21">
        <v>42526</v>
      </c>
      <c r="B69" s="22">
        <f t="shared" si="6"/>
        <v>31</v>
      </c>
      <c r="C69" s="23">
        <f t="shared" si="9"/>
        <v>7644</v>
      </c>
      <c r="D69" s="24">
        <f t="shared" si="7"/>
        <v>0</v>
      </c>
      <c r="E69" s="25">
        <f t="shared" si="11"/>
        <v>7644</v>
      </c>
      <c r="F69" s="25">
        <f t="shared" si="10"/>
        <v>600000</v>
      </c>
      <c r="G69" s="25">
        <f t="shared" si="8"/>
        <v>600000</v>
      </c>
    </row>
    <row r="70" spans="1:7" ht="15.75" x14ac:dyDescent="0.25">
      <c r="A70" s="21">
        <v>42556</v>
      </c>
      <c r="B70" s="22">
        <f t="shared" si="6"/>
        <v>30</v>
      </c>
      <c r="C70" s="23">
        <f t="shared" si="9"/>
        <v>7398</v>
      </c>
      <c r="D70" s="24">
        <f t="shared" si="7"/>
        <v>0</v>
      </c>
      <c r="E70" s="25">
        <f t="shared" si="11"/>
        <v>7398</v>
      </c>
      <c r="F70" s="25">
        <f t="shared" si="10"/>
        <v>600000</v>
      </c>
      <c r="G70" s="25">
        <f t="shared" si="8"/>
        <v>600000</v>
      </c>
    </row>
    <row r="71" spans="1:7" ht="15.75" x14ac:dyDescent="0.25">
      <c r="A71" s="21">
        <v>42587</v>
      </c>
      <c r="B71" s="22">
        <f t="shared" si="6"/>
        <v>31</v>
      </c>
      <c r="C71" s="23">
        <f t="shared" si="9"/>
        <v>7644</v>
      </c>
      <c r="D71" s="24">
        <f t="shared" si="7"/>
        <v>0</v>
      </c>
      <c r="E71" s="25">
        <f t="shared" si="11"/>
        <v>7644</v>
      </c>
      <c r="F71" s="25">
        <f t="shared" si="10"/>
        <v>600000</v>
      </c>
      <c r="G71" s="25">
        <f t="shared" si="8"/>
        <v>600000</v>
      </c>
    </row>
    <row r="72" spans="1:7" ht="15.75" x14ac:dyDescent="0.25">
      <c r="A72" s="21">
        <v>42618</v>
      </c>
      <c r="B72" s="22">
        <f t="shared" si="6"/>
        <v>31</v>
      </c>
      <c r="C72" s="23">
        <f t="shared" si="9"/>
        <v>7644</v>
      </c>
      <c r="D72" s="24">
        <f t="shared" si="7"/>
        <v>0</v>
      </c>
      <c r="E72" s="25">
        <f t="shared" si="11"/>
        <v>7644</v>
      </c>
      <c r="F72" s="25">
        <f t="shared" si="10"/>
        <v>600000</v>
      </c>
      <c r="G72" s="25">
        <f t="shared" si="8"/>
        <v>600000</v>
      </c>
    </row>
    <row r="73" spans="1:7" ht="15.75" x14ac:dyDescent="0.25">
      <c r="A73" s="21">
        <v>42648</v>
      </c>
      <c r="B73" s="22">
        <f t="shared" si="6"/>
        <v>30</v>
      </c>
      <c r="C73" s="23">
        <f t="shared" si="9"/>
        <v>7398</v>
      </c>
      <c r="D73" s="24">
        <f t="shared" si="7"/>
        <v>0</v>
      </c>
      <c r="E73" s="25">
        <f t="shared" si="11"/>
        <v>7398</v>
      </c>
      <c r="F73" s="25">
        <f t="shared" si="10"/>
        <v>600000</v>
      </c>
      <c r="G73" s="25">
        <f t="shared" si="8"/>
        <v>600000</v>
      </c>
    </row>
    <row r="74" spans="1:7" ht="15.75" x14ac:dyDescent="0.25">
      <c r="A74" s="21">
        <v>42679</v>
      </c>
      <c r="B74" s="22">
        <f t="shared" si="6"/>
        <v>31</v>
      </c>
      <c r="C74" s="23">
        <f t="shared" si="9"/>
        <v>7644</v>
      </c>
      <c r="D74" s="24">
        <f t="shared" si="7"/>
        <v>0</v>
      </c>
      <c r="E74" s="25">
        <f t="shared" si="11"/>
        <v>7644</v>
      </c>
      <c r="F74" s="25">
        <f t="shared" si="10"/>
        <v>600000</v>
      </c>
      <c r="G74" s="25">
        <f t="shared" si="8"/>
        <v>600000</v>
      </c>
    </row>
    <row r="75" spans="1:7" ht="15.75" x14ac:dyDescent="0.25">
      <c r="A75" s="21">
        <v>42709</v>
      </c>
      <c r="B75" s="22">
        <f t="shared" si="6"/>
        <v>30</v>
      </c>
      <c r="C75" s="23">
        <f t="shared" si="9"/>
        <v>7398</v>
      </c>
      <c r="D75" s="24">
        <f t="shared" si="7"/>
        <v>0</v>
      </c>
      <c r="E75" s="25">
        <f t="shared" si="11"/>
        <v>7398</v>
      </c>
      <c r="F75" s="25">
        <f t="shared" si="10"/>
        <v>600000</v>
      </c>
      <c r="G75" s="25">
        <f t="shared" si="8"/>
        <v>600000</v>
      </c>
    </row>
    <row r="76" spans="1:7" ht="15.75" x14ac:dyDescent="0.25">
      <c r="A76" s="26">
        <v>42740</v>
      </c>
      <c r="B76" s="27">
        <f t="shared" si="6"/>
        <v>31</v>
      </c>
      <c r="C76" s="28">
        <f t="shared" ref="C76" si="12">$F$2</f>
        <v>607644</v>
      </c>
      <c r="D76" s="29">
        <f t="shared" si="7"/>
        <v>600000</v>
      </c>
      <c r="E76" s="30">
        <f t="shared" si="11"/>
        <v>7644</v>
      </c>
      <c r="F76" s="30">
        <f t="shared" si="10"/>
        <v>600000</v>
      </c>
      <c r="G76" s="30">
        <f t="shared" si="8"/>
        <v>0</v>
      </c>
    </row>
    <row r="77" spans="1:7" ht="15.75" x14ac:dyDescent="0.25">
      <c r="A77" s="21">
        <v>41675</v>
      </c>
      <c r="B77" s="22">
        <f>_xlfn.DAYS(A77,A4)</f>
        <v>31</v>
      </c>
      <c r="C77" s="23">
        <f>E77</f>
        <v>3822</v>
      </c>
      <c r="D77" s="24">
        <f>C77-E77</f>
        <v>0</v>
      </c>
      <c r="E77" s="25">
        <f>E41</f>
        <v>3822</v>
      </c>
      <c r="F77" s="25">
        <f>F41</f>
        <v>300000</v>
      </c>
      <c r="G77" s="25">
        <f>F77-D77</f>
        <v>300000</v>
      </c>
    </row>
    <row r="78" spans="1:7" ht="15.75" x14ac:dyDescent="0.25">
      <c r="A78" s="21">
        <v>41703</v>
      </c>
      <c r="B78" s="22">
        <f t="shared" ref="B78:B112" si="13">_xlfn.DAYS(A78,A77)</f>
        <v>28</v>
      </c>
      <c r="C78" s="23">
        <f>E78</f>
        <v>6288</v>
      </c>
      <c r="D78" s="24">
        <f t="shared" ref="D78:D112" si="14">C78-E78</f>
        <v>0</v>
      </c>
      <c r="E78" s="25">
        <f>ROUNDUP(($B$2*J1*F78/365)+(G77*H2*B2/365),0)</f>
        <v>6288</v>
      </c>
      <c r="F78" s="30">
        <f>G77+H1</f>
        <v>600000</v>
      </c>
      <c r="G78" s="25">
        <f t="shared" ref="G78:G112" si="15">F78-D78</f>
        <v>600000</v>
      </c>
    </row>
    <row r="79" spans="1:7" ht="15.75" x14ac:dyDescent="0.25">
      <c r="A79" s="21">
        <v>41734</v>
      </c>
      <c r="B79" s="22">
        <f t="shared" si="13"/>
        <v>31</v>
      </c>
      <c r="C79" s="23">
        <f>E79</f>
        <v>10233</v>
      </c>
      <c r="D79" s="24">
        <f t="shared" si="14"/>
        <v>0</v>
      </c>
      <c r="E79" s="25">
        <f>ROUNDUP(($B$2*L2*F79/365)+(G78*J2*B2/365),0)</f>
        <v>10233</v>
      </c>
      <c r="F79" s="30">
        <f>G78+N1</f>
        <v>900000</v>
      </c>
      <c r="G79" s="25">
        <f t="shared" si="15"/>
        <v>900000</v>
      </c>
    </row>
    <row r="80" spans="1:7" ht="15.75" x14ac:dyDescent="0.25">
      <c r="A80" s="21">
        <v>41764</v>
      </c>
      <c r="B80" s="22">
        <f t="shared" si="13"/>
        <v>30</v>
      </c>
      <c r="C80" s="23">
        <f>E80</f>
        <v>11096</v>
      </c>
      <c r="D80" s="24">
        <f t="shared" si="14"/>
        <v>0</v>
      </c>
      <c r="E80" s="25">
        <f>ROUNDUP($B$2*B80*F80/365,0)</f>
        <v>11096</v>
      </c>
      <c r="F80" s="25">
        <f t="shared" ref="F80:F112" si="16">G79</f>
        <v>900000</v>
      </c>
      <c r="G80" s="25">
        <f t="shared" si="15"/>
        <v>900000</v>
      </c>
    </row>
    <row r="81" spans="1:7" ht="15.75" x14ac:dyDescent="0.25">
      <c r="A81" s="21">
        <v>41795</v>
      </c>
      <c r="B81" s="22">
        <f t="shared" si="13"/>
        <v>31</v>
      </c>
      <c r="C81" s="23">
        <f t="shared" ref="C81:C111" si="17">E81</f>
        <v>11466</v>
      </c>
      <c r="D81" s="24">
        <f t="shared" si="14"/>
        <v>0</v>
      </c>
      <c r="E81" s="25">
        <f t="shared" ref="E81:E112" si="18">ROUNDUP($B$2*B81*F81/365,0)</f>
        <v>11466</v>
      </c>
      <c r="F81" s="25">
        <f t="shared" si="16"/>
        <v>900000</v>
      </c>
      <c r="G81" s="25">
        <f t="shared" si="15"/>
        <v>900000</v>
      </c>
    </row>
    <row r="82" spans="1:7" ht="15.75" x14ac:dyDescent="0.25">
      <c r="A82" s="21">
        <v>41825</v>
      </c>
      <c r="B82" s="22">
        <f t="shared" si="13"/>
        <v>30</v>
      </c>
      <c r="C82" s="23">
        <f t="shared" si="17"/>
        <v>11096</v>
      </c>
      <c r="D82" s="24">
        <f t="shared" si="14"/>
        <v>0</v>
      </c>
      <c r="E82" s="25">
        <f t="shared" si="18"/>
        <v>11096</v>
      </c>
      <c r="F82" s="25">
        <f t="shared" si="16"/>
        <v>900000</v>
      </c>
      <c r="G82" s="25">
        <f t="shared" si="15"/>
        <v>900000</v>
      </c>
    </row>
    <row r="83" spans="1:7" ht="15.75" x14ac:dyDescent="0.25">
      <c r="A83" s="21">
        <v>41856</v>
      </c>
      <c r="B83" s="22">
        <f t="shared" si="13"/>
        <v>31</v>
      </c>
      <c r="C83" s="23">
        <f t="shared" si="17"/>
        <v>11466</v>
      </c>
      <c r="D83" s="24">
        <f t="shared" si="14"/>
        <v>0</v>
      </c>
      <c r="E83" s="25">
        <f t="shared" si="18"/>
        <v>11466</v>
      </c>
      <c r="F83" s="25">
        <f t="shared" si="16"/>
        <v>900000</v>
      </c>
      <c r="G83" s="25">
        <f t="shared" si="15"/>
        <v>900000</v>
      </c>
    </row>
    <row r="84" spans="1:7" ht="15.75" x14ac:dyDescent="0.25">
      <c r="A84" s="21">
        <v>41887</v>
      </c>
      <c r="B84" s="22">
        <f t="shared" si="13"/>
        <v>31</v>
      </c>
      <c r="C84" s="23">
        <f t="shared" si="17"/>
        <v>11466</v>
      </c>
      <c r="D84" s="24">
        <f t="shared" si="14"/>
        <v>0</v>
      </c>
      <c r="E84" s="25">
        <f t="shared" si="18"/>
        <v>11466</v>
      </c>
      <c r="F84" s="25">
        <f t="shared" si="16"/>
        <v>900000</v>
      </c>
      <c r="G84" s="25">
        <f t="shared" si="15"/>
        <v>900000</v>
      </c>
    </row>
    <row r="85" spans="1:7" ht="15.75" x14ac:dyDescent="0.25">
      <c r="A85" s="21">
        <v>41917</v>
      </c>
      <c r="B85" s="22">
        <f t="shared" si="13"/>
        <v>30</v>
      </c>
      <c r="C85" s="23">
        <f t="shared" si="17"/>
        <v>11096</v>
      </c>
      <c r="D85" s="24">
        <f t="shared" si="14"/>
        <v>0</v>
      </c>
      <c r="E85" s="25">
        <f t="shared" si="18"/>
        <v>11096</v>
      </c>
      <c r="F85" s="25">
        <f t="shared" si="16"/>
        <v>900000</v>
      </c>
      <c r="G85" s="25">
        <f t="shared" si="15"/>
        <v>900000</v>
      </c>
    </row>
    <row r="86" spans="1:7" ht="15.75" x14ac:dyDescent="0.25">
      <c r="A86" s="21">
        <v>41948</v>
      </c>
      <c r="B86" s="22">
        <f t="shared" si="13"/>
        <v>31</v>
      </c>
      <c r="C86" s="23">
        <f t="shared" si="17"/>
        <v>11466</v>
      </c>
      <c r="D86" s="24">
        <f t="shared" si="14"/>
        <v>0</v>
      </c>
      <c r="E86" s="25">
        <f t="shared" si="18"/>
        <v>11466</v>
      </c>
      <c r="F86" s="25">
        <f t="shared" si="16"/>
        <v>900000</v>
      </c>
      <c r="G86" s="25">
        <f t="shared" si="15"/>
        <v>900000</v>
      </c>
    </row>
    <row r="87" spans="1:7" ht="15.75" x14ac:dyDescent="0.25">
      <c r="A87" s="21">
        <v>41978</v>
      </c>
      <c r="B87" s="22">
        <f t="shared" si="13"/>
        <v>30</v>
      </c>
      <c r="C87" s="23">
        <f t="shared" si="17"/>
        <v>11096</v>
      </c>
      <c r="D87" s="24">
        <f t="shared" si="14"/>
        <v>0</v>
      </c>
      <c r="E87" s="25">
        <f t="shared" si="18"/>
        <v>11096</v>
      </c>
      <c r="F87" s="25">
        <f t="shared" si="16"/>
        <v>900000</v>
      </c>
      <c r="G87" s="25">
        <f t="shared" si="15"/>
        <v>900000</v>
      </c>
    </row>
    <row r="88" spans="1:7" ht="15.75" x14ac:dyDescent="0.25">
      <c r="A88" s="21">
        <v>42009</v>
      </c>
      <c r="B88" s="22">
        <f t="shared" si="13"/>
        <v>31</v>
      </c>
      <c r="C88" s="23">
        <f t="shared" si="17"/>
        <v>11466</v>
      </c>
      <c r="D88" s="24">
        <f t="shared" si="14"/>
        <v>0</v>
      </c>
      <c r="E88" s="25">
        <f t="shared" si="18"/>
        <v>11466</v>
      </c>
      <c r="F88" s="25">
        <f t="shared" si="16"/>
        <v>900000</v>
      </c>
      <c r="G88" s="25">
        <f t="shared" si="15"/>
        <v>900000</v>
      </c>
    </row>
    <row r="89" spans="1:7" ht="15.75" x14ac:dyDescent="0.25">
      <c r="A89" s="21">
        <v>42040</v>
      </c>
      <c r="B89" s="22">
        <f t="shared" si="13"/>
        <v>31</v>
      </c>
      <c r="C89" s="23">
        <f t="shared" si="17"/>
        <v>11466</v>
      </c>
      <c r="D89" s="24">
        <f t="shared" si="14"/>
        <v>0</v>
      </c>
      <c r="E89" s="25">
        <f t="shared" si="18"/>
        <v>11466</v>
      </c>
      <c r="F89" s="25">
        <f t="shared" si="16"/>
        <v>900000</v>
      </c>
      <c r="G89" s="25">
        <f t="shared" si="15"/>
        <v>900000</v>
      </c>
    </row>
    <row r="90" spans="1:7" ht="15.75" x14ac:dyDescent="0.25">
      <c r="A90" s="21">
        <v>42068</v>
      </c>
      <c r="B90" s="22">
        <f t="shared" si="13"/>
        <v>28</v>
      </c>
      <c r="C90" s="23">
        <f t="shared" si="17"/>
        <v>10357</v>
      </c>
      <c r="D90" s="24">
        <f t="shared" si="14"/>
        <v>0</v>
      </c>
      <c r="E90" s="25">
        <f t="shared" si="18"/>
        <v>10357</v>
      </c>
      <c r="F90" s="25">
        <f t="shared" si="16"/>
        <v>900000</v>
      </c>
      <c r="G90" s="25">
        <f t="shared" si="15"/>
        <v>900000</v>
      </c>
    </row>
    <row r="91" spans="1:7" ht="15.75" x14ac:dyDescent="0.25">
      <c r="A91" s="21">
        <v>42099</v>
      </c>
      <c r="B91" s="22">
        <f t="shared" si="13"/>
        <v>31</v>
      </c>
      <c r="C91" s="23">
        <f t="shared" si="17"/>
        <v>11466</v>
      </c>
      <c r="D91" s="24">
        <f t="shared" si="14"/>
        <v>0</v>
      </c>
      <c r="E91" s="25">
        <f t="shared" si="18"/>
        <v>11466</v>
      </c>
      <c r="F91" s="25">
        <f t="shared" si="16"/>
        <v>900000</v>
      </c>
      <c r="G91" s="25">
        <f t="shared" si="15"/>
        <v>900000</v>
      </c>
    </row>
    <row r="92" spans="1:7" ht="15.75" x14ac:dyDescent="0.25">
      <c r="A92" s="21">
        <v>42129</v>
      </c>
      <c r="B92" s="22">
        <f t="shared" si="13"/>
        <v>30</v>
      </c>
      <c r="C92" s="23">
        <f t="shared" si="17"/>
        <v>11096</v>
      </c>
      <c r="D92" s="24">
        <f t="shared" si="14"/>
        <v>0</v>
      </c>
      <c r="E92" s="25">
        <f t="shared" si="18"/>
        <v>11096</v>
      </c>
      <c r="F92" s="25">
        <f t="shared" si="16"/>
        <v>900000</v>
      </c>
      <c r="G92" s="25">
        <f t="shared" si="15"/>
        <v>900000</v>
      </c>
    </row>
    <row r="93" spans="1:7" ht="15.75" x14ac:dyDescent="0.25">
      <c r="A93" s="21">
        <v>42160</v>
      </c>
      <c r="B93" s="22">
        <f t="shared" si="13"/>
        <v>31</v>
      </c>
      <c r="C93" s="23">
        <f t="shared" si="17"/>
        <v>11466</v>
      </c>
      <c r="D93" s="24">
        <f t="shared" si="14"/>
        <v>0</v>
      </c>
      <c r="E93" s="25">
        <f t="shared" si="18"/>
        <v>11466</v>
      </c>
      <c r="F93" s="25">
        <f t="shared" si="16"/>
        <v>900000</v>
      </c>
      <c r="G93" s="25">
        <f t="shared" si="15"/>
        <v>900000</v>
      </c>
    </row>
    <row r="94" spans="1:7" ht="15.75" x14ac:dyDescent="0.25">
      <c r="A94" s="21">
        <v>42190</v>
      </c>
      <c r="B94" s="22">
        <f t="shared" si="13"/>
        <v>30</v>
      </c>
      <c r="C94" s="23">
        <f t="shared" si="17"/>
        <v>11096</v>
      </c>
      <c r="D94" s="24">
        <f t="shared" si="14"/>
        <v>0</v>
      </c>
      <c r="E94" s="25">
        <f t="shared" si="18"/>
        <v>11096</v>
      </c>
      <c r="F94" s="25">
        <f t="shared" si="16"/>
        <v>900000</v>
      </c>
      <c r="G94" s="25">
        <f t="shared" si="15"/>
        <v>900000</v>
      </c>
    </row>
    <row r="95" spans="1:7" ht="15.75" x14ac:dyDescent="0.25">
      <c r="A95" s="21">
        <v>42221</v>
      </c>
      <c r="B95" s="22">
        <f t="shared" si="13"/>
        <v>31</v>
      </c>
      <c r="C95" s="23">
        <f t="shared" si="17"/>
        <v>11466</v>
      </c>
      <c r="D95" s="24">
        <f t="shared" si="14"/>
        <v>0</v>
      </c>
      <c r="E95" s="25">
        <f t="shared" si="18"/>
        <v>11466</v>
      </c>
      <c r="F95" s="25">
        <f t="shared" si="16"/>
        <v>900000</v>
      </c>
      <c r="G95" s="25">
        <f t="shared" si="15"/>
        <v>900000</v>
      </c>
    </row>
    <row r="96" spans="1:7" ht="15.75" x14ac:dyDescent="0.25">
      <c r="A96" s="21">
        <v>42252</v>
      </c>
      <c r="B96" s="22">
        <f t="shared" si="13"/>
        <v>31</v>
      </c>
      <c r="C96" s="23">
        <f t="shared" si="17"/>
        <v>11466</v>
      </c>
      <c r="D96" s="24">
        <f t="shared" si="14"/>
        <v>0</v>
      </c>
      <c r="E96" s="25">
        <f t="shared" si="18"/>
        <v>11466</v>
      </c>
      <c r="F96" s="25">
        <f t="shared" si="16"/>
        <v>900000</v>
      </c>
      <c r="G96" s="25">
        <f t="shared" si="15"/>
        <v>900000</v>
      </c>
    </row>
    <row r="97" spans="1:7" ht="15.75" x14ac:dyDescent="0.25">
      <c r="A97" s="21">
        <v>42282</v>
      </c>
      <c r="B97" s="22">
        <f t="shared" si="13"/>
        <v>30</v>
      </c>
      <c r="C97" s="23">
        <f t="shared" si="17"/>
        <v>11096</v>
      </c>
      <c r="D97" s="24">
        <f t="shared" si="14"/>
        <v>0</v>
      </c>
      <c r="E97" s="25">
        <f t="shared" si="18"/>
        <v>11096</v>
      </c>
      <c r="F97" s="25">
        <f t="shared" si="16"/>
        <v>900000</v>
      </c>
      <c r="G97" s="25">
        <f t="shared" si="15"/>
        <v>900000</v>
      </c>
    </row>
    <row r="98" spans="1:7" ht="15.75" x14ac:dyDescent="0.25">
      <c r="A98" s="21">
        <v>42313</v>
      </c>
      <c r="B98" s="22">
        <f t="shared" si="13"/>
        <v>31</v>
      </c>
      <c r="C98" s="23">
        <f t="shared" si="17"/>
        <v>11466</v>
      </c>
      <c r="D98" s="24">
        <f t="shared" si="14"/>
        <v>0</v>
      </c>
      <c r="E98" s="25">
        <f t="shared" si="18"/>
        <v>11466</v>
      </c>
      <c r="F98" s="25">
        <f t="shared" si="16"/>
        <v>900000</v>
      </c>
      <c r="G98" s="25">
        <f t="shared" si="15"/>
        <v>900000</v>
      </c>
    </row>
    <row r="99" spans="1:7" ht="15.75" x14ac:dyDescent="0.25">
      <c r="A99" s="21">
        <v>42343</v>
      </c>
      <c r="B99" s="22">
        <f t="shared" si="13"/>
        <v>30</v>
      </c>
      <c r="C99" s="23">
        <f t="shared" si="17"/>
        <v>11096</v>
      </c>
      <c r="D99" s="24">
        <f t="shared" si="14"/>
        <v>0</v>
      </c>
      <c r="E99" s="25">
        <f t="shared" si="18"/>
        <v>11096</v>
      </c>
      <c r="F99" s="25">
        <f t="shared" si="16"/>
        <v>900000</v>
      </c>
      <c r="G99" s="25">
        <f t="shared" si="15"/>
        <v>900000</v>
      </c>
    </row>
    <row r="100" spans="1:7" ht="15.75" x14ac:dyDescent="0.25">
      <c r="A100" s="21">
        <v>42374</v>
      </c>
      <c r="B100" s="22">
        <f t="shared" si="13"/>
        <v>31</v>
      </c>
      <c r="C100" s="23">
        <f t="shared" si="17"/>
        <v>11466</v>
      </c>
      <c r="D100" s="24">
        <f t="shared" si="14"/>
        <v>0</v>
      </c>
      <c r="E100" s="25">
        <f t="shared" si="18"/>
        <v>11466</v>
      </c>
      <c r="F100" s="25">
        <f t="shared" si="16"/>
        <v>900000</v>
      </c>
      <c r="G100" s="25">
        <f t="shared" si="15"/>
        <v>900000</v>
      </c>
    </row>
    <row r="101" spans="1:7" ht="15.75" x14ac:dyDescent="0.25">
      <c r="A101" s="21">
        <v>42405</v>
      </c>
      <c r="B101" s="22">
        <f t="shared" si="13"/>
        <v>31</v>
      </c>
      <c r="C101" s="23">
        <f t="shared" si="17"/>
        <v>11466</v>
      </c>
      <c r="D101" s="24">
        <f t="shared" si="14"/>
        <v>0</v>
      </c>
      <c r="E101" s="25">
        <f t="shared" si="18"/>
        <v>11466</v>
      </c>
      <c r="F101" s="25">
        <f t="shared" si="16"/>
        <v>900000</v>
      </c>
      <c r="G101" s="25">
        <f t="shared" si="15"/>
        <v>900000</v>
      </c>
    </row>
    <row r="102" spans="1:7" ht="15.75" x14ac:dyDescent="0.25">
      <c r="A102" s="21">
        <v>42434</v>
      </c>
      <c r="B102" s="22">
        <f t="shared" si="13"/>
        <v>29</v>
      </c>
      <c r="C102" s="23">
        <f t="shared" si="17"/>
        <v>10727</v>
      </c>
      <c r="D102" s="24">
        <f t="shared" si="14"/>
        <v>0</v>
      </c>
      <c r="E102" s="25">
        <f t="shared" si="18"/>
        <v>10727</v>
      </c>
      <c r="F102" s="25">
        <f t="shared" si="16"/>
        <v>900000</v>
      </c>
      <c r="G102" s="25">
        <f t="shared" si="15"/>
        <v>900000</v>
      </c>
    </row>
    <row r="103" spans="1:7" ht="15.75" x14ac:dyDescent="0.25">
      <c r="A103" s="21">
        <v>42465</v>
      </c>
      <c r="B103" s="22">
        <f t="shared" si="13"/>
        <v>31</v>
      </c>
      <c r="C103" s="23">
        <f t="shared" si="17"/>
        <v>11466</v>
      </c>
      <c r="D103" s="24">
        <f t="shared" si="14"/>
        <v>0</v>
      </c>
      <c r="E103" s="25">
        <f t="shared" si="18"/>
        <v>11466</v>
      </c>
      <c r="F103" s="25">
        <f t="shared" si="16"/>
        <v>900000</v>
      </c>
      <c r="G103" s="25">
        <f t="shared" si="15"/>
        <v>900000</v>
      </c>
    </row>
    <row r="104" spans="1:7" ht="15.75" x14ac:dyDescent="0.25">
      <c r="A104" s="21">
        <v>42495</v>
      </c>
      <c r="B104" s="22">
        <f t="shared" si="13"/>
        <v>30</v>
      </c>
      <c r="C104" s="23">
        <f t="shared" si="17"/>
        <v>11096</v>
      </c>
      <c r="D104" s="24">
        <f t="shared" si="14"/>
        <v>0</v>
      </c>
      <c r="E104" s="25">
        <f t="shared" si="18"/>
        <v>11096</v>
      </c>
      <c r="F104" s="25">
        <f t="shared" si="16"/>
        <v>900000</v>
      </c>
      <c r="G104" s="25">
        <f t="shared" si="15"/>
        <v>900000</v>
      </c>
    </row>
    <row r="105" spans="1:7" ht="15.75" x14ac:dyDescent="0.25">
      <c r="A105" s="21">
        <v>42526</v>
      </c>
      <c r="B105" s="22">
        <f t="shared" si="13"/>
        <v>31</v>
      </c>
      <c r="C105" s="23">
        <f t="shared" si="17"/>
        <v>11466</v>
      </c>
      <c r="D105" s="24">
        <f t="shared" si="14"/>
        <v>0</v>
      </c>
      <c r="E105" s="25">
        <f t="shared" si="18"/>
        <v>11466</v>
      </c>
      <c r="F105" s="25">
        <f t="shared" si="16"/>
        <v>900000</v>
      </c>
      <c r="G105" s="25">
        <f t="shared" si="15"/>
        <v>900000</v>
      </c>
    </row>
    <row r="106" spans="1:7" ht="15.75" x14ac:dyDescent="0.25">
      <c r="A106" s="21">
        <v>42556</v>
      </c>
      <c r="B106" s="22">
        <f t="shared" si="13"/>
        <v>30</v>
      </c>
      <c r="C106" s="23">
        <f t="shared" si="17"/>
        <v>11096</v>
      </c>
      <c r="D106" s="24">
        <f t="shared" si="14"/>
        <v>0</v>
      </c>
      <c r="E106" s="25">
        <f t="shared" si="18"/>
        <v>11096</v>
      </c>
      <c r="F106" s="25">
        <f t="shared" si="16"/>
        <v>900000</v>
      </c>
      <c r="G106" s="25">
        <f t="shared" si="15"/>
        <v>900000</v>
      </c>
    </row>
    <row r="107" spans="1:7" ht="15.75" x14ac:dyDescent="0.25">
      <c r="A107" s="21">
        <v>42587</v>
      </c>
      <c r="B107" s="22">
        <f t="shared" si="13"/>
        <v>31</v>
      </c>
      <c r="C107" s="23">
        <f t="shared" si="17"/>
        <v>11466</v>
      </c>
      <c r="D107" s="24">
        <f t="shared" si="14"/>
        <v>0</v>
      </c>
      <c r="E107" s="25">
        <f t="shared" si="18"/>
        <v>11466</v>
      </c>
      <c r="F107" s="25">
        <f t="shared" si="16"/>
        <v>900000</v>
      </c>
      <c r="G107" s="25">
        <f t="shared" si="15"/>
        <v>900000</v>
      </c>
    </row>
    <row r="108" spans="1:7" ht="15.75" x14ac:dyDescent="0.25">
      <c r="A108" s="21">
        <v>42618</v>
      </c>
      <c r="B108" s="22">
        <f t="shared" si="13"/>
        <v>31</v>
      </c>
      <c r="C108" s="23">
        <f t="shared" si="17"/>
        <v>11466</v>
      </c>
      <c r="D108" s="24">
        <f t="shared" si="14"/>
        <v>0</v>
      </c>
      <c r="E108" s="25">
        <f t="shared" si="18"/>
        <v>11466</v>
      </c>
      <c r="F108" s="25">
        <f t="shared" si="16"/>
        <v>900000</v>
      </c>
      <c r="G108" s="25">
        <f t="shared" si="15"/>
        <v>900000</v>
      </c>
    </row>
    <row r="109" spans="1:7" ht="15.75" x14ac:dyDescent="0.25">
      <c r="A109" s="21">
        <v>42648</v>
      </c>
      <c r="B109" s="22">
        <f t="shared" si="13"/>
        <v>30</v>
      </c>
      <c r="C109" s="23">
        <f t="shared" si="17"/>
        <v>11096</v>
      </c>
      <c r="D109" s="24">
        <f t="shared" si="14"/>
        <v>0</v>
      </c>
      <c r="E109" s="25">
        <f t="shared" si="18"/>
        <v>11096</v>
      </c>
      <c r="F109" s="25">
        <f t="shared" si="16"/>
        <v>900000</v>
      </c>
      <c r="G109" s="25">
        <f t="shared" si="15"/>
        <v>900000</v>
      </c>
    </row>
    <row r="110" spans="1:7" ht="15.75" x14ac:dyDescent="0.25">
      <c r="A110" s="21">
        <v>42679</v>
      </c>
      <c r="B110" s="22">
        <f t="shared" si="13"/>
        <v>31</v>
      </c>
      <c r="C110" s="23">
        <f t="shared" si="17"/>
        <v>11466</v>
      </c>
      <c r="D110" s="24">
        <f t="shared" si="14"/>
        <v>0</v>
      </c>
      <c r="E110" s="25">
        <f t="shared" si="18"/>
        <v>11466</v>
      </c>
      <c r="F110" s="25">
        <f t="shared" si="16"/>
        <v>900000</v>
      </c>
      <c r="G110" s="25">
        <f t="shared" si="15"/>
        <v>900000</v>
      </c>
    </row>
    <row r="111" spans="1:7" ht="15.75" x14ac:dyDescent="0.25">
      <c r="A111" s="21">
        <v>42709</v>
      </c>
      <c r="B111" s="22">
        <f t="shared" si="13"/>
        <v>30</v>
      </c>
      <c r="C111" s="23">
        <f t="shared" si="17"/>
        <v>11096</v>
      </c>
      <c r="D111" s="24">
        <f t="shared" si="14"/>
        <v>0</v>
      </c>
      <c r="E111" s="25">
        <f t="shared" si="18"/>
        <v>11096</v>
      </c>
      <c r="F111" s="25">
        <f t="shared" si="16"/>
        <v>900000</v>
      </c>
      <c r="G111" s="25">
        <f t="shared" si="15"/>
        <v>900000</v>
      </c>
    </row>
    <row r="112" spans="1:7" ht="15.75" x14ac:dyDescent="0.25">
      <c r="A112" s="26">
        <v>42740</v>
      </c>
      <c r="B112" s="27">
        <f t="shared" si="13"/>
        <v>31</v>
      </c>
      <c r="C112" s="28">
        <f>N2</f>
        <v>911466</v>
      </c>
      <c r="D112" s="29">
        <f t="shared" si="14"/>
        <v>900000</v>
      </c>
      <c r="E112" s="30">
        <f t="shared" si="18"/>
        <v>11466</v>
      </c>
      <c r="F112" s="30">
        <f t="shared" si="16"/>
        <v>900000</v>
      </c>
      <c r="G112" s="30">
        <f t="shared" si="15"/>
        <v>0</v>
      </c>
    </row>
    <row r="113" spans="1:7" ht="15.75" x14ac:dyDescent="0.25">
      <c r="A113" s="21">
        <v>41675</v>
      </c>
      <c r="B113" s="22">
        <f>_xlfn.DAYS(A113,A4)</f>
        <v>31</v>
      </c>
      <c r="C113" s="23">
        <f>E113</f>
        <v>3822</v>
      </c>
      <c r="D113" s="24">
        <f>C113-E113</f>
        <v>0</v>
      </c>
      <c r="E113" s="25">
        <f t="shared" ref="E113:F115" si="19">E77</f>
        <v>3822</v>
      </c>
      <c r="F113" s="25">
        <f t="shared" si="19"/>
        <v>300000</v>
      </c>
      <c r="G113" s="25">
        <f>F113-D113</f>
        <v>300000</v>
      </c>
    </row>
    <row r="114" spans="1:7" ht="15.75" x14ac:dyDescent="0.25">
      <c r="A114" s="21">
        <v>41703</v>
      </c>
      <c r="B114" s="22">
        <f t="shared" ref="B114:B148" si="20">_xlfn.DAYS(A114,A113)</f>
        <v>28</v>
      </c>
      <c r="C114" s="23">
        <f>E114</f>
        <v>6288</v>
      </c>
      <c r="D114" s="24">
        <f t="shared" ref="D114:D148" si="21">C114-E114</f>
        <v>0</v>
      </c>
      <c r="E114" s="25">
        <f t="shared" si="19"/>
        <v>6288</v>
      </c>
      <c r="F114" s="30">
        <f t="shared" si="19"/>
        <v>600000</v>
      </c>
      <c r="G114" s="25">
        <f t="shared" ref="G114:G148" si="22">F114-D114</f>
        <v>600000</v>
      </c>
    </row>
    <row r="115" spans="1:7" ht="15.75" x14ac:dyDescent="0.25">
      <c r="A115" s="21">
        <v>41734</v>
      </c>
      <c r="B115" s="22">
        <f t="shared" si="20"/>
        <v>31</v>
      </c>
      <c r="C115" s="23">
        <f>E115</f>
        <v>10233</v>
      </c>
      <c r="D115" s="24">
        <f t="shared" si="21"/>
        <v>0</v>
      </c>
      <c r="E115" s="25">
        <f t="shared" si="19"/>
        <v>10233</v>
      </c>
      <c r="F115" s="30">
        <f t="shared" si="19"/>
        <v>900000</v>
      </c>
      <c r="G115" s="25">
        <f t="shared" si="22"/>
        <v>900000</v>
      </c>
    </row>
    <row r="116" spans="1:7" ht="15.75" x14ac:dyDescent="0.25">
      <c r="A116" s="21">
        <v>41764</v>
      </c>
      <c r="B116" s="22">
        <f t="shared" si="20"/>
        <v>30</v>
      </c>
      <c r="C116" s="23">
        <f t="shared" ref="C116:C147" si="23">E116</f>
        <v>12946</v>
      </c>
      <c r="D116" s="24">
        <f t="shared" si="21"/>
        <v>0</v>
      </c>
      <c r="E116" s="25">
        <f>ROUNDUP(($B$2*P2*F116/365)+(R2*B2*G115/365),0)</f>
        <v>12946</v>
      </c>
      <c r="F116" s="30">
        <f>G115+R1</f>
        <v>1200000</v>
      </c>
      <c r="G116" s="25">
        <f t="shared" si="22"/>
        <v>1200000</v>
      </c>
    </row>
    <row r="117" spans="1:7" ht="15.75" x14ac:dyDescent="0.25">
      <c r="A117" s="21">
        <v>41795</v>
      </c>
      <c r="B117" s="22">
        <f t="shared" si="20"/>
        <v>31</v>
      </c>
      <c r="C117" s="23">
        <f t="shared" si="23"/>
        <v>15288</v>
      </c>
      <c r="D117" s="24">
        <f t="shared" si="21"/>
        <v>0</v>
      </c>
      <c r="E117" s="25">
        <f>ROUNDUP($B$2*B117*F117/365,0)</f>
        <v>15288</v>
      </c>
      <c r="F117" s="25">
        <f t="shared" ref="F117:F148" si="24">G116</f>
        <v>1200000</v>
      </c>
      <c r="G117" s="25">
        <f t="shared" si="22"/>
        <v>1200000</v>
      </c>
    </row>
    <row r="118" spans="1:7" ht="15.75" x14ac:dyDescent="0.25">
      <c r="A118" s="21">
        <v>41825</v>
      </c>
      <c r="B118" s="22">
        <f t="shared" si="20"/>
        <v>30</v>
      </c>
      <c r="C118" s="23">
        <f t="shared" si="23"/>
        <v>14795</v>
      </c>
      <c r="D118" s="24">
        <f t="shared" si="21"/>
        <v>0</v>
      </c>
      <c r="E118" s="25">
        <f t="shared" ref="E118:E148" si="25">ROUNDUP($B$2*B118*F118/365,0)</f>
        <v>14795</v>
      </c>
      <c r="F118" s="25">
        <f t="shared" si="24"/>
        <v>1200000</v>
      </c>
      <c r="G118" s="25">
        <f t="shared" si="22"/>
        <v>1200000</v>
      </c>
    </row>
    <row r="119" spans="1:7" ht="15.75" x14ac:dyDescent="0.25">
      <c r="A119" s="21">
        <v>41856</v>
      </c>
      <c r="B119" s="22">
        <f t="shared" si="20"/>
        <v>31</v>
      </c>
      <c r="C119" s="23">
        <f t="shared" si="23"/>
        <v>15288</v>
      </c>
      <c r="D119" s="24">
        <f t="shared" si="21"/>
        <v>0</v>
      </c>
      <c r="E119" s="25">
        <f t="shared" si="25"/>
        <v>15288</v>
      </c>
      <c r="F119" s="25">
        <f t="shared" si="24"/>
        <v>1200000</v>
      </c>
      <c r="G119" s="25">
        <f t="shared" si="22"/>
        <v>1200000</v>
      </c>
    </row>
    <row r="120" spans="1:7" ht="15.75" x14ac:dyDescent="0.25">
      <c r="A120" s="21">
        <v>41887</v>
      </c>
      <c r="B120" s="22">
        <f t="shared" si="20"/>
        <v>31</v>
      </c>
      <c r="C120" s="23">
        <f t="shared" si="23"/>
        <v>15288</v>
      </c>
      <c r="D120" s="24">
        <f t="shared" si="21"/>
        <v>0</v>
      </c>
      <c r="E120" s="25">
        <f t="shared" si="25"/>
        <v>15288</v>
      </c>
      <c r="F120" s="25">
        <f t="shared" si="24"/>
        <v>1200000</v>
      </c>
      <c r="G120" s="25">
        <f t="shared" si="22"/>
        <v>1200000</v>
      </c>
    </row>
    <row r="121" spans="1:7" ht="15.75" x14ac:dyDescent="0.25">
      <c r="A121" s="21">
        <v>41917</v>
      </c>
      <c r="B121" s="22">
        <f t="shared" si="20"/>
        <v>30</v>
      </c>
      <c r="C121" s="23">
        <f t="shared" si="23"/>
        <v>14795</v>
      </c>
      <c r="D121" s="24">
        <f t="shared" si="21"/>
        <v>0</v>
      </c>
      <c r="E121" s="25">
        <f t="shared" si="25"/>
        <v>14795</v>
      </c>
      <c r="F121" s="25">
        <f t="shared" si="24"/>
        <v>1200000</v>
      </c>
      <c r="G121" s="25">
        <f t="shared" si="22"/>
        <v>1200000</v>
      </c>
    </row>
    <row r="122" spans="1:7" ht="15.75" x14ac:dyDescent="0.25">
      <c r="A122" s="21">
        <v>41948</v>
      </c>
      <c r="B122" s="22">
        <f t="shared" si="20"/>
        <v>31</v>
      </c>
      <c r="C122" s="23">
        <f t="shared" si="23"/>
        <v>15288</v>
      </c>
      <c r="D122" s="24">
        <f t="shared" si="21"/>
        <v>0</v>
      </c>
      <c r="E122" s="25">
        <f t="shared" si="25"/>
        <v>15288</v>
      </c>
      <c r="F122" s="25">
        <f t="shared" si="24"/>
        <v>1200000</v>
      </c>
      <c r="G122" s="25">
        <f t="shared" si="22"/>
        <v>1200000</v>
      </c>
    </row>
    <row r="123" spans="1:7" ht="15.75" x14ac:dyDescent="0.25">
      <c r="A123" s="21">
        <v>41978</v>
      </c>
      <c r="B123" s="22">
        <f t="shared" si="20"/>
        <v>30</v>
      </c>
      <c r="C123" s="23">
        <f t="shared" si="23"/>
        <v>14795</v>
      </c>
      <c r="D123" s="24">
        <f t="shared" si="21"/>
        <v>0</v>
      </c>
      <c r="E123" s="25">
        <f t="shared" si="25"/>
        <v>14795</v>
      </c>
      <c r="F123" s="25">
        <f t="shared" si="24"/>
        <v>1200000</v>
      </c>
      <c r="G123" s="25">
        <f t="shared" si="22"/>
        <v>1200000</v>
      </c>
    </row>
    <row r="124" spans="1:7" ht="15.75" x14ac:dyDescent="0.25">
      <c r="A124" s="21">
        <v>42009</v>
      </c>
      <c r="B124" s="22">
        <f t="shared" si="20"/>
        <v>31</v>
      </c>
      <c r="C124" s="23">
        <f t="shared" si="23"/>
        <v>15288</v>
      </c>
      <c r="D124" s="24">
        <f t="shared" si="21"/>
        <v>0</v>
      </c>
      <c r="E124" s="25">
        <f t="shared" si="25"/>
        <v>15288</v>
      </c>
      <c r="F124" s="25">
        <f t="shared" si="24"/>
        <v>1200000</v>
      </c>
      <c r="G124" s="25">
        <f t="shared" si="22"/>
        <v>1200000</v>
      </c>
    </row>
    <row r="125" spans="1:7" ht="15.75" x14ac:dyDescent="0.25">
      <c r="A125" s="21">
        <v>42040</v>
      </c>
      <c r="B125" s="22">
        <f t="shared" si="20"/>
        <v>31</v>
      </c>
      <c r="C125" s="23">
        <f t="shared" si="23"/>
        <v>15288</v>
      </c>
      <c r="D125" s="24">
        <f t="shared" si="21"/>
        <v>0</v>
      </c>
      <c r="E125" s="25">
        <f t="shared" si="25"/>
        <v>15288</v>
      </c>
      <c r="F125" s="25">
        <f t="shared" si="24"/>
        <v>1200000</v>
      </c>
      <c r="G125" s="25">
        <f t="shared" si="22"/>
        <v>1200000</v>
      </c>
    </row>
    <row r="126" spans="1:7" ht="15.75" x14ac:dyDescent="0.25">
      <c r="A126" s="21">
        <v>42068</v>
      </c>
      <c r="B126" s="22">
        <f t="shared" si="20"/>
        <v>28</v>
      </c>
      <c r="C126" s="23">
        <f t="shared" si="23"/>
        <v>13809</v>
      </c>
      <c r="D126" s="24">
        <f t="shared" si="21"/>
        <v>0</v>
      </c>
      <c r="E126" s="25">
        <f t="shared" si="25"/>
        <v>13809</v>
      </c>
      <c r="F126" s="25">
        <f t="shared" si="24"/>
        <v>1200000</v>
      </c>
      <c r="G126" s="25">
        <f t="shared" si="22"/>
        <v>1200000</v>
      </c>
    </row>
    <row r="127" spans="1:7" ht="15.75" x14ac:dyDescent="0.25">
      <c r="A127" s="21">
        <v>42099</v>
      </c>
      <c r="B127" s="22">
        <f t="shared" si="20"/>
        <v>31</v>
      </c>
      <c r="C127" s="23">
        <f t="shared" si="23"/>
        <v>15288</v>
      </c>
      <c r="D127" s="24">
        <f t="shared" si="21"/>
        <v>0</v>
      </c>
      <c r="E127" s="25">
        <f t="shared" si="25"/>
        <v>15288</v>
      </c>
      <c r="F127" s="25">
        <f t="shared" si="24"/>
        <v>1200000</v>
      </c>
      <c r="G127" s="25">
        <f t="shared" si="22"/>
        <v>1200000</v>
      </c>
    </row>
    <row r="128" spans="1:7" ht="15.75" x14ac:dyDescent="0.25">
      <c r="A128" s="21">
        <v>42129</v>
      </c>
      <c r="B128" s="22">
        <f t="shared" si="20"/>
        <v>30</v>
      </c>
      <c r="C128" s="23">
        <f t="shared" si="23"/>
        <v>14795</v>
      </c>
      <c r="D128" s="24">
        <f t="shared" si="21"/>
        <v>0</v>
      </c>
      <c r="E128" s="25">
        <f t="shared" si="25"/>
        <v>14795</v>
      </c>
      <c r="F128" s="25">
        <f t="shared" si="24"/>
        <v>1200000</v>
      </c>
      <c r="G128" s="25">
        <f t="shared" si="22"/>
        <v>1200000</v>
      </c>
    </row>
    <row r="129" spans="1:7" ht="15.75" x14ac:dyDescent="0.25">
      <c r="A129" s="21">
        <v>42160</v>
      </c>
      <c r="B129" s="22">
        <f t="shared" si="20"/>
        <v>31</v>
      </c>
      <c r="C129" s="23">
        <f t="shared" si="23"/>
        <v>15288</v>
      </c>
      <c r="D129" s="24">
        <f t="shared" si="21"/>
        <v>0</v>
      </c>
      <c r="E129" s="25">
        <f t="shared" si="25"/>
        <v>15288</v>
      </c>
      <c r="F129" s="25">
        <f t="shared" si="24"/>
        <v>1200000</v>
      </c>
      <c r="G129" s="25">
        <f t="shared" si="22"/>
        <v>1200000</v>
      </c>
    </row>
    <row r="130" spans="1:7" ht="15.75" x14ac:dyDescent="0.25">
      <c r="A130" s="21">
        <v>42190</v>
      </c>
      <c r="B130" s="22">
        <f t="shared" si="20"/>
        <v>30</v>
      </c>
      <c r="C130" s="23">
        <f t="shared" si="23"/>
        <v>14795</v>
      </c>
      <c r="D130" s="24">
        <f t="shared" si="21"/>
        <v>0</v>
      </c>
      <c r="E130" s="25">
        <f t="shared" si="25"/>
        <v>14795</v>
      </c>
      <c r="F130" s="25">
        <f t="shared" si="24"/>
        <v>1200000</v>
      </c>
      <c r="G130" s="25">
        <f t="shared" si="22"/>
        <v>1200000</v>
      </c>
    </row>
    <row r="131" spans="1:7" ht="15.75" x14ac:dyDescent="0.25">
      <c r="A131" s="21">
        <v>42221</v>
      </c>
      <c r="B131" s="22">
        <f t="shared" si="20"/>
        <v>31</v>
      </c>
      <c r="C131" s="23">
        <f t="shared" si="23"/>
        <v>15288</v>
      </c>
      <c r="D131" s="24">
        <f t="shared" si="21"/>
        <v>0</v>
      </c>
      <c r="E131" s="25">
        <f t="shared" si="25"/>
        <v>15288</v>
      </c>
      <c r="F131" s="25">
        <f t="shared" si="24"/>
        <v>1200000</v>
      </c>
      <c r="G131" s="25">
        <f t="shared" si="22"/>
        <v>1200000</v>
      </c>
    </row>
    <row r="132" spans="1:7" ht="15.75" x14ac:dyDescent="0.25">
      <c r="A132" s="21">
        <v>42252</v>
      </c>
      <c r="B132" s="22">
        <f t="shared" si="20"/>
        <v>31</v>
      </c>
      <c r="C132" s="23">
        <f t="shared" si="23"/>
        <v>15288</v>
      </c>
      <c r="D132" s="24">
        <f t="shared" si="21"/>
        <v>0</v>
      </c>
      <c r="E132" s="25">
        <f t="shared" si="25"/>
        <v>15288</v>
      </c>
      <c r="F132" s="25">
        <f t="shared" si="24"/>
        <v>1200000</v>
      </c>
      <c r="G132" s="25">
        <f t="shared" si="22"/>
        <v>1200000</v>
      </c>
    </row>
    <row r="133" spans="1:7" ht="15.75" x14ac:dyDescent="0.25">
      <c r="A133" s="21">
        <v>42282</v>
      </c>
      <c r="B133" s="22">
        <f t="shared" si="20"/>
        <v>30</v>
      </c>
      <c r="C133" s="23">
        <f t="shared" si="23"/>
        <v>14795</v>
      </c>
      <c r="D133" s="24">
        <f t="shared" si="21"/>
        <v>0</v>
      </c>
      <c r="E133" s="25">
        <f t="shared" si="25"/>
        <v>14795</v>
      </c>
      <c r="F133" s="25">
        <f t="shared" si="24"/>
        <v>1200000</v>
      </c>
      <c r="G133" s="25">
        <f t="shared" si="22"/>
        <v>1200000</v>
      </c>
    </row>
    <row r="134" spans="1:7" ht="15.75" x14ac:dyDescent="0.25">
      <c r="A134" s="21">
        <v>42313</v>
      </c>
      <c r="B134" s="22">
        <f t="shared" si="20"/>
        <v>31</v>
      </c>
      <c r="C134" s="23">
        <f t="shared" si="23"/>
        <v>15288</v>
      </c>
      <c r="D134" s="24">
        <f t="shared" si="21"/>
        <v>0</v>
      </c>
      <c r="E134" s="25">
        <f t="shared" si="25"/>
        <v>15288</v>
      </c>
      <c r="F134" s="25">
        <f t="shared" si="24"/>
        <v>1200000</v>
      </c>
      <c r="G134" s="25">
        <f t="shared" si="22"/>
        <v>1200000</v>
      </c>
    </row>
    <row r="135" spans="1:7" ht="15.75" x14ac:dyDescent="0.25">
      <c r="A135" s="21">
        <v>42343</v>
      </c>
      <c r="B135" s="22">
        <f t="shared" si="20"/>
        <v>30</v>
      </c>
      <c r="C135" s="23">
        <f t="shared" si="23"/>
        <v>14795</v>
      </c>
      <c r="D135" s="24">
        <f t="shared" si="21"/>
        <v>0</v>
      </c>
      <c r="E135" s="25">
        <f t="shared" si="25"/>
        <v>14795</v>
      </c>
      <c r="F135" s="25">
        <f t="shared" si="24"/>
        <v>1200000</v>
      </c>
      <c r="G135" s="25">
        <f t="shared" si="22"/>
        <v>1200000</v>
      </c>
    </row>
    <row r="136" spans="1:7" ht="15.75" x14ac:dyDescent="0.25">
      <c r="A136" s="21">
        <v>42374</v>
      </c>
      <c r="B136" s="22">
        <f t="shared" si="20"/>
        <v>31</v>
      </c>
      <c r="C136" s="23">
        <f t="shared" si="23"/>
        <v>15288</v>
      </c>
      <c r="D136" s="24">
        <f t="shared" si="21"/>
        <v>0</v>
      </c>
      <c r="E136" s="25">
        <f t="shared" si="25"/>
        <v>15288</v>
      </c>
      <c r="F136" s="25">
        <f t="shared" si="24"/>
        <v>1200000</v>
      </c>
      <c r="G136" s="25">
        <f t="shared" si="22"/>
        <v>1200000</v>
      </c>
    </row>
    <row r="137" spans="1:7" ht="15.75" x14ac:dyDescent="0.25">
      <c r="A137" s="21">
        <v>42405</v>
      </c>
      <c r="B137" s="22">
        <f t="shared" si="20"/>
        <v>31</v>
      </c>
      <c r="C137" s="23">
        <f t="shared" si="23"/>
        <v>15288</v>
      </c>
      <c r="D137" s="24">
        <f t="shared" si="21"/>
        <v>0</v>
      </c>
      <c r="E137" s="25">
        <f t="shared" si="25"/>
        <v>15288</v>
      </c>
      <c r="F137" s="25">
        <f t="shared" si="24"/>
        <v>1200000</v>
      </c>
      <c r="G137" s="25">
        <f t="shared" si="22"/>
        <v>1200000</v>
      </c>
    </row>
    <row r="138" spans="1:7" ht="15.75" x14ac:dyDescent="0.25">
      <c r="A138" s="21">
        <v>42434</v>
      </c>
      <c r="B138" s="22">
        <f t="shared" si="20"/>
        <v>29</v>
      </c>
      <c r="C138" s="23">
        <f t="shared" si="23"/>
        <v>14302</v>
      </c>
      <c r="D138" s="24">
        <f t="shared" si="21"/>
        <v>0</v>
      </c>
      <c r="E138" s="25">
        <f t="shared" si="25"/>
        <v>14302</v>
      </c>
      <c r="F138" s="25">
        <f t="shared" si="24"/>
        <v>1200000</v>
      </c>
      <c r="G138" s="25">
        <f t="shared" si="22"/>
        <v>1200000</v>
      </c>
    </row>
    <row r="139" spans="1:7" ht="15.75" x14ac:dyDescent="0.25">
      <c r="A139" s="21">
        <v>42465</v>
      </c>
      <c r="B139" s="22">
        <f t="shared" si="20"/>
        <v>31</v>
      </c>
      <c r="C139" s="23">
        <f t="shared" si="23"/>
        <v>15288</v>
      </c>
      <c r="D139" s="24">
        <f t="shared" si="21"/>
        <v>0</v>
      </c>
      <c r="E139" s="25">
        <f t="shared" si="25"/>
        <v>15288</v>
      </c>
      <c r="F139" s="25">
        <f t="shared" si="24"/>
        <v>1200000</v>
      </c>
      <c r="G139" s="25">
        <f t="shared" si="22"/>
        <v>1200000</v>
      </c>
    </row>
    <row r="140" spans="1:7" ht="15.75" x14ac:dyDescent="0.25">
      <c r="A140" s="21">
        <v>42495</v>
      </c>
      <c r="B140" s="22">
        <f t="shared" si="20"/>
        <v>30</v>
      </c>
      <c r="C140" s="23">
        <f t="shared" si="23"/>
        <v>14795</v>
      </c>
      <c r="D140" s="24">
        <f t="shared" si="21"/>
        <v>0</v>
      </c>
      <c r="E140" s="25">
        <f t="shared" si="25"/>
        <v>14795</v>
      </c>
      <c r="F140" s="25">
        <f t="shared" si="24"/>
        <v>1200000</v>
      </c>
      <c r="G140" s="25">
        <f t="shared" si="22"/>
        <v>1200000</v>
      </c>
    </row>
    <row r="141" spans="1:7" ht="15.75" x14ac:dyDescent="0.25">
      <c r="A141" s="21">
        <v>42526</v>
      </c>
      <c r="B141" s="22">
        <f t="shared" si="20"/>
        <v>31</v>
      </c>
      <c r="C141" s="23">
        <f t="shared" si="23"/>
        <v>15288</v>
      </c>
      <c r="D141" s="24">
        <f t="shared" si="21"/>
        <v>0</v>
      </c>
      <c r="E141" s="25">
        <f t="shared" si="25"/>
        <v>15288</v>
      </c>
      <c r="F141" s="25">
        <f t="shared" si="24"/>
        <v>1200000</v>
      </c>
      <c r="G141" s="25">
        <f t="shared" si="22"/>
        <v>1200000</v>
      </c>
    </row>
    <row r="142" spans="1:7" ht="15.75" x14ac:dyDescent="0.25">
      <c r="A142" s="21">
        <v>42556</v>
      </c>
      <c r="B142" s="22">
        <f t="shared" si="20"/>
        <v>30</v>
      </c>
      <c r="C142" s="23">
        <f t="shared" si="23"/>
        <v>14795</v>
      </c>
      <c r="D142" s="24">
        <f t="shared" si="21"/>
        <v>0</v>
      </c>
      <c r="E142" s="25">
        <f t="shared" si="25"/>
        <v>14795</v>
      </c>
      <c r="F142" s="25">
        <f t="shared" si="24"/>
        <v>1200000</v>
      </c>
      <c r="G142" s="25">
        <f t="shared" si="22"/>
        <v>1200000</v>
      </c>
    </row>
    <row r="143" spans="1:7" ht="15.75" x14ac:dyDescent="0.25">
      <c r="A143" s="21">
        <v>42587</v>
      </c>
      <c r="B143" s="22">
        <f t="shared" si="20"/>
        <v>31</v>
      </c>
      <c r="C143" s="23">
        <f t="shared" si="23"/>
        <v>15288</v>
      </c>
      <c r="D143" s="24">
        <f t="shared" si="21"/>
        <v>0</v>
      </c>
      <c r="E143" s="25">
        <f t="shared" si="25"/>
        <v>15288</v>
      </c>
      <c r="F143" s="25">
        <f t="shared" si="24"/>
        <v>1200000</v>
      </c>
      <c r="G143" s="25">
        <f t="shared" si="22"/>
        <v>1200000</v>
      </c>
    </row>
    <row r="144" spans="1:7" ht="15.75" x14ac:dyDescent="0.25">
      <c r="A144" s="21">
        <v>42618</v>
      </c>
      <c r="B144" s="22">
        <f t="shared" si="20"/>
        <v>31</v>
      </c>
      <c r="C144" s="23">
        <f t="shared" si="23"/>
        <v>15288</v>
      </c>
      <c r="D144" s="24">
        <f t="shared" si="21"/>
        <v>0</v>
      </c>
      <c r="E144" s="25">
        <f t="shared" si="25"/>
        <v>15288</v>
      </c>
      <c r="F144" s="25">
        <f t="shared" si="24"/>
        <v>1200000</v>
      </c>
      <c r="G144" s="25">
        <f t="shared" si="22"/>
        <v>1200000</v>
      </c>
    </row>
    <row r="145" spans="1:7" ht="15.75" x14ac:dyDescent="0.25">
      <c r="A145" s="21">
        <v>42648</v>
      </c>
      <c r="B145" s="22">
        <f t="shared" si="20"/>
        <v>30</v>
      </c>
      <c r="C145" s="23">
        <f t="shared" si="23"/>
        <v>14795</v>
      </c>
      <c r="D145" s="24">
        <f t="shared" si="21"/>
        <v>0</v>
      </c>
      <c r="E145" s="25">
        <f t="shared" si="25"/>
        <v>14795</v>
      </c>
      <c r="F145" s="25">
        <f t="shared" si="24"/>
        <v>1200000</v>
      </c>
      <c r="G145" s="25">
        <f t="shared" si="22"/>
        <v>1200000</v>
      </c>
    </row>
    <row r="146" spans="1:7" ht="15.75" x14ac:dyDescent="0.25">
      <c r="A146" s="21">
        <v>42679</v>
      </c>
      <c r="B146" s="22">
        <f t="shared" si="20"/>
        <v>31</v>
      </c>
      <c r="C146" s="23">
        <f t="shared" si="23"/>
        <v>15288</v>
      </c>
      <c r="D146" s="24">
        <f t="shared" si="21"/>
        <v>0</v>
      </c>
      <c r="E146" s="25">
        <f t="shared" si="25"/>
        <v>15288</v>
      </c>
      <c r="F146" s="25">
        <f t="shared" si="24"/>
        <v>1200000</v>
      </c>
      <c r="G146" s="25">
        <f t="shared" si="22"/>
        <v>1200000</v>
      </c>
    </row>
    <row r="147" spans="1:7" ht="15.75" x14ac:dyDescent="0.25">
      <c r="A147" s="21">
        <v>42709</v>
      </c>
      <c r="B147" s="22">
        <f t="shared" si="20"/>
        <v>30</v>
      </c>
      <c r="C147" s="23">
        <f t="shared" si="23"/>
        <v>14795</v>
      </c>
      <c r="D147" s="24">
        <f t="shared" si="21"/>
        <v>0</v>
      </c>
      <c r="E147" s="25">
        <f t="shared" si="25"/>
        <v>14795</v>
      </c>
      <c r="F147" s="25">
        <f t="shared" si="24"/>
        <v>1200000</v>
      </c>
      <c r="G147" s="25">
        <f t="shared" si="22"/>
        <v>1200000</v>
      </c>
    </row>
    <row r="148" spans="1:7" ht="15.75" x14ac:dyDescent="0.25">
      <c r="A148" s="26">
        <v>42740</v>
      </c>
      <c r="B148" s="27">
        <f t="shared" si="20"/>
        <v>31</v>
      </c>
      <c r="C148" s="28">
        <f>$T$2</f>
        <v>1215288</v>
      </c>
      <c r="D148" s="29">
        <f t="shared" si="21"/>
        <v>1200000</v>
      </c>
      <c r="E148" s="30">
        <f t="shared" si="25"/>
        <v>15288</v>
      </c>
      <c r="F148" s="30">
        <f t="shared" si="24"/>
        <v>1200000</v>
      </c>
      <c r="G148" s="30">
        <f t="shared" si="22"/>
        <v>0</v>
      </c>
    </row>
    <row r="149" spans="1:7" ht="15.75" x14ac:dyDescent="0.25">
      <c r="A149" s="21">
        <v>41675</v>
      </c>
      <c r="B149" s="31">
        <f>_xlfn.DAYS(A149,A4)</f>
        <v>31</v>
      </c>
      <c r="C149" s="23">
        <f>E149</f>
        <v>3822</v>
      </c>
      <c r="D149" s="24">
        <f>C149-E149</f>
        <v>0</v>
      </c>
      <c r="E149" s="25">
        <f t="shared" ref="E149:F152" si="26">E113</f>
        <v>3822</v>
      </c>
      <c r="F149" s="25">
        <f t="shared" si="26"/>
        <v>300000</v>
      </c>
      <c r="G149" s="25">
        <f>F149-D149</f>
        <v>300000</v>
      </c>
    </row>
    <row r="150" spans="1:7" ht="15.75" x14ac:dyDescent="0.25">
      <c r="A150" s="21">
        <v>41703</v>
      </c>
      <c r="B150" s="22">
        <f t="shared" ref="B150:B184" si="27">_xlfn.DAYS(A150,A149)</f>
        <v>28</v>
      </c>
      <c r="C150" s="23">
        <f t="shared" ref="C150:C183" si="28">E150</f>
        <v>6288</v>
      </c>
      <c r="D150" s="24">
        <f t="shared" ref="D150:D184" si="29">C150-E150</f>
        <v>0</v>
      </c>
      <c r="E150" s="25">
        <f t="shared" si="26"/>
        <v>6288</v>
      </c>
      <c r="F150" s="30">
        <f t="shared" si="26"/>
        <v>600000</v>
      </c>
      <c r="G150" s="25">
        <f t="shared" ref="G150:G184" si="30">F150-D150</f>
        <v>600000</v>
      </c>
    </row>
    <row r="151" spans="1:7" ht="15.75" x14ac:dyDescent="0.25">
      <c r="A151" s="21">
        <v>41734</v>
      </c>
      <c r="B151" s="22">
        <f t="shared" si="27"/>
        <v>31</v>
      </c>
      <c r="C151" s="23">
        <f t="shared" si="28"/>
        <v>10233</v>
      </c>
      <c r="D151" s="24">
        <f t="shared" si="29"/>
        <v>0</v>
      </c>
      <c r="E151" s="25">
        <f t="shared" si="26"/>
        <v>10233</v>
      </c>
      <c r="F151" s="30">
        <f t="shared" si="26"/>
        <v>900000</v>
      </c>
      <c r="G151" s="25">
        <f t="shared" si="30"/>
        <v>900000</v>
      </c>
    </row>
    <row r="152" spans="1:7" ht="15.75" x14ac:dyDescent="0.25">
      <c r="A152" s="21">
        <v>41764</v>
      </c>
      <c r="B152" s="22">
        <f t="shared" si="27"/>
        <v>30</v>
      </c>
      <c r="C152" s="23">
        <f t="shared" si="28"/>
        <v>12946</v>
      </c>
      <c r="D152" s="24">
        <f t="shared" si="29"/>
        <v>0</v>
      </c>
      <c r="E152" s="25">
        <f t="shared" si="26"/>
        <v>12946</v>
      </c>
      <c r="F152" s="30">
        <f t="shared" si="26"/>
        <v>1200000</v>
      </c>
      <c r="G152" s="25">
        <f t="shared" si="30"/>
        <v>1200000</v>
      </c>
    </row>
    <row r="153" spans="1:7" ht="15.75" x14ac:dyDescent="0.25">
      <c r="A153" s="21">
        <v>41795</v>
      </c>
      <c r="B153" s="22">
        <f t="shared" si="27"/>
        <v>31</v>
      </c>
      <c r="C153" s="23">
        <f t="shared" si="28"/>
        <v>16644</v>
      </c>
      <c r="D153" s="24">
        <f t="shared" si="29"/>
        <v>0</v>
      </c>
      <c r="E153" s="25">
        <f>ROUNDUP((F153*B2*V2/365)+(X2*B2*G152/365),0)</f>
        <v>16644</v>
      </c>
      <c r="F153" s="25">
        <f>G152+V1</f>
        <v>1500000</v>
      </c>
      <c r="G153" s="25">
        <f t="shared" si="30"/>
        <v>1500000</v>
      </c>
    </row>
    <row r="154" spans="1:7" ht="15.75" x14ac:dyDescent="0.25">
      <c r="A154" s="21">
        <v>41825</v>
      </c>
      <c r="B154" s="22">
        <f t="shared" si="27"/>
        <v>30</v>
      </c>
      <c r="C154" s="23">
        <f t="shared" si="28"/>
        <v>18494</v>
      </c>
      <c r="D154" s="24">
        <f t="shared" si="29"/>
        <v>0</v>
      </c>
      <c r="E154" s="25">
        <f>ROUNDUP($B$2*B154*F154/365,0)</f>
        <v>18494</v>
      </c>
      <c r="F154" s="25">
        <f t="shared" ref="F154:F184" si="31">G153</f>
        <v>1500000</v>
      </c>
      <c r="G154" s="25">
        <f t="shared" si="30"/>
        <v>1500000</v>
      </c>
    </row>
    <row r="155" spans="1:7" ht="15.75" x14ac:dyDescent="0.25">
      <c r="A155" s="21">
        <v>41856</v>
      </c>
      <c r="B155" s="22">
        <f t="shared" si="27"/>
        <v>31</v>
      </c>
      <c r="C155" s="23">
        <f t="shared" si="28"/>
        <v>19110</v>
      </c>
      <c r="D155" s="24">
        <f t="shared" si="29"/>
        <v>0</v>
      </c>
      <c r="E155" s="25">
        <f t="shared" ref="E155:E184" si="32">ROUNDUP($B$2*B155*F155/365,0)</f>
        <v>19110</v>
      </c>
      <c r="F155" s="25">
        <f t="shared" si="31"/>
        <v>1500000</v>
      </c>
      <c r="G155" s="25">
        <f t="shared" si="30"/>
        <v>1500000</v>
      </c>
    </row>
    <row r="156" spans="1:7" ht="15.75" x14ac:dyDescent="0.25">
      <c r="A156" s="21">
        <v>41887</v>
      </c>
      <c r="B156" s="22">
        <f t="shared" si="27"/>
        <v>31</v>
      </c>
      <c r="C156" s="23">
        <f t="shared" si="28"/>
        <v>19110</v>
      </c>
      <c r="D156" s="24">
        <f t="shared" si="29"/>
        <v>0</v>
      </c>
      <c r="E156" s="25">
        <f t="shared" si="32"/>
        <v>19110</v>
      </c>
      <c r="F156" s="25">
        <f t="shared" si="31"/>
        <v>1500000</v>
      </c>
      <c r="G156" s="25">
        <f t="shared" si="30"/>
        <v>1500000</v>
      </c>
    </row>
    <row r="157" spans="1:7" ht="15.75" x14ac:dyDescent="0.25">
      <c r="A157" s="21">
        <v>41917</v>
      </c>
      <c r="B157" s="22">
        <f t="shared" si="27"/>
        <v>30</v>
      </c>
      <c r="C157" s="23">
        <f t="shared" si="28"/>
        <v>18494</v>
      </c>
      <c r="D157" s="24">
        <f t="shared" si="29"/>
        <v>0</v>
      </c>
      <c r="E157" s="25">
        <f t="shared" si="32"/>
        <v>18494</v>
      </c>
      <c r="F157" s="25">
        <f t="shared" si="31"/>
        <v>1500000</v>
      </c>
      <c r="G157" s="25">
        <f t="shared" si="30"/>
        <v>1500000</v>
      </c>
    </row>
    <row r="158" spans="1:7" ht="15.75" x14ac:dyDescent="0.25">
      <c r="A158" s="21">
        <v>41948</v>
      </c>
      <c r="B158" s="22">
        <f t="shared" si="27"/>
        <v>31</v>
      </c>
      <c r="C158" s="23">
        <f t="shared" si="28"/>
        <v>19110</v>
      </c>
      <c r="D158" s="24">
        <f t="shared" si="29"/>
        <v>0</v>
      </c>
      <c r="E158" s="25">
        <f t="shared" si="32"/>
        <v>19110</v>
      </c>
      <c r="F158" s="25">
        <f t="shared" si="31"/>
        <v>1500000</v>
      </c>
      <c r="G158" s="25">
        <f t="shared" si="30"/>
        <v>1500000</v>
      </c>
    </row>
    <row r="159" spans="1:7" ht="15.75" x14ac:dyDescent="0.25">
      <c r="A159" s="21">
        <v>41978</v>
      </c>
      <c r="B159" s="22">
        <f t="shared" si="27"/>
        <v>30</v>
      </c>
      <c r="C159" s="23">
        <f t="shared" si="28"/>
        <v>18494</v>
      </c>
      <c r="D159" s="24">
        <f t="shared" si="29"/>
        <v>0</v>
      </c>
      <c r="E159" s="25">
        <f t="shared" si="32"/>
        <v>18494</v>
      </c>
      <c r="F159" s="25">
        <f t="shared" si="31"/>
        <v>1500000</v>
      </c>
      <c r="G159" s="25">
        <f t="shared" si="30"/>
        <v>1500000</v>
      </c>
    </row>
    <row r="160" spans="1:7" ht="15.75" x14ac:dyDescent="0.25">
      <c r="A160" s="21">
        <v>42009</v>
      </c>
      <c r="B160" s="22">
        <f t="shared" si="27"/>
        <v>31</v>
      </c>
      <c r="C160" s="23">
        <f t="shared" si="28"/>
        <v>19110</v>
      </c>
      <c r="D160" s="24">
        <f t="shared" si="29"/>
        <v>0</v>
      </c>
      <c r="E160" s="25">
        <f t="shared" si="32"/>
        <v>19110</v>
      </c>
      <c r="F160" s="25">
        <f t="shared" si="31"/>
        <v>1500000</v>
      </c>
      <c r="G160" s="25">
        <f t="shared" si="30"/>
        <v>1500000</v>
      </c>
    </row>
    <row r="161" spans="1:7" ht="15.75" x14ac:dyDescent="0.25">
      <c r="A161" s="21">
        <v>42040</v>
      </c>
      <c r="B161" s="22">
        <f t="shared" si="27"/>
        <v>31</v>
      </c>
      <c r="C161" s="23">
        <f t="shared" si="28"/>
        <v>19110</v>
      </c>
      <c r="D161" s="24">
        <f t="shared" si="29"/>
        <v>0</v>
      </c>
      <c r="E161" s="25">
        <f t="shared" si="32"/>
        <v>19110</v>
      </c>
      <c r="F161" s="25">
        <f t="shared" si="31"/>
        <v>1500000</v>
      </c>
      <c r="G161" s="25">
        <f t="shared" si="30"/>
        <v>1500000</v>
      </c>
    </row>
    <row r="162" spans="1:7" ht="15.75" x14ac:dyDescent="0.25">
      <c r="A162" s="21">
        <v>42068</v>
      </c>
      <c r="B162" s="22">
        <f t="shared" si="27"/>
        <v>28</v>
      </c>
      <c r="C162" s="23">
        <f t="shared" si="28"/>
        <v>17261</v>
      </c>
      <c r="D162" s="24">
        <f t="shared" si="29"/>
        <v>0</v>
      </c>
      <c r="E162" s="25">
        <f t="shared" si="32"/>
        <v>17261</v>
      </c>
      <c r="F162" s="25">
        <f t="shared" si="31"/>
        <v>1500000</v>
      </c>
      <c r="G162" s="25">
        <f t="shared" si="30"/>
        <v>1500000</v>
      </c>
    </row>
    <row r="163" spans="1:7" ht="15.75" x14ac:dyDescent="0.25">
      <c r="A163" s="21">
        <v>42099</v>
      </c>
      <c r="B163" s="22">
        <f t="shared" si="27"/>
        <v>31</v>
      </c>
      <c r="C163" s="23">
        <f t="shared" si="28"/>
        <v>19110</v>
      </c>
      <c r="D163" s="24">
        <f t="shared" si="29"/>
        <v>0</v>
      </c>
      <c r="E163" s="25">
        <f t="shared" si="32"/>
        <v>19110</v>
      </c>
      <c r="F163" s="25">
        <f t="shared" si="31"/>
        <v>1500000</v>
      </c>
      <c r="G163" s="25">
        <f t="shared" si="30"/>
        <v>1500000</v>
      </c>
    </row>
    <row r="164" spans="1:7" ht="15.75" x14ac:dyDescent="0.25">
      <c r="A164" s="21">
        <v>42129</v>
      </c>
      <c r="B164" s="22">
        <f t="shared" si="27"/>
        <v>30</v>
      </c>
      <c r="C164" s="23">
        <f t="shared" si="28"/>
        <v>18494</v>
      </c>
      <c r="D164" s="24">
        <f t="shared" si="29"/>
        <v>0</v>
      </c>
      <c r="E164" s="25">
        <f t="shared" si="32"/>
        <v>18494</v>
      </c>
      <c r="F164" s="25">
        <f t="shared" si="31"/>
        <v>1500000</v>
      </c>
      <c r="G164" s="25">
        <f t="shared" si="30"/>
        <v>1500000</v>
      </c>
    </row>
    <row r="165" spans="1:7" ht="15.75" x14ac:dyDescent="0.25">
      <c r="A165" s="21">
        <v>42160</v>
      </c>
      <c r="B165" s="22">
        <f t="shared" si="27"/>
        <v>31</v>
      </c>
      <c r="C165" s="23">
        <f t="shared" si="28"/>
        <v>19110</v>
      </c>
      <c r="D165" s="24">
        <f t="shared" si="29"/>
        <v>0</v>
      </c>
      <c r="E165" s="25">
        <f t="shared" si="32"/>
        <v>19110</v>
      </c>
      <c r="F165" s="25">
        <f t="shared" si="31"/>
        <v>1500000</v>
      </c>
      <c r="G165" s="25">
        <f t="shared" si="30"/>
        <v>1500000</v>
      </c>
    </row>
    <row r="166" spans="1:7" ht="15.75" x14ac:dyDescent="0.25">
      <c r="A166" s="21">
        <v>42190</v>
      </c>
      <c r="B166" s="22">
        <f t="shared" si="27"/>
        <v>30</v>
      </c>
      <c r="C166" s="23">
        <f t="shared" si="28"/>
        <v>18494</v>
      </c>
      <c r="D166" s="24">
        <f t="shared" si="29"/>
        <v>0</v>
      </c>
      <c r="E166" s="25">
        <f t="shared" si="32"/>
        <v>18494</v>
      </c>
      <c r="F166" s="25">
        <f t="shared" si="31"/>
        <v>1500000</v>
      </c>
      <c r="G166" s="25">
        <f t="shared" si="30"/>
        <v>1500000</v>
      </c>
    </row>
    <row r="167" spans="1:7" ht="15.75" x14ac:dyDescent="0.25">
      <c r="A167" s="21">
        <v>42221</v>
      </c>
      <c r="B167" s="22">
        <f t="shared" si="27"/>
        <v>31</v>
      </c>
      <c r="C167" s="23">
        <f t="shared" si="28"/>
        <v>19110</v>
      </c>
      <c r="D167" s="24">
        <f t="shared" si="29"/>
        <v>0</v>
      </c>
      <c r="E167" s="25">
        <f t="shared" si="32"/>
        <v>19110</v>
      </c>
      <c r="F167" s="25">
        <f t="shared" si="31"/>
        <v>1500000</v>
      </c>
      <c r="G167" s="25">
        <f t="shared" si="30"/>
        <v>1500000</v>
      </c>
    </row>
    <row r="168" spans="1:7" ht="15.75" x14ac:dyDescent="0.25">
      <c r="A168" s="21">
        <v>42252</v>
      </c>
      <c r="B168" s="22">
        <f t="shared" si="27"/>
        <v>31</v>
      </c>
      <c r="C168" s="23">
        <f t="shared" si="28"/>
        <v>19110</v>
      </c>
      <c r="D168" s="24">
        <f t="shared" si="29"/>
        <v>0</v>
      </c>
      <c r="E168" s="25">
        <f t="shared" si="32"/>
        <v>19110</v>
      </c>
      <c r="F168" s="25">
        <f t="shared" si="31"/>
        <v>1500000</v>
      </c>
      <c r="G168" s="25">
        <f t="shared" si="30"/>
        <v>1500000</v>
      </c>
    </row>
    <row r="169" spans="1:7" ht="15.75" x14ac:dyDescent="0.25">
      <c r="A169" s="21">
        <v>42282</v>
      </c>
      <c r="B169" s="22">
        <f t="shared" si="27"/>
        <v>30</v>
      </c>
      <c r="C169" s="23">
        <f t="shared" si="28"/>
        <v>18494</v>
      </c>
      <c r="D169" s="24">
        <f t="shared" si="29"/>
        <v>0</v>
      </c>
      <c r="E169" s="25">
        <f t="shared" si="32"/>
        <v>18494</v>
      </c>
      <c r="F169" s="25">
        <f t="shared" si="31"/>
        <v>1500000</v>
      </c>
      <c r="G169" s="25">
        <f t="shared" si="30"/>
        <v>1500000</v>
      </c>
    </row>
    <row r="170" spans="1:7" ht="15.75" x14ac:dyDescent="0.25">
      <c r="A170" s="21">
        <v>42313</v>
      </c>
      <c r="B170" s="22">
        <f t="shared" si="27"/>
        <v>31</v>
      </c>
      <c r="C170" s="23">
        <f t="shared" si="28"/>
        <v>19110</v>
      </c>
      <c r="D170" s="24">
        <f t="shared" si="29"/>
        <v>0</v>
      </c>
      <c r="E170" s="25">
        <f t="shared" si="32"/>
        <v>19110</v>
      </c>
      <c r="F170" s="25">
        <f t="shared" si="31"/>
        <v>1500000</v>
      </c>
      <c r="G170" s="25">
        <f t="shared" si="30"/>
        <v>1500000</v>
      </c>
    </row>
    <row r="171" spans="1:7" ht="15.75" x14ac:dyDescent="0.25">
      <c r="A171" s="21">
        <v>42343</v>
      </c>
      <c r="B171" s="22">
        <f t="shared" si="27"/>
        <v>30</v>
      </c>
      <c r="C171" s="23">
        <f t="shared" si="28"/>
        <v>18494</v>
      </c>
      <c r="D171" s="24">
        <f t="shared" si="29"/>
        <v>0</v>
      </c>
      <c r="E171" s="25">
        <f t="shared" si="32"/>
        <v>18494</v>
      </c>
      <c r="F171" s="25">
        <f t="shared" si="31"/>
        <v>1500000</v>
      </c>
      <c r="G171" s="25">
        <f t="shared" si="30"/>
        <v>1500000</v>
      </c>
    </row>
    <row r="172" spans="1:7" ht="15.75" x14ac:dyDescent="0.25">
      <c r="A172" s="21">
        <v>42374</v>
      </c>
      <c r="B172" s="22">
        <f t="shared" si="27"/>
        <v>31</v>
      </c>
      <c r="C172" s="23">
        <f t="shared" si="28"/>
        <v>19110</v>
      </c>
      <c r="D172" s="24">
        <f t="shared" si="29"/>
        <v>0</v>
      </c>
      <c r="E172" s="25">
        <f t="shared" si="32"/>
        <v>19110</v>
      </c>
      <c r="F172" s="25">
        <f t="shared" si="31"/>
        <v>1500000</v>
      </c>
      <c r="G172" s="25">
        <f t="shared" si="30"/>
        <v>1500000</v>
      </c>
    </row>
    <row r="173" spans="1:7" ht="15.75" x14ac:dyDescent="0.25">
      <c r="A173" s="21">
        <v>42405</v>
      </c>
      <c r="B173" s="22">
        <f t="shared" si="27"/>
        <v>31</v>
      </c>
      <c r="C173" s="23">
        <f t="shared" si="28"/>
        <v>19110</v>
      </c>
      <c r="D173" s="24">
        <f t="shared" si="29"/>
        <v>0</v>
      </c>
      <c r="E173" s="25">
        <f t="shared" si="32"/>
        <v>19110</v>
      </c>
      <c r="F173" s="25">
        <f t="shared" si="31"/>
        <v>1500000</v>
      </c>
      <c r="G173" s="25">
        <f t="shared" si="30"/>
        <v>1500000</v>
      </c>
    </row>
    <row r="174" spans="1:7" ht="15.75" x14ac:dyDescent="0.25">
      <c r="A174" s="21">
        <v>42434</v>
      </c>
      <c r="B174" s="22">
        <f t="shared" si="27"/>
        <v>29</v>
      </c>
      <c r="C174" s="23">
        <f t="shared" si="28"/>
        <v>17877</v>
      </c>
      <c r="D174" s="24">
        <f t="shared" si="29"/>
        <v>0</v>
      </c>
      <c r="E174" s="25">
        <f t="shared" si="32"/>
        <v>17877</v>
      </c>
      <c r="F174" s="25">
        <f t="shared" si="31"/>
        <v>1500000</v>
      </c>
      <c r="G174" s="25">
        <f t="shared" si="30"/>
        <v>1500000</v>
      </c>
    </row>
    <row r="175" spans="1:7" ht="15.75" x14ac:dyDescent="0.25">
      <c r="A175" s="21">
        <v>42465</v>
      </c>
      <c r="B175" s="22">
        <f t="shared" si="27"/>
        <v>31</v>
      </c>
      <c r="C175" s="23">
        <f t="shared" si="28"/>
        <v>19110</v>
      </c>
      <c r="D175" s="24">
        <f t="shared" si="29"/>
        <v>0</v>
      </c>
      <c r="E175" s="25">
        <f t="shared" si="32"/>
        <v>19110</v>
      </c>
      <c r="F175" s="25">
        <f t="shared" si="31"/>
        <v>1500000</v>
      </c>
      <c r="G175" s="25">
        <f t="shared" si="30"/>
        <v>1500000</v>
      </c>
    </row>
    <row r="176" spans="1:7" ht="15.75" x14ac:dyDescent="0.25">
      <c r="A176" s="21">
        <v>42495</v>
      </c>
      <c r="B176" s="22">
        <f t="shared" si="27"/>
        <v>30</v>
      </c>
      <c r="C176" s="23">
        <f t="shared" si="28"/>
        <v>18494</v>
      </c>
      <c r="D176" s="24">
        <f t="shared" si="29"/>
        <v>0</v>
      </c>
      <c r="E176" s="25">
        <f t="shared" si="32"/>
        <v>18494</v>
      </c>
      <c r="F176" s="25">
        <f t="shared" si="31"/>
        <v>1500000</v>
      </c>
      <c r="G176" s="25">
        <f t="shared" si="30"/>
        <v>1500000</v>
      </c>
    </row>
    <row r="177" spans="1:7" ht="15.75" x14ac:dyDescent="0.25">
      <c r="A177" s="21">
        <v>42526</v>
      </c>
      <c r="B177" s="22">
        <f t="shared" si="27"/>
        <v>31</v>
      </c>
      <c r="C177" s="23">
        <f t="shared" si="28"/>
        <v>19110</v>
      </c>
      <c r="D177" s="24">
        <f t="shared" si="29"/>
        <v>0</v>
      </c>
      <c r="E177" s="25">
        <f t="shared" si="32"/>
        <v>19110</v>
      </c>
      <c r="F177" s="25">
        <f t="shared" si="31"/>
        <v>1500000</v>
      </c>
      <c r="G177" s="25">
        <f t="shared" si="30"/>
        <v>1500000</v>
      </c>
    </row>
    <row r="178" spans="1:7" ht="15.75" x14ac:dyDescent="0.25">
      <c r="A178" s="21">
        <v>42556</v>
      </c>
      <c r="B178" s="22">
        <f t="shared" si="27"/>
        <v>30</v>
      </c>
      <c r="C178" s="23">
        <f t="shared" si="28"/>
        <v>18494</v>
      </c>
      <c r="D178" s="24">
        <f t="shared" si="29"/>
        <v>0</v>
      </c>
      <c r="E178" s="25">
        <f t="shared" si="32"/>
        <v>18494</v>
      </c>
      <c r="F178" s="25">
        <f t="shared" si="31"/>
        <v>1500000</v>
      </c>
      <c r="G178" s="25">
        <f t="shared" si="30"/>
        <v>1500000</v>
      </c>
    </row>
    <row r="179" spans="1:7" ht="15.75" x14ac:dyDescent="0.25">
      <c r="A179" s="21">
        <v>42587</v>
      </c>
      <c r="B179" s="22">
        <f t="shared" si="27"/>
        <v>31</v>
      </c>
      <c r="C179" s="23">
        <f t="shared" si="28"/>
        <v>19110</v>
      </c>
      <c r="D179" s="24">
        <f t="shared" si="29"/>
        <v>0</v>
      </c>
      <c r="E179" s="25">
        <f t="shared" si="32"/>
        <v>19110</v>
      </c>
      <c r="F179" s="25">
        <f t="shared" si="31"/>
        <v>1500000</v>
      </c>
      <c r="G179" s="25">
        <f t="shared" si="30"/>
        <v>1500000</v>
      </c>
    </row>
    <row r="180" spans="1:7" ht="15.75" x14ac:dyDescent="0.25">
      <c r="A180" s="21">
        <v>42618</v>
      </c>
      <c r="B180" s="22">
        <f t="shared" si="27"/>
        <v>31</v>
      </c>
      <c r="C180" s="23">
        <f t="shared" si="28"/>
        <v>19110</v>
      </c>
      <c r="D180" s="24">
        <f t="shared" si="29"/>
        <v>0</v>
      </c>
      <c r="E180" s="25">
        <f t="shared" si="32"/>
        <v>19110</v>
      </c>
      <c r="F180" s="25">
        <f t="shared" si="31"/>
        <v>1500000</v>
      </c>
      <c r="G180" s="25">
        <f t="shared" si="30"/>
        <v>1500000</v>
      </c>
    </row>
    <row r="181" spans="1:7" ht="15.75" x14ac:dyDescent="0.25">
      <c r="A181" s="21">
        <v>42648</v>
      </c>
      <c r="B181" s="22">
        <f t="shared" si="27"/>
        <v>30</v>
      </c>
      <c r="C181" s="23">
        <f t="shared" si="28"/>
        <v>18494</v>
      </c>
      <c r="D181" s="24">
        <f t="shared" si="29"/>
        <v>0</v>
      </c>
      <c r="E181" s="25">
        <f t="shared" si="32"/>
        <v>18494</v>
      </c>
      <c r="F181" s="25">
        <f t="shared" si="31"/>
        <v>1500000</v>
      </c>
      <c r="G181" s="25">
        <f t="shared" si="30"/>
        <v>1500000</v>
      </c>
    </row>
    <row r="182" spans="1:7" ht="15.75" x14ac:dyDescent="0.25">
      <c r="A182" s="21">
        <v>42679</v>
      </c>
      <c r="B182" s="22">
        <f t="shared" si="27"/>
        <v>31</v>
      </c>
      <c r="C182" s="23">
        <f t="shared" si="28"/>
        <v>19110</v>
      </c>
      <c r="D182" s="24">
        <f t="shared" si="29"/>
        <v>0</v>
      </c>
      <c r="E182" s="25">
        <f t="shared" si="32"/>
        <v>19110</v>
      </c>
      <c r="F182" s="25">
        <f t="shared" si="31"/>
        <v>1500000</v>
      </c>
      <c r="G182" s="25">
        <f t="shared" si="30"/>
        <v>1500000</v>
      </c>
    </row>
    <row r="183" spans="1:7" ht="15.75" x14ac:dyDescent="0.25">
      <c r="A183" s="21">
        <v>42709</v>
      </c>
      <c r="B183" s="22">
        <f t="shared" si="27"/>
        <v>30</v>
      </c>
      <c r="C183" s="23">
        <f t="shared" si="28"/>
        <v>18494</v>
      </c>
      <c r="D183" s="24">
        <f t="shared" si="29"/>
        <v>0</v>
      </c>
      <c r="E183" s="25">
        <f t="shared" si="32"/>
        <v>18494</v>
      </c>
      <c r="F183" s="25">
        <f t="shared" si="31"/>
        <v>1500000</v>
      </c>
      <c r="G183" s="25">
        <f t="shared" si="30"/>
        <v>1500000</v>
      </c>
    </row>
    <row r="184" spans="1:7" ht="15.75" x14ac:dyDescent="0.25">
      <c r="A184" s="21">
        <v>42740</v>
      </c>
      <c r="B184" s="27">
        <f t="shared" si="27"/>
        <v>31</v>
      </c>
      <c r="C184" s="28">
        <f t="shared" ref="C184" si="33">$Z$2</f>
        <v>1519110</v>
      </c>
      <c r="D184" s="29">
        <f t="shared" si="29"/>
        <v>1500000</v>
      </c>
      <c r="E184" s="25">
        <f t="shared" si="32"/>
        <v>19110</v>
      </c>
      <c r="F184" s="30">
        <f t="shared" si="31"/>
        <v>1500000</v>
      </c>
      <c r="G184" s="30">
        <f t="shared" si="30"/>
        <v>0</v>
      </c>
    </row>
    <row r="185" spans="1:7" ht="15.75" x14ac:dyDescent="0.25">
      <c r="A185" s="21">
        <v>41675</v>
      </c>
      <c r="B185" s="31">
        <f>_xlfn.DAYS(A185,A4)</f>
        <v>31</v>
      </c>
      <c r="C185" s="23">
        <f>E185</f>
        <v>3822</v>
      </c>
      <c r="D185" s="24">
        <f>C185-E185</f>
        <v>0</v>
      </c>
      <c r="E185" s="25">
        <f t="shared" ref="E185:F189" si="34">E149</f>
        <v>3822</v>
      </c>
      <c r="F185" s="25">
        <f t="shared" si="34"/>
        <v>300000</v>
      </c>
      <c r="G185" s="25">
        <f>F185-D185</f>
        <v>300000</v>
      </c>
    </row>
    <row r="186" spans="1:7" ht="15.75" x14ac:dyDescent="0.25">
      <c r="A186" s="21">
        <v>41703</v>
      </c>
      <c r="B186" s="22">
        <f t="shared" ref="B186:B220" si="35">_xlfn.DAYS(A186,A185)</f>
        <v>28</v>
      </c>
      <c r="C186" s="23">
        <f t="shared" ref="C186:C219" si="36">E186</f>
        <v>6288</v>
      </c>
      <c r="D186" s="24">
        <f t="shared" ref="D186:D220" si="37">C186-E186</f>
        <v>0</v>
      </c>
      <c r="E186" s="25">
        <f t="shared" si="34"/>
        <v>6288</v>
      </c>
      <c r="F186" s="30">
        <f t="shared" si="34"/>
        <v>600000</v>
      </c>
      <c r="G186" s="25">
        <f t="shared" ref="G186:G220" si="38">F186-D186</f>
        <v>600000</v>
      </c>
    </row>
    <row r="187" spans="1:7" ht="15.75" x14ac:dyDescent="0.25">
      <c r="A187" s="21">
        <v>41734</v>
      </c>
      <c r="B187" s="22">
        <f t="shared" si="35"/>
        <v>31</v>
      </c>
      <c r="C187" s="23">
        <f t="shared" si="36"/>
        <v>10233</v>
      </c>
      <c r="D187" s="24">
        <f t="shared" si="37"/>
        <v>0</v>
      </c>
      <c r="E187" s="25">
        <f t="shared" si="34"/>
        <v>10233</v>
      </c>
      <c r="F187" s="30">
        <f t="shared" si="34"/>
        <v>900000</v>
      </c>
      <c r="G187" s="25">
        <f t="shared" si="38"/>
        <v>900000</v>
      </c>
    </row>
    <row r="188" spans="1:7" ht="15.75" x14ac:dyDescent="0.25">
      <c r="A188" s="21">
        <v>41764</v>
      </c>
      <c r="B188" s="22">
        <f t="shared" si="35"/>
        <v>30</v>
      </c>
      <c r="C188" s="23">
        <f t="shared" si="36"/>
        <v>12946</v>
      </c>
      <c r="D188" s="24">
        <f t="shared" si="37"/>
        <v>0</v>
      </c>
      <c r="E188" s="25">
        <f t="shared" si="34"/>
        <v>12946</v>
      </c>
      <c r="F188" s="30">
        <f t="shared" si="34"/>
        <v>1200000</v>
      </c>
      <c r="G188" s="25">
        <f t="shared" si="38"/>
        <v>1200000</v>
      </c>
    </row>
    <row r="189" spans="1:7" ht="15.75" x14ac:dyDescent="0.25">
      <c r="A189" s="21">
        <v>41795</v>
      </c>
      <c r="B189" s="22">
        <f t="shared" si="35"/>
        <v>31</v>
      </c>
      <c r="C189" s="23">
        <f t="shared" si="36"/>
        <v>16644</v>
      </c>
      <c r="D189" s="24">
        <f t="shared" si="37"/>
        <v>0</v>
      </c>
      <c r="E189" s="25">
        <f t="shared" si="34"/>
        <v>16644</v>
      </c>
      <c r="F189" s="30">
        <f t="shared" si="34"/>
        <v>1500000</v>
      </c>
      <c r="G189" s="25">
        <f t="shared" si="38"/>
        <v>1500000</v>
      </c>
    </row>
    <row r="190" spans="1:7" ht="15.75" x14ac:dyDescent="0.25">
      <c r="A190" s="21">
        <v>41825</v>
      </c>
      <c r="B190" s="22">
        <f t="shared" si="35"/>
        <v>30</v>
      </c>
      <c r="C190" s="23">
        <f t="shared" si="36"/>
        <v>19110</v>
      </c>
      <c r="D190" s="24">
        <f t="shared" si="37"/>
        <v>0</v>
      </c>
      <c r="E190" s="25">
        <f>ROUNDUP((F190*AB2*B2/365)+(AD2*B2*G189/365),0)</f>
        <v>19110</v>
      </c>
      <c r="F190" s="30">
        <f>G189+Z1</f>
        <v>1800000</v>
      </c>
      <c r="G190" s="25">
        <f t="shared" si="38"/>
        <v>1800000</v>
      </c>
    </row>
    <row r="191" spans="1:7" ht="15.75" x14ac:dyDescent="0.25">
      <c r="A191" s="21">
        <v>41856</v>
      </c>
      <c r="B191" s="22">
        <f t="shared" si="35"/>
        <v>31</v>
      </c>
      <c r="C191" s="23">
        <f t="shared" si="36"/>
        <v>22932</v>
      </c>
      <c r="D191" s="24">
        <f t="shared" si="37"/>
        <v>0</v>
      </c>
      <c r="E191" s="25">
        <f>ROUNDUP($B$2*B191*F191/365,0)</f>
        <v>22932</v>
      </c>
      <c r="F191" s="25">
        <f t="shared" ref="F191:F220" si="39">G190</f>
        <v>1800000</v>
      </c>
      <c r="G191" s="25">
        <f t="shared" si="38"/>
        <v>1800000</v>
      </c>
    </row>
    <row r="192" spans="1:7" ht="15.75" x14ac:dyDescent="0.25">
      <c r="A192" s="21">
        <v>41887</v>
      </c>
      <c r="B192" s="22">
        <f t="shared" si="35"/>
        <v>31</v>
      </c>
      <c r="C192" s="23">
        <f t="shared" si="36"/>
        <v>22932</v>
      </c>
      <c r="D192" s="24">
        <f t="shared" si="37"/>
        <v>0</v>
      </c>
      <c r="E192" s="25">
        <f t="shared" ref="E192:E219" si="40">ROUNDUP($B$2*B192*F192/365,0)</f>
        <v>22932</v>
      </c>
      <c r="F192" s="25">
        <f t="shared" si="39"/>
        <v>1800000</v>
      </c>
      <c r="G192" s="25">
        <f t="shared" si="38"/>
        <v>1800000</v>
      </c>
    </row>
    <row r="193" spans="1:7" ht="15.75" x14ac:dyDescent="0.25">
      <c r="A193" s="21">
        <v>41917</v>
      </c>
      <c r="B193" s="22">
        <f t="shared" si="35"/>
        <v>30</v>
      </c>
      <c r="C193" s="23">
        <f t="shared" si="36"/>
        <v>22192</v>
      </c>
      <c r="D193" s="24">
        <f t="shared" si="37"/>
        <v>0</v>
      </c>
      <c r="E193" s="25">
        <f t="shared" si="40"/>
        <v>22192</v>
      </c>
      <c r="F193" s="25">
        <f t="shared" si="39"/>
        <v>1800000</v>
      </c>
      <c r="G193" s="25">
        <f t="shared" si="38"/>
        <v>1800000</v>
      </c>
    </row>
    <row r="194" spans="1:7" ht="15.75" x14ac:dyDescent="0.25">
      <c r="A194" s="21">
        <v>41948</v>
      </c>
      <c r="B194" s="22">
        <f t="shared" si="35"/>
        <v>31</v>
      </c>
      <c r="C194" s="23">
        <f t="shared" si="36"/>
        <v>22932</v>
      </c>
      <c r="D194" s="24">
        <f t="shared" si="37"/>
        <v>0</v>
      </c>
      <c r="E194" s="25">
        <f t="shared" si="40"/>
        <v>22932</v>
      </c>
      <c r="F194" s="25">
        <f t="shared" si="39"/>
        <v>1800000</v>
      </c>
      <c r="G194" s="25">
        <f t="shared" si="38"/>
        <v>1800000</v>
      </c>
    </row>
    <row r="195" spans="1:7" ht="15.75" x14ac:dyDescent="0.25">
      <c r="A195" s="21">
        <v>41978</v>
      </c>
      <c r="B195" s="22">
        <f t="shared" si="35"/>
        <v>30</v>
      </c>
      <c r="C195" s="23">
        <f t="shared" si="36"/>
        <v>22192</v>
      </c>
      <c r="D195" s="24">
        <f t="shared" si="37"/>
        <v>0</v>
      </c>
      <c r="E195" s="25">
        <f t="shared" si="40"/>
        <v>22192</v>
      </c>
      <c r="F195" s="25">
        <f t="shared" si="39"/>
        <v>1800000</v>
      </c>
      <c r="G195" s="25">
        <f t="shared" si="38"/>
        <v>1800000</v>
      </c>
    </row>
    <row r="196" spans="1:7" ht="15.75" x14ac:dyDescent="0.25">
      <c r="A196" s="21">
        <v>42009</v>
      </c>
      <c r="B196" s="22">
        <f t="shared" si="35"/>
        <v>31</v>
      </c>
      <c r="C196" s="23">
        <f t="shared" si="36"/>
        <v>22932</v>
      </c>
      <c r="D196" s="24">
        <f t="shared" si="37"/>
        <v>0</v>
      </c>
      <c r="E196" s="25">
        <f t="shared" si="40"/>
        <v>22932</v>
      </c>
      <c r="F196" s="25">
        <f t="shared" si="39"/>
        <v>1800000</v>
      </c>
      <c r="G196" s="25">
        <f t="shared" si="38"/>
        <v>1800000</v>
      </c>
    </row>
    <row r="197" spans="1:7" ht="15.75" x14ac:dyDescent="0.25">
      <c r="A197" s="21">
        <v>42040</v>
      </c>
      <c r="B197" s="22">
        <f t="shared" si="35"/>
        <v>31</v>
      </c>
      <c r="C197" s="23">
        <f t="shared" si="36"/>
        <v>22932</v>
      </c>
      <c r="D197" s="24">
        <f t="shared" si="37"/>
        <v>0</v>
      </c>
      <c r="E197" s="25">
        <f t="shared" si="40"/>
        <v>22932</v>
      </c>
      <c r="F197" s="25">
        <f t="shared" si="39"/>
        <v>1800000</v>
      </c>
      <c r="G197" s="25">
        <f t="shared" si="38"/>
        <v>1800000</v>
      </c>
    </row>
    <row r="198" spans="1:7" ht="15.75" x14ac:dyDescent="0.25">
      <c r="A198" s="21">
        <v>42068</v>
      </c>
      <c r="B198" s="22">
        <f t="shared" si="35"/>
        <v>28</v>
      </c>
      <c r="C198" s="23">
        <f t="shared" si="36"/>
        <v>20713</v>
      </c>
      <c r="D198" s="24">
        <f t="shared" si="37"/>
        <v>0</v>
      </c>
      <c r="E198" s="25">
        <f t="shared" si="40"/>
        <v>20713</v>
      </c>
      <c r="F198" s="25">
        <f t="shared" si="39"/>
        <v>1800000</v>
      </c>
      <c r="G198" s="25">
        <f t="shared" si="38"/>
        <v>1800000</v>
      </c>
    </row>
    <row r="199" spans="1:7" ht="15.75" x14ac:dyDescent="0.25">
      <c r="A199" s="21">
        <v>42099</v>
      </c>
      <c r="B199" s="22">
        <f t="shared" si="35"/>
        <v>31</v>
      </c>
      <c r="C199" s="23">
        <f t="shared" si="36"/>
        <v>22932</v>
      </c>
      <c r="D199" s="24">
        <f t="shared" si="37"/>
        <v>0</v>
      </c>
      <c r="E199" s="25">
        <f t="shared" si="40"/>
        <v>22932</v>
      </c>
      <c r="F199" s="25">
        <f t="shared" si="39"/>
        <v>1800000</v>
      </c>
      <c r="G199" s="25">
        <f t="shared" si="38"/>
        <v>1800000</v>
      </c>
    </row>
    <row r="200" spans="1:7" ht="15.75" x14ac:dyDescent="0.25">
      <c r="A200" s="21">
        <v>42129</v>
      </c>
      <c r="B200" s="22">
        <f t="shared" si="35"/>
        <v>30</v>
      </c>
      <c r="C200" s="23">
        <f t="shared" si="36"/>
        <v>22192</v>
      </c>
      <c r="D200" s="24">
        <f t="shared" si="37"/>
        <v>0</v>
      </c>
      <c r="E200" s="25">
        <f t="shared" si="40"/>
        <v>22192</v>
      </c>
      <c r="F200" s="25">
        <f t="shared" si="39"/>
        <v>1800000</v>
      </c>
      <c r="G200" s="25">
        <f t="shared" si="38"/>
        <v>1800000</v>
      </c>
    </row>
    <row r="201" spans="1:7" ht="15.75" x14ac:dyDescent="0.25">
      <c r="A201" s="21">
        <v>42160</v>
      </c>
      <c r="B201" s="22">
        <f t="shared" si="35"/>
        <v>31</v>
      </c>
      <c r="C201" s="23">
        <f t="shared" si="36"/>
        <v>22932</v>
      </c>
      <c r="D201" s="24">
        <f t="shared" si="37"/>
        <v>0</v>
      </c>
      <c r="E201" s="25">
        <f t="shared" si="40"/>
        <v>22932</v>
      </c>
      <c r="F201" s="25">
        <f t="shared" si="39"/>
        <v>1800000</v>
      </c>
      <c r="G201" s="25">
        <f t="shared" si="38"/>
        <v>1800000</v>
      </c>
    </row>
    <row r="202" spans="1:7" ht="15.75" x14ac:dyDescent="0.25">
      <c r="A202" s="21">
        <v>42190</v>
      </c>
      <c r="B202" s="22">
        <f t="shared" si="35"/>
        <v>30</v>
      </c>
      <c r="C202" s="23">
        <f t="shared" si="36"/>
        <v>22192</v>
      </c>
      <c r="D202" s="24">
        <f t="shared" si="37"/>
        <v>0</v>
      </c>
      <c r="E202" s="25">
        <f t="shared" si="40"/>
        <v>22192</v>
      </c>
      <c r="F202" s="25">
        <f t="shared" si="39"/>
        <v>1800000</v>
      </c>
      <c r="G202" s="25">
        <f t="shared" si="38"/>
        <v>1800000</v>
      </c>
    </row>
    <row r="203" spans="1:7" ht="15.75" x14ac:dyDescent="0.25">
      <c r="A203" s="21">
        <v>42221</v>
      </c>
      <c r="B203" s="22">
        <f t="shared" si="35"/>
        <v>31</v>
      </c>
      <c r="C203" s="23">
        <f t="shared" si="36"/>
        <v>22932</v>
      </c>
      <c r="D203" s="24">
        <f t="shared" si="37"/>
        <v>0</v>
      </c>
      <c r="E203" s="25">
        <f t="shared" si="40"/>
        <v>22932</v>
      </c>
      <c r="F203" s="25">
        <f t="shared" si="39"/>
        <v>1800000</v>
      </c>
      <c r="G203" s="25">
        <f t="shared" si="38"/>
        <v>1800000</v>
      </c>
    </row>
    <row r="204" spans="1:7" ht="15.75" x14ac:dyDescent="0.25">
      <c r="A204" s="21">
        <v>42252</v>
      </c>
      <c r="B204" s="22">
        <f t="shared" si="35"/>
        <v>31</v>
      </c>
      <c r="C204" s="23">
        <f t="shared" si="36"/>
        <v>22932</v>
      </c>
      <c r="D204" s="24">
        <f t="shared" si="37"/>
        <v>0</v>
      </c>
      <c r="E204" s="25">
        <f t="shared" si="40"/>
        <v>22932</v>
      </c>
      <c r="F204" s="25">
        <f t="shared" si="39"/>
        <v>1800000</v>
      </c>
      <c r="G204" s="25">
        <f t="shared" si="38"/>
        <v>1800000</v>
      </c>
    </row>
    <row r="205" spans="1:7" ht="15.75" x14ac:dyDescent="0.25">
      <c r="A205" s="21">
        <v>42282</v>
      </c>
      <c r="B205" s="22">
        <f t="shared" si="35"/>
        <v>30</v>
      </c>
      <c r="C205" s="23">
        <f t="shared" si="36"/>
        <v>22192</v>
      </c>
      <c r="D205" s="24">
        <f t="shared" si="37"/>
        <v>0</v>
      </c>
      <c r="E205" s="25">
        <f t="shared" si="40"/>
        <v>22192</v>
      </c>
      <c r="F205" s="25">
        <f t="shared" si="39"/>
        <v>1800000</v>
      </c>
      <c r="G205" s="25">
        <f t="shared" si="38"/>
        <v>1800000</v>
      </c>
    </row>
    <row r="206" spans="1:7" ht="15.75" x14ac:dyDescent="0.25">
      <c r="A206" s="21">
        <v>42313</v>
      </c>
      <c r="B206" s="22">
        <f t="shared" si="35"/>
        <v>31</v>
      </c>
      <c r="C206" s="23">
        <f t="shared" si="36"/>
        <v>22932</v>
      </c>
      <c r="D206" s="24">
        <f t="shared" si="37"/>
        <v>0</v>
      </c>
      <c r="E206" s="25">
        <f t="shared" si="40"/>
        <v>22932</v>
      </c>
      <c r="F206" s="25">
        <f t="shared" si="39"/>
        <v>1800000</v>
      </c>
      <c r="G206" s="25">
        <f t="shared" si="38"/>
        <v>1800000</v>
      </c>
    </row>
    <row r="207" spans="1:7" ht="15.75" x14ac:dyDescent="0.25">
      <c r="A207" s="21">
        <v>42343</v>
      </c>
      <c r="B207" s="22">
        <f t="shared" si="35"/>
        <v>30</v>
      </c>
      <c r="C207" s="23">
        <f t="shared" si="36"/>
        <v>22192</v>
      </c>
      <c r="D207" s="24">
        <f t="shared" si="37"/>
        <v>0</v>
      </c>
      <c r="E207" s="25">
        <f t="shared" si="40"/>
        <v>22192</v>
      </c>
      <c r="F207" s="25">
        <f t="shared" si="39"/>
        <v>1800000</v>
      </c>
      <c r="G207" s="25">
        <f t="shared" si="38"/>
        <v>1800000</v>
      </c>
    </row>
    <row r="208" spans="1:7" ht="15.75" x14ac:dyDescent="0.25">
      <c r="A208" s="21">
        <v>42374</v>
      </c>
      <c r="B208" s="22">
        <f t="shared" si="35"/>
        <v>31</v>
      </c>
      <c r="C208" s="23">
        <f t="shared" si="36"/>
        <v>22932</v>
      </c>
      <c r="D208" s="24">
        <f t="shared" si="37"/>
        <v>0</v>
      </c>
      <c r="E208" s="25">
        <f t="shared" si="40"/>
        <v>22932</v>
      </c>
      <c r="F208" s="25">
        <f t="shared" si="39"/>
        <v>1800000</v>
      </c>
      <c r="G208" s="25">
        <f t="shared" si="38"/>
        <v>1800000</v>
      </c>
    </row>
    <row r="209" spans="1:7" ht="15.75" x14ac:dyDescent="0.25">
      <c r="A209" s="21">
        <v>42405</v>
      </c>
      <c r="B209" s="22">
        <f t="shared" si="35"/>
        <v>31</v>
      </c>
      <c r="C209" s="23">
        <f t="shared" si="36"/>
        <v>22932</v>
      </c>
      <c r="D209" s="24">
        <f t="shared" si="37"/>
        <v>0</v>
      </c>
      <c r="E209" s="25">
        <f t="shared" si="40"/>
        <v>22932</v>
      </c>
      <c r="F209" s="25">
        <f t="shared" si="39"/>
        <v>1800000</v>
      </c>
      <c r="G209" s="25">
        <f t="shared" si="38"/>
        <v>1800000</v>
      </c>
    </row>
    <row r="210" spans="1:7" ht="15.75" x14ac:dyDescent="0.25">
      <c r="A210" s="21">
        <v>42434</v>
      </c>
      <c r="B210" s="22">
        <f t="shared" si="35"/>
        <v>29</v>
      </c>
      <c r="C210" s="23">
        <f t="shared" si="36"/>
        <v>21453</v>
      </c>
      <c r="D210" s="24">
        <f t="shared" si="37"/>
        <v>0</v>
      </c>
      <c r="E210" s="25">
        <f t="shared" si="40"/>
        <v>21453</v>
      </c>
      <c r="F210" s="25">
        <f t="shared" si="39"/>
        <v>1800000</v>
      </c>
      <c r="G210" s="25">
        <f t="shared" si="38"/>
        <v>1800000</v>
      </c>
    </row>
    <row r="211" spans="1:7" ht="15.75" x14ac:dyDescent="0.25">
      <c r="A211" s="21">
        <v>42465</v>
      </c>
      <c r="B211" s="22">
        <f t="shared" si="35"/>
        <v>31</v>
      </c>
      <c r="C211" s="23">
        <f t="shared" si="36"/>
        <v>22932</v>
      </c>
      <c r="D211" s="24">
        <f t="shared" si="37"/>
        <v>0</v>
      </c>
      <c r="E211" s="25">
        <f t="shared" si="40"/>
        <v>22932</v>
      </c>
      <c r="F211" s="25">
        <f t="shared" si="39"/>
        <v>1800000</v>
      </c>
      <c r="G211" s="25">
        <f t="shared" si="38"/>
        <v>1800000</v>
      </c>
    </row>
    <row r="212" spans="1:7" ht="15.75" x14ac:dyDescent="0.25">
      <c r="A212" s="21">
        <v>42495</v>
      </c>
      <c r="B212" s="22">
        <f t="shared" si="35"/>
        <v>30</v>
      </c>
      <c r="C212" s="23">
        <f t="shared" si="36"/>
        <v>22192</v>
      </c>
      <c r="D212" s="24">
        <f t="shared" si="37"/>
        <v>0</v>
      </c>
      <c r="E212" s="25">
        <f t="shared" si="40"/>
        <v>22192</v>
      </c>
      <c r="F212" s="25">
        <f t="shared" si="39"/>
        <v>1800000</v>
      </c>
      <c r="G212" s="25">
        <f t="shared" si="38"/>
        <v>1800000</v>
      </c>
    </row>
    <row r="213" spans="1:7" ht="15.75" x14ac:dyDescent="0.25">
      <c r="A213" s="21">
        <v>42526</v>
      </c>
      <c r="B213" s="22">
        <f t="shared" si="35"/>
        <v>31</v>
      </c>
      <c r="C213" s="23">
        <f t="shared" si="36"/>
        <v>22932</v>
      </c>
      <c r="D213" s="24">
        <f t="shared" si="37"/>
        <v>0</v>
      </c>
      <c r="E213" s="25">
        <f t="shared" si="40"/>
        <v>22932</v>
      </c>
      <c r="F213" s="25">
        <f t="shared" si="39"/>
        <v>1800000</v>
      </c>
      <c r="G213" s="25">
        <f t="shared" si="38"/>
        <v>1800000</v>
      </c>
    </row>
    <row r="214" spans="1:7" ht="15.75" x14ac:dyDescent="0.25">
      <c r="A214" s="21">
        <v>42556</v>
      </c>
      <c r="B214" s="22">
        <f t="shared" si="35"/>
        <v>30</v>
      </c>
      <c r="C214" s="23">
        <f t="shared" si="36"/>
        <v>22192</v>
      </c>
      <c r="D214" s="24">
        <f t="shared" si="37"/>
        <v>0</v>
      </c>
      <c r="E214" s="25">
        <f t="shared" si="40"/>
        <v>22192</v>
      </c>
      <c r="F214" s="25">
        <f t="shared" si="39"/>
        <v>1800000</v>
      </c>
      <c r="G214" s="25">
        <f t="shared" si="38"/>
        <v>1800000</v>
      </c>
    </row>
    <row r="215" spans="1:7" ht="15.75" x14ac:dyDescent="0.25">
      <c r="A215" s="21">
        <v>42587</v>
      </c>
      <c r="B215" s="22">
        <f t="shared" si="35"/>
        <v>31</v>
      </c>
      <c r="C215" s="23">
        <f t="shared" si="36"/>
        <v>22932</v>
      </c>
      <c r="D215" s="24">
        <f t="shared" si="37"/>
        <v>0</v>
      </c>
      <c r="E215" s="25">
        <f t="shared" si="40"/>
        <v>22932</v>
      </c>
      <c r="F215" s="25">
        <f t="shared" si="39"/>
        <v>1800000</v>
      </c>
      <c r="G215" s="25">
        <f t="shared" si="38"/>
        <v>1800000</v>
      </c>
    </row>
    <row r="216" spans="1:7" ht="15.75" x14ac:dyDescent="0.25">
      <c r="A216" s="21">
        <v>42618</v>
      </c>
      <c r="B216" s="22">
        <f t="shared" si="35"/>
        <v>31</v>
      </c>
      <c r="C216" s="23">
        <f t="shared" si="36"/>
        <v>22932</v>
      </c>
      <c r="D216" s="24">
        <f t="shared" si="37"/>
        <v>0</v>
      </c>
      <c r="E216" s="25">
        <f t="shared" si="40"/>
        <v>22932</v>
      </c>
      <c r="F216" s="25">
        <f t="shared" si="39"/>
        <v>1800000</v>
      </c>
      <c r="G216" s="25">
        <f t="shared" si="38"/>
        <v>1800000</v>
      </c>
    </row>
    <row r="217" spans="1:7" ht="15.75" x14ac:dyDescent="0.25">
      <c r="A217" s="21">
        <v>42648</v>
      </c>
      <c r="B217" s="22">
        <f t="shared" si="35"/>
        <v>30</v>
      </c>
      <c r="C217" s="23">
        <f t="shared" si="36"/>
        <v>22192</v>
      </c>
      <c r="D217" s="24">
        <f t="shared" si="37"/>
        <v>0</v>
      </c>
      <c r="E217" s="25">
        <f t="shared" si="40"/>
        <v>22192</v>
      </c>
      <c r="F217" s="25">
        <f t="shared" si="39"/>
        <v>1800000</v>
      </c>
      <c r="G217" s="25">
        <f t="shared" si="38"/>
        <v>1800000</v>
      </c>
    </row>
    <row r="218" spans="1:7" ht="15.75" x14ac:dyDescent="0.25">
      <c r="A218" s="21">
        <v>42679</v>
      </c>
      <c r="B218" s="22">
        <f t="shared" si="35"/>
        <v>31</v>
      </c>
      <c r="C218" s="23">
        <f t="shared" si="36"/>
        <v>22932</v>
      </c>
      <c r="D218" s="24">
        <f t="shared" si="37"/>
        <v>0</v>
      </c>
      <c r="E218" s="25">
        <f t="shared" si="40"/>
        <v>22932</v>
      </c>
      <c r="F218" s="25">
        <f t="shared" si="39"/>
        <v>1800000</v>
      </c>
      <c r="G218" s="25">
        <f t="shared" si="38"/>
        <v>1800000</v>
      </c>
    </row>
    <row r="219" spans="1:7" ht="15.75" x14ac:dyDescent="0.25">
      <c r="A219" s="21">
        <v>42709</v>
      </c>
      <c r="B219" s="22">
        <f t="shared" si="35"/>
        <v>30</v>
      </c>
      <c r="C219" s="23">
        <f t="shared" si="36"/>
        <v>22192</v>
      </c>
      <c r="D219" s="24">
        <f t="shared" si="37"/>
        <v>0</v>
      </c>
      <c r="E219" s="25">
        <f t="shared" si="40"/>
        <v>22192</v>
      </c>
      <c r="F219" s="25">
        <f t="shared" si="39"/>
        <v>1800000</v>
      </c>
      <c r="G219" s="25">
        <f t="shared" si="38"/>
        <v>1800000</v>
      </c>
    </row>
    <row r="220" spans="1:7" ht="15.75" x14ac:dyDescent="0.25">
      <c r="A220" s="32">
        <v>42740</v>
      </c>
      <c r="B220" s="33">
        <f t="shared" si="35"/>
        <v>31</v>
      </c>
      <c r="C220" s="34">
        <f t="shared" ref="C220" si="41">$AF$2</f>
        <v>1822932</v>
      </c>
      <c r="D220" s="35">
        <f t="shared" si="37"/>
        <v>1800000</v>
      </c>
      <c r="E220" s="25">
        <f>ROUNDUP($B$2*B220*F220/365,0)</f>
        <v>22932</v>
      </c>
      <c r="F220" s="36">
        <f t="shared" si="39"/>
        <v>1800000</v>
      </c>
      <c r="G220" s="36">
        <f t="shared" si="38"/>
        <v>0</v>
      </c>
    </row>
    <row r="221" spans="1:7" ht="15.75" x14ac:dyDescent="0.25">
      <c r="A221" s="26">
        <v>41675</v>
      </c>
      <c r="B221" s="27">
        <f>_xlfn.DAYS(A221,A4)</f>
        <v>31</v>
      </c>
      <c r="C221" s="28">
        <f>E221</f>
        <v>3822</v>
      </c>
      <c r="D221" s="29">
        <f>C221-E221</f>
        <v>0</v>
      </c>
      <c r="E221" s="30">
        <f t="shared" ref="E221:F226" si="42">E185</f>
        <v>3822</v>
      </c>
      <c r="F221" s="30">
        <f t="shared" si="42"/>
        <v>300000</v>
      </c>
      <c r="G221" s="30">
        <f>F221-D221</f>
        <v>300000</v>
      </c>
    </row>
    <row r="222" spans="1:7" ht="15.75" x14ac:dyDescent="0.25">
      <c r="A222" s="26">
        <v>41703</v>
      </c>
      <c r="B222" s="27">
        <f t="shared" ref="B222:B256" si="43">_xlfn.DAYS(A222,A221)</f>
        <v>28</v>
      </c>
      <c r="C222" s="28">
        <f t="shared" ref="C222:C226" si="44">E222</f>
        <v>6288</v>
      </c>
      <c r="D222" s="29">
        <f t="shared" ref="D222:D256" si="45">C222-E222</f>
        <v>0</v>
      </c>
      <c r="E222" s="30">
        <f t="shared" si="42"/>
        <v>6288</v>
      </c>
      <c r="F222" s="30">
        <f t="shared" si="42"/>
        <v>600000</v>
      </c>
      <c r="G222" s="30">
        <f t="shared" ref="G222:G256" si="46">F222-D222</f>
        <v>600000</v>
      </c>
    </row>
    <row r="223" spans="1:7" ht="15.75" x14ac:dyDescent="0.25">
      <c r="A223" s="26">
        <v>41734</v>
      </c>
      <c r="B223" s="27">
        <f t="shared" si="43"/>
        <v>31</v>
      </c>
      <c r="C223" s="28">
        <f t="shared" si="44"/>
        <v>10233</v>
      </c>
      <c r="D223" s="29">
        <f t="shared" si="45"/>
        <v>0</v>
      </c>
      <c r="E223" s="30">
        <f t="shared" si="42"/>
        <v>10233</v>
      </c>
      <c r="F223" s="30">
        <f t="shared" si="42"/>
        <v>900000</v>
      </c>
      <c r="G223" s="30">
        <f t="shared" si="46"/>
        <v>900000</v>
      </c>
    </row>
    <row r="224" spans="1:7" ht="15.75" x14ac:dyDescent="0.25">
      <c r="A224" s="26">
        <v>41764</v>
      </c>
      <c r="B224" s="27">
        <f t="shared" si="43"/>
        <v>30</v>
      </c>
      <c r="C224" s="28">
        <f t="shared" si="44"/>
        <v>12946</v>
      </c>
      <c r="D224" s="29">
        <f t="shared" si="45"/>
        <v>0</v>
      </c>
      <c r="E224" s="30">
        <f t="shared" si="42"/>
        <v>12946</v>
      </c>
      <c r="F224" s="30">
        <f t="shared" si="42"/>
        <v>1200000</v>
      </c>
      <c r="G224" s="30">
        <f t="shared" si="46"/>
        <v>1200000</v>
      </c>
    </row>
    <row r="225" spans="1:7" ht="15.75" x14ac:dyDescent="0.25">
      <c r="A225" s="26">
        <v>41795</v>
      </c>
      <c r="B225" s="27">
        <f t="shared" si="43"/>
        <v>31</v>
      </c>
      <c r="C225" s="28">
        <f t="shared" si="44"/>
        <v>16644</v>
      </c>
      <c r="D225" s="29">
        <f t="shared" si="45"/>
        <v>0</v>
      </c>
      <c r="E225" s="30">
        <f t="shared" si="42"/>
        <v>16644</v>
      </c>
      <c r="F225" s="30">
        <f t="shared" si="42"/>
        <v>1500000</v>
      </c>
      <c r="G225" s="30">
        <f>F225-D225</f>
        <v>1500000</v>
      </c>
    </row>
    <row r="226" spans="1:7" ht="15.75" x14ac:dyDescent="0.25">
      <c r="A226" s="26">
        <v>41825</v>
      </c>
      <c r="B226" s="27">
        <f t="shared" si="43"/>
        <v>30</v>
      </c>
      <c r="C226" s="28">
        <f t="shared" si="44"/>
        <v>19110</v>
      </c>
      <c r="D226" s="29">
        <f t="shared" si="45"/>
        <v>0</v>
      </c>
      <c r="E226" s="30">
        <f>E190</f>
        <v>19110</v>
      </c>
      <c r="F226" s="30">
        <f t="shared" si="42"/>
        <v>1800000</v>
      </c>
      <c r="G226" s="30">
        <f>F226-D226</f>
        <v>1800000</v>
      </c>
    </row>
    <row r="227" spans="1:7" ht="15.75" x14ac:dyDescent="0.25">
      <c r="A227" s="26">
        <v>41856</v>
      </c>
      <c r="B227" s="27">
        <f t="shared" si="43"/>
        <v>31</v>
      </c>
      <c r="C227" s="28">
        <f>E227</f>
        <v>23548</v>
      </c>
      <c r="D227" s="29">
        <f t="shared" si="45"/>
        <v>0</v>
      </c>
      <c r="E227" s="30">
        <f>ROUNDUP(($B$2*AH2*F227/365)+($B$2*AJ2*G226/365),0)</f>
        <v>23548</v>
      </c>
      <c r="F227" s="30">
        <f>G226+AD1</f>
        <v>2100000</v>
      </c>
      <c r="G227" s="30">
        <f t="shared" si="46"/>
        <v>2100000</v>
      </c>
    </row>
    <row r="228" spans="1:7" ht="15.75" x14ac:dyDescent="0.25">
      <c r="A228" s="21">
        <v>41887</v>
      </c>
      <c r="B228" s="22">
        <f t="shared" si="43"/>
        <v>31</v>
      </c>
      <c r="C228" s="23">
        <f>E228</f>
        <v>26754</v>
      </c>
      <c r="D228" s="24">
        <f t="shared" si="45"/>
        <v>0</v>
      </c>
      <c r="E228" s="25">
        <f>ROUNDUP($B$2*B228*F228/365,0)</f>
        <v>26754</v>
      </c>
      <c r="F228" s="25">
        <f t="shared" ref="F228:F256" si="47">G227</f>
        <v>2100000</v>
      </c>
      <c r="G228" s="25">
        <f t="shared" si="46"/>
        <v>2100000</v>
      </c>
    </row>
    <row r="229" spans="1:7" ht="15.75" x14ac:dyDescent="0.25">
      <c r="A229" s="21">
        <v>41917</v>
      </c>
      <c r="B229" s="22">
        <f t="shared" si="43"/>
        <v>30</v>
      </c>
      <c r="C229" s="23">
        <f t="shared" ref="C229:C255" si="48">E229</f>
        <v>25891</v>
      </c>
      <c r="D229" s="24">
        <f t="shared" si="45"/>
        <v>0</v>
      </c>
      <c r="E229" s="25">
        <f t="shared" ref="E229:E256" si="49">ROUNDUP($B$2*B229*F229/365,0)</f>
        <v>25891</v>
      </c>
      <c r="F229" s="25">
        <f t="shared" si="47"/>
        <v>2100000</v>
      </c>
      <c r="G229" s="25">
        <f t="shared" si="46"/>
        <v>2100000</v>
      </c>
    </row>
    <row r="230" spans="1:7" ht="15.75" x14ac:dyDescent="0.25">
      <c r="A230" s="21">
        <v>41948</v>
      </c>
      <c r="B230" s="22">
        <f t="shared" si="43"/>
        <v>31</v>
      </c>
      <c r="C230" s="23">
        <f t="shared" si="48"/>
        <v>26754</v>
      </c>
      <c r="D230" s="24">
        <f t="shared" si="45"/>
        <v>0</v>
      </c>
      <c r="E230" s="25">
        <f t="shared" si="49"/>
        <v>26754</v>
      </c>
      <c r="F230" s="25">
        <f t="shared" si="47"/>
        <v>2100000</v>
      </c>
      <c r="G230" s="25">
        <f t="shared" si="46"/>
        <v>2100000</v>
      </c>
    </row>
    <row r="231" spans="1:7" ht="15.75" x14ac:dyDescent="0.25">
      <c r="A231" s="21">
        <v>41978</v>
      </c>
      <c r="B231" s="22">
        <f t="shared" si="43"/>
        <v>30</v>
      </c>
      <c r="C231" s="23">
        <f t="shared" si="48"/>
        <v>25891</v>
      </c>
      <c r="D231" s="24">
        <f t="shared" si="45"/>
        <v>0</v>
      </c>
      <c r="E231" s="25">
        <f t="shared" si="49"/>
        <v>25891</v>
      </c>
      <c r="F231" s="25">
        <f t="shared" si="47"/>
        <v>2100000</v>
      </c>
      <c r="G231" s="25">
        <f t="shared" si="46"/>
        <v>2100000</v>
      </c>
    </row>
    <row r="232" spans="1:7" ht="15.75" x14ac:dyDescent="0.25">
      <c r="A232" s="21">
        <v>42009</v>
      </c>
      <c r="B232" s="22">
        <f t="shared" si="43"/>
        <v>31</v>
      </c>
      <c r="C232" s="23">
        <f t="shared" si="48"/>
        <v>26754</v>
      </c>
      <c r="D232" s="24">
        <f t="shared" si="45"/>
        <v>0</v>
      </c>
      <c r="E232" s="25">
        <f t="shared" si="49"/>
        <v>26754</v>
      </c>
      <c r="F232" s="25">
        <f t="shared" si="47"/>
        <v>2100000</v>
      </c>
      <c r="G232" s="25">
        <f t="shared" si="46"/>
        <v>2100000</v>
      </c>
    </row>
    <row r="233" spans="1:7" ht="15.75" x14ac:dyDescent="0.25">
      <c r="A233" s="21">
        <v>42040</v>
      </c>
      <c r="B233" s="22">
        <f t="shared" si="43"/>
        <v>31</v>
      </c>
      <c r="C233" s="23">
        <f t="shared" si="48"/>
        <v>26754</v>
      </c>
      <c r="D233" s="24">
        <f t="shared" si="45"/>
        <v>0</v>
      </c>
      <c r="E233" s="25">
        <f t="shared" si="49"/>
        <v>26754</v>
      </c>
      <c r="F233" s="25">
        <f t="shared" si="47"/>
        <v>2100000</v>
      </c>
      <c r="G233" s="25">
        <f t="shared" si="46"/>
        <v>2100000</v>
      </c>
    </row>
    <row r="234" spans="1:7" ht="15.75" x14ac:dyDescent="0.25">
      <c r="A234" s="21">
        <v>42068</v>
      </c>
      <c r="B234" s="22">
        <f t="shared" si="43"/>
        <v>28</v>
      </c>
      <c r="C234" s="23">
        <f t="shared" si="48"/>
        <v>24165</v>
      </c>
      <c r="D234" s="24">
        <f t="shared" si="45"/>
        <v>0</v>
      </c>
      <c r="E234" s="25">
        <f t="shared" si="49"/>
        <v>24165</v>
      </c>
      <c r="F234" s="25">
        <f t="shared" si="47"/>
        <v>2100000</v>
      </c>
      <c r="G234" s="25">
        <f t="shared" si="46"/>
        <v>2100000</v>
      </c>
    </row>
    <row r="235" spans="1:7" ht="15.75" x14ac:dyDescent="0.25">
      <c r="A235" s="21">
        <v>42099</v>
      </c>
      <c r="B235" s="22">
        <f t="shared" si="43"/>
        <v>31</v>
      </c>
      <c r="C235" s="23">
        <f t="shared" si="48"/>
        <v>26754</v>
      </c>
      <c r="D235" s="24">
        <f t="shared" si="45"/>
        <v>0</v>
      </c>
      <c r="E235" s="25">
        <f t="shared" si="49"/>
        <v>26754</v>
      </c>
      <c r="F235" s="25">
        <f t="shared" si="47"/>
        <v>2100000</v>
      </c>
      <c r="G235" s="25">
        <f t="shared" si="46"/>
        <v>2100000</v>
      </c>
    </row>
    <row r="236" spans="1:7" ht="15.75" x14ac:dyDescent="0.25">
      <c r="A236" s="21">
        <v>42129</v>
      </c>
      <c r="B236" s="22">
        <f t="shared" si="43"/>
        <v>30</v>
      </c>
      <c r="C236" s="23">
        <f t="shared" si="48"/>
        <v>25891</v>
      </c>
      <c r="D236" s="24">
        <f t="shared" si="45"/>
        <v>0</v>
      </c>
      <c r="E236" s="25">
        <f t="shared" si="49"/>
        <v>25891</v>
      </c>
      <c r="F236" s="25">
        <f t="shared" si="47"/>
        <v>2100000</v>
      </c>
      <c r="G236" s="25">
        <f t="shared" si="46"/>
        <v>2100000</v>
      </c>
    </row>
    <row r="237" spans="1:7" ht="15.75" x14ac:dyDescent="0.25">
      <c r="A237" s="21">
        <v>42160</v>
      </c>
      <c r="B237" s="22">
        <f t="shared" si="43"/>
        <v>31</v>
      </c>
      <c r="C237" s="23">
        <f t="shared" si="48"/>
        <v>26754</v>
      </c>
      <c r="D237" s="24">
        <f t="shared" si="45"/>
        <v>0</v>
      </c>
      <c r="E237" s="25">
        <f t="shared" si="49"/>
        <v>26754</v>
      </c>
      <c r="F237" s="25">
        <f t="shared" si="47"/>
        <v>2100000</v>
      </c>
      <c r="G237" s="25">
        <f t="shared" si="46"/>
        <v>2100000</v>
      </c>
    </row>
    <row r="238" spans="1:7" ht="15.75" x14ac:dyDescent="0.25">
      <c r="A238" s="21">
        <v>42190</v>
      </c>
      <c r="B238" s="22">
        <f t="shared" si="43"/>
        <v>30</v>
      </c>
      <c r="C238" s="23">
        <f t="shared" si="48"/>
        <v>25891</v>
      </c>
      <c r="D238" s="24">
        <f t="shared" si="45"/>
        <v>0</v>
      </c>
      <c r="E238" s="25">
        <f t="shared" si="49"/>
        <v>25891</v>
      </c>
      <c r="F238" s="25">
        <f t="shared" si="47"/>
        <v>2100000</v>
      </c>
      <c r="G238" s="25">
        <f t="shared" si="46"/>
        <v>2100000</v>
      </c>
    </row>
    <row r="239" spans="1:7" ht="15.75" x14ac:dyDescent="0.25">
      <c r="A239" s="21">
        <v>42221</v>
      </c>
      <c r="B239" s="22">
        <f t="shared" si="43"/>
        <v>31</v>
      </c>
      <c r="C239" s="23">
        <f t="shared" si="48"/>
        <v>26754</v>
      </c>
      <c r="D239" s="24">
        <f t="shared" si="45"/>
        <v>0</v>
      </c>
      <c r="E239" s="25">
        <f t="shared" si="49"/>
        <v>26754</v>
      </c>
      <c r="F239" s="25">
        <f t="shared" si="47"/>
        <v>2100000</v>
      </c>
      <c r="G239" s="25">
        <f t="shared" si="46"/>
        <v>2100000</v>
      </c>
    </row>
    <row r="240" spans="1:7" ht="15.75" x14ac:dyDescent="0.25">
      <c r="A240" s="21">
        <v>42252</v>
      </c>
      <c r="B240" s="22">
        <f t="shared" si="43"/>
        <v>31</v>
      </c>
      <c r="C240" s="23">
        <f t="shared" si="48"/>
        <v>26754</v>
      </c>
      <c r="D240" s="24">
        <f t="shared" si="45"/>
        <v>0</v>
      </c>
      <c r="E240" s="25">
        <f t="shared" si="49"/>
        <v>26754</v>
      </c>
      <c r="F240" s="25">
        <f t="shared" si="47"/>
        <v>2100000</v>
      </c>
      <c r="G240" s="25">
        <f t="shared" si="46"/>
        <v>2100000</v>
      </c>
    </row>
    <row r="241" spans="1:7" ht="15.75" x14ac:dyDescent="0.25">
      <c r="A241" s="21">
        <v>42282</v>
      </c>
      <c r="B241" s="22">
        <f t="shared" si="43"/>
        <v>30</v>
      </c>
      <c r="C241" s="23">
        <f t="shared" si="48"/>
        <v>25891</v>
      </c>
      <c r="D241" s="24">
        <f t="shared" si="45"/>
        <v>0</v>
      </c>
      <c r="E241" s="25">
        <f t="shared" si="49"/>
        <v>25891</v>
      </c>
      <c r="F241" s="25">
        <f t="shared" si="47"/>
        <v>2100000</v>
      </c>
      <c r="G241" s="25">
        <f t="shared" si="46"/>
        <v>2100000</v>
      </c>
    </row>
    <row r="242" spans="1:7" ht="15.75" x14ac:dyDescent="0.25">
      <c r="A242" s="21">
        <v>42313</v>
      </c>
      <c r="B242" s="22">
        <f t="shared" si="43"/>
        <v>31</v>
      </c>
      <c r="C242" s="23">
        <f t="shared" si="48"/>
        <v>26754</v>
      </c>
      <c r="D242" s="24">
        <f t="shared" si="45"/>
        <v>0</v>
      </c>
      <c r="E242" s="25">
        <f t="shared" si="49"/>
        <v>26754</v>
      </c>
      <c r="F242" s="25">
        <f t="shared" si="47"/>
        <v>2100000</v>
      </c>
      <c r="G242" s="25">
        <f t="shared" si="46"/>
        <v>2100000</v>
      </c>
    </row>
    <row r="243" spans="1:7" ht="15.75" x14ac:dyDescent="0.25">
      <c r="A243" s="21">
        <v>42343</v>
      </c>
      <c r="B243" s="22">
        <f t="shared" si="43"/>
        <v>30</v>
      </c>
      <c r="C243" s="23">
        <f t="shared" si="48"/>
        <v>25891</v>
      </c>
      <c r="D243" s="24">
        <f t="shared" si="45"/>
        <v>0</v>
      </c>
      <c r="E243" s="25">
        <f t="shared" si="49"/>
        <v>25891</v>
      </c>
      <c r="F243" s="25">
        <f t="shared" si="47"/>
        <v>2100000</v>
      </c>
      <c r="G243" s="25">
        <f t="shared" si="46"/>
        <v>2100000</v>
      </c>
    </row>
    <row r="244" spans="1:7" ht="15.75" x14ac:dyDescent="0.25">
      <c r="A244" s="21">
        <v>42374</v>
      </c>
      <c r="B244" s="22">
        <f t="shared" si="43"/>
        <v>31</v>
      </c>
      <c r="C244" s="23">
        <f t="shared" si="48"/>
        <v>26754</v>
      </c>
      <c r="D244" s="24">
        <f t="shared" si="45"/>
        <v>0</v>
      </c>
      <c r="E244" s="25">
        <f t="shared" si="49"/>
        <v>26754</v>
      </c>
      <c r="F244" s="25">
        <f t="shared" si="47"/>
        <v>2100000</v>
      </c>
      <c r="G244" s="25">
        <f t="shared" si="46"/>
        <v>2100000</v>
      </c>
    </row>
    <row r="245" spans="1:7" ht="15.75" x14ac:dyDescent="0.25">
      <c r="A245" s="21">
        <v>42405</v>
      </c>
      <c r="B245" s="22">
        <f t="shared" si="43"/>
        <v>31</v>
      </c>
      <c r="C245" s="23">
        <f t="shared" si="48"/>
        <v>26754</v>
      </c>
      <c r="D245" s="24">
        <f t="shared" si="45"/>
        <v>0</v>
      </c>
      <c r="E245" s="25">
        <f t="shared" si="49"/>
        <v>26754</v>
      </c>
      <c r="F245" s="25">
        <f t="shared" si="47"/>
        <v>2100000</v>
      </c>
      <c r="G245" s="25">
        <f t="shared" si="46"/>
        <v>2100000</v>
      </c>
    </row>
    <row r="246" spans="1:7" ht="15.75" x14ac:dyDescent="0.25">
      <c r="A246" s="21">
        <v>42434</v>
      </c>
      <c r="B246" s="22">
        <f t="shared" si="43"/>
        <v>29</v>
      </c>
      <c r="C246" s="23">
        <f t="shared" si="48"/>
        <v>25028</v>
      </c>
      <c r="D246" s="24">
        <f t="shared" si="45"/>
        <v>0</v>
      </c>
      <c r="E246" s="25">
        <f t="shared" si="49"/>
        <v>25028</v>
      </c>
      <c r="F246" s="25">
        <f t="shared" si="47"/>
        <v>2100000</v>
      </c>
      <c r="G246" s="25">
        <f t="shared" si="46"/>
        <v>2100000</v>
      </c>
    </row>
    <row r="247" spans="1:7" ht="15.75" x14ac:dyDescent="0.25">
      <c r="A247" s="21">
        <v>42465</v>
      </c>
      <c r="B247" s="22">
        <f t="shared" si="43"/>
        <v>31</v>
      </c>
      <c r="C247" s="23">
        <f t="shared" si="48"/>
        <v>26754</v>
      </c>
      <c r="D247" s="24">
        <f t="shared" si="45"/>
        <v>0</v>
      </c>
      <c r="E247" s="25">
        <f t="shared" si="49"/>
        <v>26754</v>
      </c>
      <c r="F247" s="25">
        <f t="shared" si="47"/>
        <v>2100000</v>
      </c>
      <c r="G247" s="25">
        <f t="shared" si="46"/>
        <v>2100000</v>
      </c>
    </row>
    <row r="248" spans="1:7" ht="15.75" x14ac:dyDescent="0.25">
      <c r="A248" s="21">
        <v>42495</v>
      </c>
      <c r="B248" s="22">
        <f t="shared" si="43"/>
        <v>30</v>
      </c>
      <c r="C248" s="23">
        <f t="shared" si="48"/>
        <v>25891</v>
      </c>
      <c r="D248" s="24">
        <f t="shared" si="45"/>
        <v>0</v>
      </c>
      <c r="E248" s="25">
        <f t="shared" si="49"/>
        <v>25891</v>
      </c>
      <c r="F248" s="25">
        <f t="shared" si="47"/>
        <v>2100000</v>
      </c>
      <c r="G248" s="25">
        <f t="shared" si="46"/>
        <v>2100000</v>
      </c>
    </row>
    <row r="249" spans="1:7" ht="15.75" x14ac:dyDescent="0.25">
      <c r="A249" s="21">
        <v>42526</v>
      </c>
      <c r="B249" s="22">
        <f t="shared" si="43"/>
        <v>31</v>
      </c>
      <c r="C249" s="23">
        <f t="shared" si="48"/>
        <v>26754</v>
      </c>
      <c r="D249" s="24">
        <f t="shared" si="45"/>
        <v>0</v>
      </c>
      <c r="E249" s="25">
        <f t="shared" si="49"/>
        <v>26754</v>
      </c>
      <c r="F249" s="25">
        <f t="shared" si="47"/>
        <v>2100000</v>
      </c>
      <c r="G249" s="25">
        <f t="shared" si="46"/>
        <v>2100000</v>
      </c>
    </row>
    <row r="250" spans="1:7" ht="15.75" x14ac:dyDescent="0.25">
      <c r="A250" s="21">
        <v>42556</v>
      </c>
      <c r="B250" s="22">
        <f t="shared" si="43"/>
        <v>30</v>
      </c>
      <c r="C250" s="23">
        <f t="shared" si="48"/>
        <v>25891</v>
      </c>
      <c r="D250" s="24">
        <f t="shared" si="45"/>
        <v>0</v>
      </c>
      <c r="E250" s="25">
        <f t="shared" si="49"/>
        <v>25891</v>
      </c>
      <c r="F250" s="25">
        <f t="shared" si="47"/>
        <v>2100000</v>
      </c>
      <c r="G250" s="25">
        <f t="shared" si="46"/>
        <v>2100000</v>
      </c>
    </row>
    <row r="251" spans="1:7" ht="15.75" x14ac:dyDescent="0.25">
      <c r="A251" s="21">
        <v>42587</v>
      </c>
      <c r="B251" s="22">
        <f t="shared" si="43"/>
        <v>31</v>
      </c>
      <c r="C251" s="23">
        <f t="shared" si="48"/>
        <v>26754</v>
      </c>
      <c r="D251" s="24">
        <f t="shared" si="45"/>
        <v>0</v>
      </c>
      <c r="E251" s="25">
        <f t="shared" si="49"/>
        <v>26754</v>
      </c>
      <c r="F251" s="25">
        <f t="shared" si="47"/>
        <v>2100000</v>
      </c>
      <c r="G251" s="25">
        <f t="shared" si="46"/>
        <v>2100000</v>
      </c>
    </row>
    <row r="252" spans="1:7" ht="15.75" x14ac:dyDescent="0.25">
      <c r="A252" s="21">
        <v>42618</v>
      </c>
      <c r="B252" s="22">
        <f t="shared" si="43"/>
        <v>31</v>
      </c>
      <c r="C252" s="23">
        <f t="shared" si="48"/>
        <v>26754</v>
      </c>
      <c r="D252" s="24">
        <f t="shared" si="45"/>
        <v>0</v>
      </c>
      <c r="E252" s="25">
        <f t="shared" si="49"/>
        <v>26754</v>
      </c>
      <c r="F252" s="25">
        <f t="shared" si="47"/>
        <v>2100000</v>
      </c>
      <c r="G252" s="25">
        <f t="shared" si="46"/>
        <v>2100000</v>
      </c>
    </row>
    <row r="253" spans="1:7" ht="15.75" x14ac:dyDescent="0.25">
      <c r="A253" s="21">
        <v>42648</v>
      </c>
      <c r="B253" s="22">
        <f t="shared" si="43"/>
        <v>30</v>
      </c>
      <c r="C253" s="23">
        <f t="shared" si="48"/>
        <v>25891</v>
      </c>
      <c r="D253" s="24">
        <f t="shared" si="45"/>
        <v>0</v>
      </c>
      <c r="E253" s="25">
        <f t="shared" si="49"/>
        <v>25891</v>
      </c>
      <c r="F253" s="25">
        <f t="shared" si="47"/>
        <v>2100000</v>
      </c>
      <c r="G253" s="25">
        <f t="shared" si="46"/>
        <v>2100000</v>
      </c>
    </row>
    <row r="254" spans="1:7" ht="15.75" x14ac:dyDescent="0.25">
      <c r="A254" s="21">
        <v>42679</v>
      </c>
      <c r="B254" s="22">
        <f t="shared" si="43"/>
        <v>31</v>
      </c>
      <c r="C254" s="23">
        <f t="shared" si="48"/>
        <v>26754</v>
      </c>
      <c r="D254" s="24">
        <f t="shared" si="45"/>
        <v>0</v>
      </c>
      <c r="E254" s="25">
        <f t="shared" si="49"/>
        <v>26754</v>
      </c>
      <c r="F254" s="25">
        <f t="shared" si="47"/>
        <v>2100000</v>
      </c>
      <c r="G254" s="25">
        <f t="shared" si="46"/>
        <v>2100000</v>
      </c>
    </row>
    <row r="255" spans="1:7" ht="15.75" x14ac:dyDescent="0.25">
      <c r="A255" s="21">
        <v>42709</v>
      </c>
      <c r="B255" s="22">
        <f t="shared" si="43"/>
        <v>30</v>
      </c>
      <c r="C255" s="23">
        <f t="shared" si="48"/>
        <v>25891</v>
      </c>
      <c r="D255" s="24">
        <f t="shared" si="45"/>
        <v>0</v>
      </c>
      <c r="E255" s="25">
        <f t="shared" si="49"/>
        <v>25891</v>
      </c>
      <c r="F255" s="25">
        <f t="shared" si="47"/>
        <v>2100000</v>
      </c>
      <c r="G255" s="25">
        <f t="shared" si="46"/>
        <v>2100000</v>
      </c>
    </row>
    <row r="256" spans="1:7" ht="15.75" x14ac:dyDescent="0.25">
      <c r="A256" s="32">
        <v>42740</v>
      </c>
      <c r="B256" s="33">
        <f t="shared" si="43"/>
        <v>31</v>
      </c>
      <c r="C256" s="34">
        <f>$AL$2</f>
        <v>2126754</v>
      </c>
      <c r="D256" s="35">
        <f t="shared" si="45"/>
        <v>2100000</v>
      </c>
      <c r="E256" s="25">
        <f t="shared" si="49"/>
        <v>26754</v>
      </c>
      <c r="F256" s="36">
        <f t="shared" si="47"/>
        <v>2100000</v>
      </c>
      <c r="G256" s="36">
        <f t="shared" si="46"/>
        <v>0</v>
      </c>
    </row>
    <row r="257" spans="1:7" ht="15.75" x14ac:dyDescent="0.25">
      <c r="A257" s="26">
        <v>41675</v>
      </c>
      <c r="B257" s="27">
        <f>_xlfn.DAYS(A257,A4)</f>
        <v>31</v>
      </c>
      <c r="C257" s="38">
        <f>E257</f>
        <v>3822</v>
      </c>
      <c r="D257" s="29">
        <f>C257-E257</f>
        <v>0</v>
      </c>
      <c r="E257" s="30">
        <f t="shared" ref="E257:F263" si="50">E221</f>
        <v>3822</v>
      </c>
      <c r="F257" s="30">
        <f t="shared" si="50"/>
        <v>300000</v>
      </c>
      <c r="G257" s="30">
        <f>F257-D257</f>
        <v>300000</v>
      </c>
    </row>
    <row r="258" spans="1:7" ht="15.75" x14ac:dyDescent="0.25">
      <c r="A258" s="26">
        <v>41703</v>
      </c>
      <c r="B258" s="27">
        <f t="shared" ref="B258:B292" si="51">_xlfn.DAYS(A258,A257)</f>
        <v>28</v>
      </c>
      <c r="C258" s="38">
        <f t="shared" ref="C258:C291" si="52">E258</f>
        <v>6288</v>
      </c>
      <c r="D258" s="29">
        <f t="shared" ref="D258:D292" si="53">C258-E258</f>
        <v>0</v>
      </c>
      <c r="E258" s="30">
        <f t="shared" si="50"/>
        <v>6288</v>
      </c>
      <c r="F258" s="30">
        <f t="shared" si="50"/>
        <v>600000</v>
      </c>
      <c r="G258" s="30">
        <f t="shared" ref="G258:G292" si="54">F258-D258</f>
        <v>600000</v>
      </c>
    </row>
    <row r="259" spans="1:7" ht="15.75" x14ac:dyDescent="0.25">
      <c r="A259" s="26">
        <v>41734</v>
      </c>
      <c r="B259" s="27">
        <f t="shared" si="51"/>
        <v>31</v>
      </c>
      <c r="C259" s="38">
        <f t="shared" si="52"/>
        <v>10233</v>
      </c>
      <c r="D259" s="29">
        <f t="shared" si="53"/>
        <v>0</v>
      </c>
      <c r="E259" s="30">
        <f t="shared" si="50"/>
        <v>10233</v>
      </c>
      <c r="F259" s="30">
        <f t="shared" si="50"/>
        <v>900000</v>
      </c>
      <c r="G259" s="30">
        <f t="shared" si="54"/>
        <v>900000</v>
      </c>
    </row>
    <row r="260" spans="1:7" ht="15.75" x14ac:dyDescent="0.25">
      <c r="A260" s="26">
        <v>41764</v>
      </c>
      <c r="B260" s="27">
        <f t="shared" si="51"/>
        <v>30</v>
      </c>
      <c r="C260" s="38">
        <f t="shared" si="52"/>
        <v>12946</v>
      </c>
      <c r="D260" s="29">
        <f t="shared" si="53"/>
        <v>0</v>
      </c>
      <c r="E260" s="30">
        <f t="shared" si="50"/>
        <v>12946</v>
      </c>
      <c r="F260" s="30">
        <f t="shared" si="50"/>
        <v>1200000</v>
      </c>
      <c r="G260" s="30">
        <f t="shared" si="54"/>
        <v>1200000</v>
      </c>
    </row>
    <row r="261" spans="1:7" ht="15.75" x14ac:dyDescent="0.25">
      <c r="A261" s="26">
        <v>41795</v>
      </c>
      <c r="B261" s="27">
        <f t="shared" si="51"/>
        <v>31</v>
      </c>
      <c r="C261" s="38">
        <f t="shared" si="52"/>
        <v>16644</v>
      </c>
      <c r="D261" s="29">
        <f t="shared" si="53"/>
        <v>0</v>
      </c>
      <c r="E261" s="30">
        <f t="shared" si="50"/>
        <v>16644</v>
      </c>
      <c r="F261" s="30">
        <f t="shared" si="50"/>
        <v>1500000</v>
      </c>
      <c r="G261" s="30">
        <f t="shared" si="54"/>
        <v>1500000</v>
      </c>
    </row>
    <row r="262" spans="1:7" ht="15.75" x14ac:dyDescent="0.25">
      <c r="A262" s="26">
        <v>41825</v>
      </c>
      <c r="B262" s="27">
        <f t="shared" si="51"/>
        <v>30</v>
      </c>
      <c r="C262" s="38">
        <f t="shared" si="52"/>
        <v>19110</v>
      </c>
      <c r="D262" s="29">
        <f t="shared" si="53"/>
        <v>0</v>
      </c>
      <c r="E262" s="30">
        <f t="shared" si="50"/>
        <v>19110</v>
      </c>
      <c r="F262" s="30">
        <f t="shared" si="50"/>
        <v>1800000</v>
      </c>
      <c r="G262" s="30">
        <f t="shared" si="54"/>
        <v>1800000</v>
      </c>
    </row>
    <row r="263" spans="1:7" ht="15.75" x14ac:dyDescent="0.25">
      <c r="A263" s="26">
        <v>41856</v>
      </c>
      <c r="B263" s="27">
        <f t="shared" si="51"/>
        <v>31</v>
      </c>
      <c r="C263" s="38">
        <f t="shared" si="52"/>
        <v>23548</v>
      </c>
      <c r="D263" s="29">
        <f t="shared" si="53"/>
        <v>0</v>
      </c>
      <c r="E263" s="30">
        <f t="shared" si="50"/>
        <v>23548</v>
      </c>
      <c r="F263" s="30">
        <f t="shared" si="50"/>
        <v>2100000</v>
      </c>
      <c r="G263" s="30">
        <f t="shared" si="54"/>
        <v>2100000</v>
      </c>
    </row>
    <row r="264" spans="1:7" ht="15.75" x14ac:dyDescent="0.25">
      <c r="A264" s="32">
        <v>41887</v>
      </c>
      <c r="B264" s="33">
        <f t="shared" si="51"/>
        <v>31</v>
      </c>
      <c r="C264" s="38">
        <f t="shared" si="52"/>
        <v>30576</v>
      </c>
      <c r="D264" s="35">
        <f t="shared" si="53"/>
        <v>0</v>
      </c>
      <c r="E264" s="36">
        <f>ROUNDUP($B$2*B264*F264/365,0)</f>
        <v>30576</v>
      </c>
      <c r="F264" s="36">
        <f>G263+AH1</f>
        <v>2400000</v>
      </c>
      <c r="G264" s="36">
        <f t="shared" si="54"/>
        <v>2400000</v>
      </c>
    </row>
    <row r="265" spans="1:7" ht="15.75" x14ac:dyDescent="0.25">
      <c r="A265" s="21">
        <v>41917</v>
      </c>
      <c r="B265" s="22">
        <f t="shared" si="51"/>
        <v>30</v>
      </c>
      <c r="C265" s="38">
        <f t="shared" si="52"/>
        <v>29590</v>
      </c>
      <c r="D265" s="24">
        <f t="shared" si="53"/>
        <v>0</v>
      </c>
      <c r="E265" s="37">
        <f>ROUNDUP($B$2*B265*F265/365,0)</f>
        <v>29590</v>
      </c>
      <c r="F265" s="25">
        <f t="shared" ref="F265:F292" si="55">G264</f>
        <v>2400000</v>
      </c>
      <c r="G265" s="25">
        <f t="shared" si="54"/>
        <v>2400000</v>
      </c>
    </row>
    <row r="266" spans="1:7" ht="15.75" x14ac:dyDescent="0.25">
      <c r="A266" s="21">
        <v>41948</v>
      </c>
      <c r="B266" s="22">
        <f t="shared" si="51"/>
        <v>31</v>
      </c>
      <c r="C266" s="38">
        <f t="shared" si="52"/>
        <v>30576</v>
      </c>
      <c r="D266" s="24">
        <f t="shared" si="53"/>
        <v>0</v>
      </c>
      <c r="E266" s="37">
        <f t="shared" ref="E266:E292" si="56">ROUNDUP($B$2*B266*F266/365,0)</f>
        <v>30576</v>
      </c>
      <c r="F266" s="25">
        <f t="shared" si="55"/>
        <v>2400000</v>
      </c>
      <c r="G266" s="25">
        <f t="shared" si="54"/>
        <v>2400000</v>
      </c>
    </row>
    <row r="267" spans="1:7" ht="15.75" x14ac:dyDescent="0.25">
      <c r="A267" s="21">
        <v>41978</v>
      </c>
      <c r="B267" s="22">
        <f t="shared" si="51"/>
        <v>30</v>
      </c>
      <c r="C267" s="38">
        <f t="shared" si="52"/>
        <v>29590</v>
      </c>
      <c r="D267" s="24">
        <f t="shared" si="53"/>
        <v>0</v>
      </c>
      <c r="E267" s="37">
        <f t="shared" si="56"/>
        <v>29590</v>
      </c>
      <c r="F267" s="25">
        <f t="shared" si="55"/>
        <v>2400000</v>
      </c>
      <c r="G267" s="25">
        <f t="shared" si="54"/>
        <v>2400000</v>
      </c>
    </row>
    <row r="268" spans="1:7" ht="15.75" x14ac:dyDescent="0.25">
      <c r="A268" s="21">
        <v>42009</v>
      </c>
      <c r="B268" s="22">
        <f t="shared" si="51"/>
        <v>31</v>
      </c>
      <c r="C268" s="38">
        <f t="shared" si="52"/>
        <v>30576</v>
      </c>
      <c r="D268" s="24">
        <f t="shared" si="53"/>
        <v>0</v>
      </c>
      <c r="E268" s="37">
        <f t="shared" si="56"/>
        <v>30576</v>
      </c>
      <c r="F268" s="25">
        <f t="shared" si="55"/>
        <v>2400000</v>
      </c>
      <c r="G268" s="25">
        <f t="shared" si="54"/>
        <v>2400000</v>
      </c>
    </row>
    <row r="269" spans="1:7" ht="15.75" x14ac:dyDescent="0.25">
      <c r="A269" s="21">
        <v>42040</v>
      </c>
      <c r="B269" s="22">
        <f t="shared" si="51"/>
        <v>31</v>
      </c>
      <c r="C269" s="38">
        <f t="shared" si="52"/>
        <v>30576</v>
      </c>
      <c r="D269" s="24">
        <f t="shared" si="53"/>
        <v>0</v>
      </c>
      <c r="E269" s="37">
        <f t="shared" si="56"/>
        <v>30576</v>
      </c>
      <c r="F269" s="25">
        <f t="shared" si="55"/>
        <v>2400000</v>
      </c>
      <c r="G269" s="25">
        <f t="shared" si="54"/>
        <v>2400000</v>
      </c>
    </row>
    <row r="270" spans="1:7" ht="15.75" x14ac:dyDescent="0.25">
      <c r="A270" s="21">
        <v>42068</v>
      </c>
      <c r="B270" s="22">
        <f t="shared" si="51"/>
        <v>28</v>
      </c>
      <c r="C270" s="38">
        <f t="shared" si="52"/>
        <v>27617</v>
      </c>
      <c r="D270" s="24">
        <f t="shared" si="53"/>
        <v>0</v>
      </c>
      <c r="E270" s="37">
        <f t="shared" si="56"/>
        <v>27617</v>
      </c>
      <c r="F270" s="25">
        <f t="shared" si="55"/>
        <v>2400000</v>
      </c>
      <c r="G270" s="25">
        <f t="shared" si="54"/>
        <v>2400000</v>
      </c>
    </row>
    <row r="271" spans="1:7" ht="15.75" x14ac:dyDescent="0.25">
      <c r="A271" s="21">
        <v>42099</v>
      </c>
      <c r="B271" s="22">
        <f t="shared" si="51"/>
        <v>31</v>
      </c>
      <c r="C271" s="38">
        <f t="shared" si="52"/>
        <v>30576</v>
      </c>
      <c r="D271" s="24">
        <f t="shared" si="53"/>
        <v>0</v>
      </c>
      <c r="E271" s="37">
        <f t="shared" si="56"/>
        <v>30576</v>
      </c>
      <c r="F271" s="25">
        <f t="shared" si="55"/>
        <v>2400000</v>
      </c>
      <c r="G271" s="25">
        <f t="shared" si="54"/>
        <v>2400000</v>
      </c>
    </row>
    <row r="272" spans="1:7" ht="15.75" x14ac:dyDescent="0.25">
      <c r="A272" s="21">
        <v>42129</v>
      </c>
      <c r="B272" s="22">
        <f t="shared" si="51"/>
        <v>30</v>
      </c>
      <c r="C272" s="38">
        <f t="shared" si="52"/>
        <v>29590</v>
      </c>
      <c r="D272" s="24">
        <f t="shared" si="53"/>
        <v>0</v>
      </c>
      <c r="E272" s="37">
        <f t="shared" si="56"/>
        <v>29590</v>
      </c>
      <c r="F272" s="25">
        <f t="shared" si="55"/>
        <v>2400000</v>
      </c>
      <c r="G272" s="25">
        <f t="shared" si="54"/>
        <v>2400000</v>
      </c>
    </row>
    <row r="273" spans="1:7" ht="15.75" x14ac:dyDescent="0.25">
      <c r="A273" s="21">
        <v>42160</v>
      </c>
      <c r="B273" s="22">
        <f t="shared" si="51"/>
        <v>31</v>
      </c>
      <c r="C273" s="38">
        <f t="shared" si="52"/>
        <v>30576</v>
      </c>
      <c r="D273" s="24">
        <f t="shared" si="53"/>
        <v>0</v>
      </c>
      <c r="E273" s="37">
        <f t="shared" si="56"/>
        <v>30576</v>
      </c>
      <c r="F273" s="25">
        <f t="shared" si="55"/>
        <v>2400000</v>
      </c>
      <c r="G273" s="25">
        <f t="shared" si="54"/>
        <v>2400000</v>
      </c>
    </row>
    <row r="274" spans="1:7" ht="15.75" x14ac:dyDescent="0.25">
      <c r="A274" s="21">
        <v>42190</v>
      </c>
      <c r="B274" s="22">
        <f t="shared" si="51"/>
        <v>30</v>
      </c>
      <c r="C274" s="38">
        <f t="shared" si="52"/>
        <v>29590</v>
      </c>
      <c r="D274" s="24">
        <f t="shared" si="53"/>
        <v>0</v>
      </c>
      <c r="E274" s="37">
        <f t="shared" si="56"/>
        <v>29590</v>
      </c>
      <c r="F274" s="25">
        <f t="shared" si="55"/>
        <v>2400000</v>
      </c>
      <c r="G274" s="25">
        <f t="shared" si="54"/>
        <v>2400000</v>
      </c>
    </row>
    <row r="275" spans="1:7" ht="15.75" x14ac:dyDescent="0.25">
      <c r="A275" s="21">
        <v>42221</v>
      </c>
      <c r="B275" s="22">
        <f t="shared" si="51"/>
        <v>31</v>
      </c>
      <c r="C275" s="38">
        <f t="shared" si="52"/>
        <v>30576</v>
      </c>
      <c r="D275" s="24">
        <f t="shared" si="53"/>
        <v>0</v>
      </c>
      <c r="E275" s="37">
        <f t="shared" si="56"/>
        <v>30576</v>
      </c>
      <c r="F275" s="25">
        <f t="shared" si="55"/>
        <v>2400000</v>
      </c>
      <c r="G275" s="25">
        <f t="shared" si="54"/>
        <v>2400000</v>
      </c>
    </row>
    <row r="276" spans="1:7" ht="15.75" x14ac:dyDescent="0.25">
      <c r="A276" s="21">
        <v>42252</v>
      </c>
      <c r="B276" s="22">
        <f t="shared" si="51"/>
        <v>31</v>
      </c>
      <c r="C276" s="38">
        <f t="shared" si="52"/>
        <v>30576</v>
      </c>
      <c r="D276" s="24">
        <f t="shared" si="53"/>
        <v>0</v>
      </c>
      <c r="E276" s="37">
        <f t="shared" si="56"/>
        <v>30576</v>
      </c>
      <c r="F276" s="25">
        <f t="shared" si="55"/>
        <v>2400000</v>
      </c>
      <c r="G276" s="25">
        <f t="shared" si="54"/>
        <v>2400000</v>
      </c>
    </row>
    <row r="277" spans="1:7" ht="15.75" x14ac:dyDescent="0.25">
      <c r="A277" s="21">
        <v>42282</v>
      </c>
      <c r="B277" s="22">
        <f t="shared" si="51"/>
        <v>30</v>
      </c>
      <c r="C277" s="38">
        <f t="shared" si="52"/>
        <v>29590</v>
      </c>
      <c r="D277" s="24">
        <f t="shared" si="53"/>
        <v>0</v>
      </c>
      <c r="E277" s="37">
        <f t="shared" si="56"/>
        <v>29590</v>
      </c>
      <c r="F277" s="25">
        <f t="shared" si="55"/>
        <v>2400000</v>
      </c>
      <c r="G277" s="25">
        <f t="shared" si="54"/>
        <v>2400000</v>
      </c>
    </row>
    <row r="278" spans="1:7" ht="15.75" x14ac:dyDescent="0.25">
      <c r="A278" s="21">
        <v>42313</v>
      </c>
      <c r="B278" s="22">
        <f t="shared" si="51"/>
        <v>31</v>
      </c>
      <c r="C278" s="38">
        <f t="shared" si="52"/>
        <v>30576</v>
      </c>
      <c r="D278" s="24">
        <f t="shared" si="53"/>
        <v>0</v>
      </c>
      <c r="E278" s="37">
        <f t="shared" si="56"/>
        <v>30576</v>
      </c>
      <c r="F278" s="25">
        <f t="shared" si="55"/>
        <v>2400000</v>
      </c>
      <c r="G278" s="25">
        <f t="shared" si="54"/>
        <v>2400000</v>
      </c>
    </row>
    <row r="279" spans="1:7" ht="15.75" x14ac:dyDescent="0.25">
      <c r="A279" s="21">
        <v>42343</v>
      </c>
      <c r="B279" s="22">
        <f t="shared" si="51"/>
        <v>30</v>
      </c>
      <c r="C279" s="38">
        <f t="shared" si="52"/>
        <v>29590</v>
      </c>
      <c r="D279" s="24">
        <f t="shared" si="53"/>
        <v>0</v>
      </c>
      <c r="E279" s="37">
        <f t="shared" si="56"/>
        <v>29590</v>
      </c>
      <c r="F279" s="25">
        <f t="shared" si="55"/>
        <v>2400000</v>
      </c>
      <c r="G279" s="25">
        <f t="shared" si="54"/>
        <v>2400000</v>
      </c>
    </row>
    <row r="280" spans="1:7" ht="15.75" x14ac:dyDescent="0.25">
      <c r="A280" s="21">
        <v>42374</v>
      </c>
      <c r="B280" s="22">
        <f t="shared" si="51"/>
        <v>31</v>
      </c>
      <c r="C280" s="38">
        <f t="shared" si="52"/>
        <v>30576</v>
      </c>
      <c r="D280" s="24">
        <f t="shared" si="53"/>
        <v>0</v>
      </c>
      <c r="E280" s="37">
        <f t="shared" si="56"/>
        <v>30576</v>
      </c>
      <c r="F280" s="25">
        <f t="shared" si="55"/>
        <v>2400000</v>
      </c>
      <c r="G280" s="25">
        <f t="shared" si="54"/>
        <v>2400000</v>
      </c>
    </row>
    <row r="281" spans="1:7" ht="15.75" x14ac:dyDescent="0.25">
      <c r="A281" s="21">
        <v>42405</v>
      </c>
      <c r="B281" s="22">
        <f t="shared" si="51"/>
        <v>31</v>
      </c>
      <c r="C281" s="38">
        <f t="shared" si="52"/>
        <v>30576</v>
      </c>
      <c r="D281" s="24">
        <f t="shared" si="53"/>
        <v>0</v>
      </c>
      <c r="E281" s="37">
        <f t="shared" si="56"/>
        <v>30576</v>
      </c>
      <c r="F281" s="25">
        <f t="shared" si="55"/>
        <v>2400000</v>
      </c>
      <c r="G281" s="25">
        <f t="shared" si="54"/>
        <v>2400000</v>
      </c>
    </row>
    <row r="282" spans="1:7" ht="15.75" x14ac:dyDescent="0.25">
      <c r="A282" s="21">
        <v>42434</v>
      </c>
      <c r="B282" s="22">
        <f t="shared" si="51"/>
        <v>29</v>
      </c>
      <c r="C282" s="38">
        <f t="shared" si="52"/>
        <v>28603</v>
      </c>
      <c r="D282" s="24">
        <f t="shared" si="53"/>
        <v>0</v>
      </c>
      <c r="E282" s="37">
        <f t="shared" si="56"/>
        <v>28603</v>
      </c>
      <c r="F282" s="25">
        <f t="shared" si="55"/>
        <v>2400000</v>
      </c>
      <c r="G282" s="25">
        <f t="shared" si="54"/>
        <v>2400000</v>
      </c>
    </row>
    <row r="283" spans="1:7" ht="15.75" x14ac:dyDescent="0.25">
      <c r="A283" s="21">
        <v>42465</v>
      </c>
      <c r="B283" s="22">
        <f t="shared" si="51"/>
        <v>31</v>
      </c>
      <c r="C283" s="38">
        <f t="shared" si="52"/>
        <v>30576</v>
      </c>
      <c r="D283" s="24">
        <f t="shared" si="53"/>
        <v>0</v>
      </c>
      <c r="E283" s="37">
        <f t="shared" si="56"/>
        <v>30576</v>
      </c>
      <c r="F283" s="25">
        <f t="shared" si="55"/>
        <v>2400000</v>
      </c>
      <c r="G283" s="25">
        <f t="shared" si="54"/>
        <v>2400000</v>
      </c>
    </row>
    <row r="284" spans="1:7" ht="15.75" x14ac:dyDescent="0.25">
      <c r="A284" s="21">
        <v>42495</v>
      </c>
      <c r="B284" s="22">
        <f t="shared" si="51"/>
        <v>30</v>
      </c>
      <c r="C284" s="38">
        <f t="shared" si="52"/>
        <v>29590</v>
      </c>
      <c r="D284" s="24">
        <f t="shared" si="53"/>
        <v>0</v>
      </c>
      <c r="E284" s="37">
        <f t="shared" si="56"/>
        <v>29590</v>
      </c>
      <c r="F284" s="25">
        <f t="shared" si="55"/>
        <v>2400000</v>
      </c>
      <c r="G284" s="25">
        <f t="shared" si="54"/>
        <v>2400000</v>
      </c>
    </row>
    <row r="285" spans="1:7" ht="15.75" x14ac:dyDescent="0.25">
      <c r="A285" s="21">
        <v>42526</v>
      </c>
      <c r="B285" s="22">
        <f t="shared" si="51"/>
        <v>31</v>
      </c>
      <c r="C285" s="38">
        <f t="shared" si="52"/>
        <v>30576</v>
      </c>
      <c r="D285" s="24">
        <f t="shared" si="53"/>
        <v>0</v>
      </c>
      <c r="E285" s="37">
        <f t="shared" si="56"/>
        <v>30576</v>
      </c>
      <c r="F285" s="25">
        <f t="shared" si="55"/>
        <v>2400000</v>
      </c>
      <c r="G285" s="25">
        <f t="shared" si="54"/>
        <v>2400000</v>
      </c>
    </row>
    <row r="286" spans="1:7" ht="15.75" x14ac:dyDescent="0.25">
      <c r="A286" s="21">
        <v>42556</v>
      </c>
      <c r="B286" s="22">
        <f t="shared" si="51"/>
        <v>30</v>
      </c>
      <c r="C286" s="38">
        <f t="shared" si="52"/>
        <v>29590</v>
      </c>
      <c r="D286" s="24">
        <f t="shared" si="53"/>
        <v>0</v>
      </c>
      <c r="E286" s="37">
        <f t="shared" si="56"/>
        <v>29590</v>
      </c>
      <c r="F286" s="25">
        <f t="shared" si="55"/>
        <v>2400000</v>
      </c>
      <c r="G286" s="25">
        <f t="shared" si="54"/>
        <v>2400000</v>
      </c>
    </row>
    <row r="287" spans="1:7" ht="15.75" x14ac:dyDescent="0.25">
      <c r="A287" s="21">
        <v>42587</v>
      </c>
      <c r="B287" s="22">
        <f t="shared" si="51"/>
        <v>31</v>
      </c>
      <c r="C287" s="38">
        <f t="shared" si="52"/>
        <v>30576</v>
      </c>
      <c r="D287" s="24">
        <f t="shared" si="53"/>
        <v>0</v>
      </c>
      <c r="E287" s="37">
        <f t="shared" si="56"/>
        <v>30576</v>
      </c>
      <c r="F287" s="25">
        <f t="shared" si="55"/>
        <v>2400000</v>
      </c>
      <c r="G287" s="25">
        <f t="shared" si="54"/>
        <v>2400000</v>
      </c>
    </row>
    <row r="288" spans="1:7" ht="15.75" x14ac:dyDescent="0.25">
      <c r="A288" s="21">
        <v>42618</v>
      </c>
      <c r="B288" s="22">
        <f t="shared" si="51"/>
        <v>31</v>
      </c>
      <c r="C288" s="38">
        <f t="shared" si="52"/>
        <v>30576</v>
      </c>
      <c r="D288" s="24">
        <f t="shared" si="53"/>
        <v>0</v>
      </c>
      <c r="E288" s="37">
        <f t="shared" si="56"/>
        <v>30576</v>
      </c>
      <c r="F288" s="25">
        <f t="shared" si="55"/>
        <v>2400000</v>
      </c>
      <c r="G288" s="25">
        <f t="shared" si="54"/>
        <v>2400000</v>
      </c>
    </row>
    <row r="289" spans="1:7" ht="15.75" x14ac:dyDescent="0.25">
      <c r="A289" s="21">
        <v>42648</v>
      </c>
      <c r="B289" s="22">
        <f t="shared" si="51"/>
        <v>30</v>
      </c>
      <c r="C289" s="38">
        <f t="shared" si="52"/>
        <v>29590</v>
      </c>
      <c r="D289" s="24">
        <f t="shared" si="53"/>
        <v>0</v>
      </c>
      <c r="E289" s="37">
        <f t="shared" si="56"/>
        <v>29590</v>
      </c>
      <c r="F289" s="25">
        <f t="shared" si="55"/>
        <v>2400000</v>
      </c>
      <c r="G289" s="25">
        <f t="shared" si="54"/>
        <v>2400000</v>
      </c>
    </row>
    <row r="290" spans="1:7" ht="15.75" x14ac:dyDescent="0.25">
      <c r="A290" s="21">
        <v>42679</v>
      </c>
      <c r="B290" s="22">
        <f t="shared" si="51"/>
        <v>31</v>
      </c>
      <c r="C290" s="38">
        <f t="shared" si="52"/>
        <v>30576</v>
      </c>
      <c r="D290" s="24">
        <f t="shared" si="53"/>
        <v>0</v>
      </c>
      <c r="E290" s="37">
        <f t="shared" si="56"/>
        <v>30576</v>
      </c>
      <c r="F290" s="25">
        <f t="shared" si="55"/>
        <v>2400000</v>
      </c>
      <c r="G290" s="25">
        <f t="shared" si="54"/>
        <v>2400000</v>
      </c>
    </row>
    <row r="291" spans="1:7" ht="15.75" x14ac:dyDescent="0.25">
      <c r="A291" s="21">
        <v>42709</v>
      </c>
      <c r="B291" s="22">
        <f t="shared" si="51"/>
        <v>30</v>
      </c>
      <c r="C291" s="38">
        <f t="shared" si="52"/>
        <v>29590</v>
      </c>
      <c r="D291" s="24">
        <f t="shared" si="53"/>
        <v>0</v>
      </c>
      <c r="E291" s="37">
        <f t="shared" si="56"/>
        <v>29590</v>
      </c>
      <c r="F291" s="25">
        <f t="shared" si="55"/>
        <v>2400000</v>
      </c>
      <c r="G291" s="25">
        <f t="shared" si="54"/>
        <v>2400000</v>
      </c>
    </row>
    <row r="292" spans="1:7" ht="15.75" x14ac:dyDescent="0.25">
      <c r="A292" s="32">
        <v>42740</v>
      </c>
      <c r="B292" s="33">
        <f t="shared" si="51"/>
        <v>31</v>
      </c>
      <c r="C292" s="34">
        <f t="shared" ref="C292" si="57">$AP$2</f>
        <v>2430576</v>
      </c>
      <c r="D292" s="35">
        <f t="shared" si="53"/>
        <v>2400000</v>
      </c>
      <c r="E292" s="36">
        <f t="shared" si="56"/>
        <v>30576</v>
      </c>
      <c r="F292" s="36">
        <f t="shared" si="55"/>
        <v>2400000</v>
      </c>
      <c r="G292" s="36">
        <f t="shared" si="54"/>
        <v>0</v>
      </c>
    </row>
    <row r="293" spans="1:7" ht="15.75" x14ac:dyDescent="0.25">
      <c r="A293" s="26">
        <v>41675</v>
      </c>
      <c r="B293" s="27">
        <f>_xlfn.DAYS(A293,A4)</f>
        <v>31</v>
      </c>
      <c r="C293" s="28">
        <f>E293</f>
        <v>3822</v>
      </c>
      <c r="D293" s="29">
        <f>C293-E293</f>
        <v>0</v>
      </c>
      <c r="E293" s="30">
        <f t="shared" ref="E293:F299" si="58">E257</f>
        <v>3822</v>
      </c>
      <c r="F293" s="30">
        <f t="shared" si="58"/>
        <v>300000</v>
      </c>
      <c r="G293" s="30">
        <f>F293-D293</f>
        <v>300000</v>
      </c>
    </row>
    <row r="294" spans="1:7" ht="15.75" x14ac:dyDescent="0.25">
      <c r="A294" s="26">
        <v>41703</v>
      </c>
      <c r="B294" s="27">
        <f t="shared" ref="B294:B328" si="59">_xlfn.DAYS(A294,A293)</f>
        <v>28</v>
      </c>
      <c r="C294" s="28">
        <f t="shared" ref="C294:C327" si="60">E294</f>
        <v>6288</v>
      </c>
      <c r="D294" s="29">
        <f t="shared" ref="D294:D328" si="61">C294-E294</f>
        <v>0</v>
      </c>
      <c r="E294" s="30">
        <f t="shared" si="58"/>
        <v>6288</v>
      </c>
      <c r="F294" s="30">
        <f t="shared" si="58"/>
        <v>600000</v>
      </c>
      <c r="G294" s="30">
        <f t="shared" ref="G294:G328" si="62">F294-D294</f>
        <v>600000</v>
      </c>
    </row>
    <row r="295" spans="1:7" ht="15.75" x14ac:dyDescent="0.25">
      <c r="A295" s="26">
        <v>41734</v>
      </c>
      <c r="B295" s="27">
        <f t="shared" si="59"/>
        <v>31</v>
      </c>
      <c r="C295" s="28">
        <f t="shared" si="60"/>
        <v>10233</v>
      </c>
      <c r="D295" s="29">
        <f t="shared" si="61"/>
        <v>0</v>
      </c>
      <c r="E295" s="30">
        <f t="shared" si="58"/>
        <v>10233</v>
      </c>
      <c r="F295" s="30">
        <f t="shared" si="58"/>
        <v>900000</v>
      </c>
      <c r="G295" s="30">
        <f t="shared" si="62"/>
        <v>900000</v>
      </c>
    </row>
    <row r="296" spans="1:7" ht="15.75" x14ac:dyDescent="0.25">
      <c r="A296" s="26">
        <v>41764</v>
      </c>
      <c r="B296" s="27">
        <f t="shared" si="59"/>
        <v>30</v>
      </c>
      <c r="C296" s="28">
        <f t="shared" si="60"/>
        <v>12946</v>
      </c>
      <c r="D296" s="29">
        <f t="shared" si="61"/>
        <v>0</v>
      </c>
      <c r="E296" s="30">
        <f t="shared" si="58"/>
        <v>12946</v>
      </c>
      <c r="F296" s="30">
        <f t="shared" si="58"/>
        <v>1200000</v>
      </c>
      <c r="G296" s="30">
        <f t="shared" si="62"/>
        <v>1200000</v>
      </c>
    </row>
    <row r="297" spans="1:7" ht="15.75" x14ac:dyDescent="0.25">
      <c r="A297" s="26">
        <v>41795</v>
      </c>
      <c r="B297" s="27">
        <f t="shared" si="59"/>
        <v>31</v>
      </c>
      <c r="C297" s="28">
        <f t="shared" si="60"/>
        <v>16644</v>
      </c>
      <c r="D297" s="29">
        <f t="shared" si="61"/>
        <v>0</v>
      </c>
      <c r="E297" s="30">
        <f t="shared" si="58"/>
        <v>16644</v>
      </c>
      <c r="F297" s="30">
        <f t="shared" si="58"/>
        <v>1500000</v>
      </c>
      <c r="G297" s="30">
        <f t="shared" si="62"/>
        <v>1500000</v>
      </c>
    </row>
    <row r="298" spans="1:7" ht="15.75" x14ac:dyDescent="0.25">
      <c r="A298" s="26">
        <v>41825</v>
      </c>
      <c r="B298" s="27">
        <f t="shared" si="59"/>
        <v>30</v>
      </c>
      <c r="C298" s="28">
        <f t="shared" si="60"/>
        <v>19110</v>
      </c>
      <c r="D298" s="29">
        <f t="shared" si="61"/>
        <v>0</v>
      </c>
      <c r="E298" s="30">
        <f t="shared" si="58"/>
        <v>19110</v>
      </c>
      <c r="F298" s="30">
        <f t="shared" si="58"/>
        <v>1800000</v>
      </c>
      <c r="G298" s="30">
        <f t="shared" si="62"/>
        <v>1800000</v>
      </c>
    </row>
    <row r="299" spans="1:7" ht="15.75" x14ac:dyDescent="0.25">
      <c r="A299" s="26">
        <v>41856</v>
      </c>
      <c r="B299" s="27">
        <f t="shared" si="59"/>
        <v>31</v>
      </c>
      <c r="C299" s="28">
        <f t="shared" si="60"/>
        <v>23548</v>
      </c>
      <c r="D299" s="29">
        <f t="shared" si="61"/>
        <v>0</v>
      </c>
      <c r="E299" s="30">
        <f t="shared" si="58"/>
        <v>23548</v>
      </c>
      <c r="F299" s="30">
        <f t="shared" si="58"/>
        <v>2100000</v>
      </c>
      <c r="G299" s="30">
        <f t="shared" si="62"/>
        <v>2100000</v>
      </c>
    </row>
    <row r="300" spans="1:7" ht="15.75" x14ac:dyDescent="0.25">
      <c r="A300" s="26">
        <v>41887</v>
      </c>
      <c r="B300" s="27">
        <f t="shared" si="59"/>
        <v>31</v>
      </c>
      <c r="C300" s="28">
        <f t="shared" si="60"/>
        <v>30576</v>
      </c>
      <c r="D300" s="29">
        <f t="shared" si="61"/>
        <v>0</v>
      </c>
      <c r="E300" s="30">
        <f>ROUNDUP($B$2*B300*F300/365,0)</f>
        <v>30576</v>
      </c>
      <c r="F300" s="30">
        <f>F264</f>
        <v>2400000</v>
      </c>
      <c r="G300" s="30">
        <f t="shared" si="62"/>
        <v>2400000</v>
      </c>
    </row>
    <row r="301" spans="1:7" ht="15.75" x14ac:dyDescent="0.25">
      <c r="A301" s="21">
        <v>41917</v>
      </c>
      <c r="B301" s="22">
        <f t="shared" si="59"/>
        <v>30</v>
      </c>
      <c r="C301" s="28">
        <f>E301</f>
        <v>29590</v>
      </c>
      <c r="D301" s="24">
        <f t="shared" si="61"/>
        <v>0</v>
      </c>
      <c r="E301" s="25">
        <f>ROUNDUP($B$2*B301*F301/365,0)</f>
        <v>29590</v>
      </c>
      <c r="F301" s="25">
        <f t="shared" ref="F301:F328" si="63">G300</f>
        <v>2400000</v>
      </c>
      <c r="G301" s="25">
        <f t="shared" si="62"/>
        <v>2400000</v>
      </c>
    </row>
    <row r="302" spans="1:7" ht="15.75" x14ac:dyDescent="0.25">
      <c r="A302" s="21">
        <v>41948</v>
      </c>
      <c r="B302" s="22">
        <f t="shared" si="59"/>
        <v>31</v>
      </c>
      <c r="C302" s="28">
        <f t="shared" si="60"/>
        <v>30576</v>
      </c>
      <c r="D302" s="24">
        <f t="shared" si="61"/>
        <v>0</v>
      </c>
      <c r="E302" s="25">
        <f t="shared" ref="E302:E305" si="64">ROUNDUP($B$2*B302*F302/365,0)</f>
        <v>30576</v>
      </c>
      <c r="F302" s="25">
        <f t="shared" si="63"/>
        <v>2400000</v>
      </c>
      <c r="G302" s="25">
        <f t="shared" si="62"/>
        <v>2400000</v>
      </c>
    </row>
    <row r="303" spans="1:7" ht="15.75" x14ac:dyDescent="0.25">
      <c r="A303" s="21">
        <v>41978</v>
      </c>
      <c r="B303" s="22">
        <f t="shared" si="59"/>
        <v>30</v>
      </c>
      <c r="C303" s="28">
        <f t="shared" si="60"/>
        <v>29590</v>
      </c>
      <c r="D303" s="24">
        <f t="shared" si="61"/>
        <v>0</v>
      </c>
      <c r="E303" s="25">
        <f t="shared" si="64"/>
        <v>29590</v>
      </c>
      <c r="F303" s="25">
        <f t="shared" si="63"/>
        <v>2400000</v>
      </c>
      <c r="G303" s="25">
        <f t="shared" si="62"/>
        <v>2400000</v>
      </c>
    </row>
    <row r="304" spans="1:7" ht="15.75" x14ac:dyDescent="0.25">
      <c r="A304" s="21">
        <v>42009</v>
      </c>
      <c r="B304" s="22">
        <f t="shared" si="59"/>
        <v>31</v>
      </c>
      <c r="C304" s="28">
        <f t="shared" si="60"/>
        <v>30576</v>
      </c>
      <c r="D304" s="24">
        <f t="shared" si="61"/>
        <v>0</v>
      </c>
      <c r="E304" s="25">
        <f t="shared" si="64"/>
        <v>30576</v>
      </c>
      <c r="F304" s="25">
        <f t="shared" si="63"/>
        <v>2400000</v>
      </c>
      <c r="G304" s="25">
        <f t="shared" si="62"/>
        <v>2400000</v>
      </c>
    </row>
    <row r="305" spans="1:7" ht="15.75" x14ac:dyDescent="0.25">
      <c r="A305" s="21">
        <v>42040</v>
      </c>
      <c r="B305" s="22">
        <f t="shared" si="59"/>
        <v>31</v>
      </c>
      <c r="C305" s="28">
        <f t="shared" si="60"/>
        <v>30576</v>
      </c>
      <c r="D305" s="24">
        <f t="shared" si="61"/>
        <v>0</v>
      </c>
      <c r="E305" s="25">
        <f t="shared" si="64"/>
        <v>30576</v>
      </c>
      <c r="F305" s="25">
        <f t="shared" si="63"/>
        <v>2400000</v>
      </c>
      <c r="G305" s="25">
        <f t="shared" si="62"/>
        <v>2400000</v>
      </c>
    </row>
    <row r="306" spans="1:7" ht="15.75" x14ac:dyDescent="0.25">
      <c r="A306" s="32">
        <v>42068</v>
      </c>
      <c r="B306" s="33">
        <f t="shared" si="59"/>
        <v>28</v>
      </c>
      <c r="C306" s="28">
        <f t="shared" si="60"/>
        <v>28233</v>
      </c>
      <c r="D306" s="35">
        <f t="shared" si="61"/>
        <v>0</v>
      </c>
      <c r="E306" s="36">
        <f>ROUNDUP(($B$2*AR2*F306/365)+($B$2*AR1*G305/365),0)</f>
        <v>28233</v>
      </c>
      <c r="F306" s="36">
        <f>G305+AL1</f>
        <v>2700000</v>
      </c>
      <c r="G306" s="36">
        <f t="shared" si="62"/>
        <v>2700000</v>
      </c>
    </row>
    <row r="307" spans="1:7" ht="15.75" x14ac:dyDescent="0.25">
      <c r="A307" s="21">
        <v>42099</v>
      </c>
      <c r="B307" s="22">
        <f t="shared" si="59"/>
        <v>31</v>
      </c>
      <c r="C307" s="28">
        <f t="shared" si="60"/>
        <v>34398</v>
      </c>
      <c r="D307" s="24">
        <f t="shared" si="61"/>
        <v>0</v>
      </c>
      <c r="E307" s="25">
        <f>ROUNDUP($B$2*B307*F307/365,0)</f>
        <v>34398</v>
      </c>
      <c r="F307" s="25">
        <f>G306</f>
        <v>2700000</v>
      </c>
      <c r="G307" s="25">
        <f t="shared" si="62"/>
        <v>2700000</v>
      </c>
    </row>
    <row r="308" spans="1:7" ht="15.75" x14ac:dyDescent="0.25">
      <c r="A308" s="21">
        <v>42129</v>
      </c>
      <c r="B308" s="22">
        <f t="shared" si="59"/>
        <v>30</v>
      </c>
      <c r="C308" s="28">
        <f t="shared" si="60"/>
        <v>33288</v>
      </c>
      <c r="D308" s="24">
        <f t="shared" si="61"/>
        <v>0</v>
      </c>
      <c r="E308" s="25">
        <f t="shared" ref="E308:E328" si="65">ROUNDUP($B$2*B308*F308/365,0)</f>
        <v>33288</v>
      </c>
      <c r="F308" s="25">
        <f t="shared" si="63"/>
        <v>2700000</v>
      </c>
      <c r="G308" s="25">
        <f t="shared" si="62"/>
        <v>2700000</v>
      </c>
    </row>
    <row r="309" spans="1:7" ht="15.75" x14ac:dyDescent="0.25">
      <c r="A309" s="21">
        <v>42160</v>
      </c>
      <c r="B309" s="22">
        <f t="shared" si="59"/>
        <v>31</v>
      </c>
      <c r="C309" s="28">
        <f t="shared" si="60"/>
        <v>34398</v>
      </c>
      <c r="D309" s="24">
        <f t="shared" si="61"/>
        <v>0</v>
      </c>
      <c r="E309" s="25">
        <f t="shared" si="65"/>
        <v>34398</v>
      </c>
      <c r="F309" s="25">
        <f t="shared" si="63"/>
        <v>2700000</v>
      </c>
      <c r="G309" s="25">
        <f t="shared" si="62"/>
        <v>2700000</v>
      </c>
    </row>
    <row r="310" spans="1:7" ht="15.75" x14ac:dyDescent="0.25">
      <c r="A310" s="21">
        <v>42190</v>
      </c>
      <c r="B310" s="22">
        <f t="shared" si="59"/>
        <v>30</v>
      </c>
      <c r="C310" s="28">
        <f t="shared" si="60"/>
        <v>33288</v>
      </c>
      <c r="D310" s="24">
        <f t="shared" si="61"/>
        <v>0</v>
      </c>
      <c r="E310" s="25">
        <f t="shared" si="65"/>
        <v>33288</v>
      </c>
      <c r="F310" s="25">
        <f t="shared" si="63"/>
        <v>2700000</v>
      </c>
      <c r="G310" s="25">
        <f t="shared" si="62"/>
        <v>2700000</v>
      </c>
    </row>
    <row r="311" spans="1:7" ht="15.75" x14ac:dyDescent="0.25">
      <c r="A311" s="21">
        <v>42221</v>
      </c>
      <c r="B311" s="22">
        <f t="shared" si="59"/>
        <v>31</v>
      </c>
      <c r="C311" s="28">
        <f t="shared" si="60"/>
        <v>34398</v>
      </c>
      <c r="D311" s="24">
        <f t="shared" si="61"/>
        <v>0</v>
      </c>
      <c r="E311" s="25">
        <f t="shared" si="65"/>
        <v>34398</v>
      </c>
      <c r="F311" s="25">
        <f t="shared" si="63"/>
        <v>2700000</v>
      </c>
      <c r="G311" s="25">
        <f t="shared" si="62"/>
        <v>2700000</v>
      </c>
    </row>
    <row r="312" spans="1:7" ht="15.75" x14ac:dyDescent="0.25">
      <c r="A312" s="21">
        <v>42252</v>
      </c>
      <c r="B312" s="22">
        <f t="shared" si="59"/>
        <v>31</v>
      </c>
      <c r="C312" s="28">
        <f t="shared" si="60"/>
        <v>34398</v>
      </c>
      <c r="D312" s="24">
        <f t="shared" si="61"/>
        <v>0</v>
      </c>
      <c r="E312" s="25">
        <f t="shared" si="65"/>
        <v>34398</v>
      </c>
      <c r="F312" s="25">
        <f t="shared" si="63"/>
        <v>2700000</v>
      </c>
      <c r="G312" s="25">
        <f t="shared" si="62"/>
        <v>2700000</v>
      </c>
    </row>
    <row r="313" spans="1:7" ht="15.75" x14ac:dyDescent="0.25">
      <c r="A313" s="21">
        <v>42282</v>
      </c>
      <c r="B313" s="22">
        <f t="shared" si="59"/>
        <v>30</v>
      </c>
      <c r="C313" s="28">
        <f t="shared" si="60"/>
        <v>33288</v>
      </c>
      <c r="D313" s="24">
        <f t="shared" si="61"/>
        <v>0</v>
      </c>
      <c r="E313" s="25">
        <f t="shared" si="65"/>
        <v>33288</v>
      </c>
      <c r="F313" s="25">
        <f t="shared" si="63"/>
        <v>2700000</v>
      </c>
      <c r="G313" s="25">
        <f t="shared" si="62"/>
        <v>2700000</v>
      </c>
    </row>
    <row r="314" spans="1:7" ht="15.75" x14ac:dyDescent="0.25">
      <c r="A314" s="21">
        <v>42313</v>
      </c>
      <c r="B314" s="22">
        <f t="shared" si="59"/>
        <v>31</v>
      </c>
      <c r="C314" s="28">
        <f t="shared" si="60"/>
        <v>34398</v>
      </c>
      <c r="D314" s="24">
        <f t="shared" si="61"/>
        <v>0</v>
      </c>
      <c r="E314" s="25">
        <f t="shared" si="65"/>
        <v>34398</v>
      </c>
      <c r="F314" s="25">
        <f t="shared" si="63"/>
        <v>2700000</v>
      </c>
      <c r="G314" s="25">
        <f t="shared" si="62"/>
        <v>2700000</v>
      </c>
    </row>
    <row r="315" spans="1:7" ht="15.75" x14ac:dyDescent="0.25">
      <c r="A315" s="21">
        <v>42343</v>
      </c>
      <c r="B315" s="22">
        <f t="shared" si="59"/>
        <v>30</v>
      </c>
      <c r="C315" s="28">
        <f t="shared" si="60"/>
        <v>33288</v>
      </c>
      <c r="D315" s="24">
        <f t="shared" si="61"/>
        <v>0</v>
      </c>
      <c r="E315" s="25">
        <f t="shared" si="65"/>
        <v>33288</v>
      </c>
      <c r="F315" s="25">
        <f t="shared" si="63"/>
        <v>2700000</v>
      </c>
      <c r="G315" s="25">
        <f t="shared" si="62"/>
        <v>2700000</v>
      </c>
    </row>
    <row r="316" spans="1:7" ht="15.75" x14ac:dyDescent="0.25">
      <c r="A316" s="21">
        <v>42374</v>
      </c>
      <c r="B316" s="22">
        <f t="shared" si="59"/>
        <v>31</v>
      </c>
      <c r="C316" s="28">
        <f t="shared" si="60"/>
        <v>34398</v>
      </c>
      <c r="D316" s="24">
        <f t="shared" si="61"/>
        <v>0</v>
      </c>
      <c r="E316" s="25">
        <f t="shared" si="65"/>
        <v>34398</v>
      </c>
      <c r="F316" s="25">
        <f t="shared" si="63"/>
        <v>2700000</v>
      </c>
      <c r="G316" s="25">
        <f t="shared" si="62"/>
        <v>2700000</v>
      </c>
    </row>
    <row r="317" spans="1:7" ht="15.75" x14ac:dyDescent="0.25">
      <c r="A317" s="21">
        <v>42405</v>
      </c>
      <c r="B317" s="22">
        <f t="shared" si="59"/>
        <v>31</v>
      </c>
      <c r="C317" s="28">
        <f t="shared" si="60"/>
        <v>34398</v>
      </c>
      <c r="D317" s="24">
        <f t="shared" si="61"/>
        <v>0</v>
      </c>
      <c r="E317" s="25">
        <f t="shared" si="65"/>
        <v>34398</v>
      </c>
      <c r="F317" s="25">
        <f t="shared" si="63"/>
        <v>2700000</v>
      </c>
      <c r="G317" s="25">
        <f t="shared" si="62"/>
        <v>2700000</v>
      </c>
    </row>
    <row r="318" spans="1:7" ht="15.75" x14ac:dyDescent="0.25">
      <c r="A318" s="21">
        <v>42434</v>
      </c>
      <c r="B318" s="22">
        <f t="shared" si="59"/>
        <v>29</v>
      </c>
      <c r="C318" s="28">
        <f t="shared" si="60"/>
        <v>32179</v>
      </c>
      <c r="D318" s="24">
        <f t="shared" si="61"/>
        <v>0</v>
      </c>
      <c r="E318" s="25">
        <f t="shared" si="65"/>
        <v>32179</v>
      </c>
      <c r="F318" s="25">
        <f t="shared" si="63"/>
        <v>2700000</v>
      </c>
      <c r="G318" s="25">
        <f t="shared" si="62"/>
        <v>2700000</v>
      </c>
    </row>
    <row r="319" spans="1:7" ht="15.75" x14ac:dyDescent="0.25">
      <c r="A319" s="21">
        <v>42465</v>
      </c>
      <c r="B319" s="22">
        <f t="shared" si="59"/>
        <v>31</v>
      </c>
      <c r="C319" s="28">
        <f t="shared" si="60"/>
        <v>34398</v>
      </c>
      <c r="D319" s="24">
        <f t="shared" si="61"/>
        <v>0</v>
      </c>
      <c r="E319" s="25">
        <f t="shared" si="65"/>
        <v>34398</v>
      </c>
      <c r="F319" s="25">
        <f t="shared" si="63"/>
        <v>2700000</v>
      </c>
      <c r="G319" s="25">
        <f t="shared" si="62"/>
        <v>2700000</v>
      </c>
    </row>
    <row r="320" spans="1:7" ht="15.75" x14ac:dyDescent="0.25">
      <c r="A320" s="21">
        <v>42495</v>
      </c>
      <c r="B320" s="22">
        <f t="shared" si="59"/>
        <v>30</v>
      </c>
      <c r="C320" s="28">
        <f t="shared" si="60"/>
        <v>33288</v>
      </c>
      <c r="D320" s="24">
        <f t="shared" si="61"/>
        <v>0</v>
      </c>
      <c r="E320" s="25">
        <f t="shared" si="65"/>
        <v>33288</v>
      </c>
      <c r="F320" s="25">
        <f t="shared" si="63"/>
        <v>2700000</v>
      </c>
      <c r="G320" s="25">
        <f t="shared" si="62"/>
        <v>2700000</v>
      </c>
    </row>
    <row r="321" spans="1:7" ht="15.75" x14ac:dyDescent="0.25">
      <c r="A321" s="21">
        <v>42526</v>
      </c>
      <c r="B321" s="22">
        <f t="shared" si="59"/>
        <v>31</v>
      </c>
      <c r="C321" s="28">
        <f t="shared" si="60"/>
        <v>34398</v>
      </c>
      <c r="D321" s="24">
        <f t="shared" si="61"/>
        <v>0</v>
      </c>
      <c r="E321" s="25">
        <f t="shared" si="65"/>
        <v>34398</v>
      </c>
      <c r="F321" s="25">
        <f t="shared" si="63"/>
        <v>2700000</v>
      </c>
      <c r="G321" s="25">
        <f t="shared" si="62"/>
        <v>2700000</v>
      </c>
    </row>
    <row r="322" spans="1:7" ht="15.75" x14ac:dyDescent="0.25">
      <c r="A322" s="21">
        <v>42556</v>
      </c>
      <c r="B322" s="22">
        <f t="shared" si="59"/>
        <v>30</v>
      </c>
      <c r="C322" s="28">
        <f t="shared" si="60"/>
        <v>33288</v>
      </c>
      <c r="D322" s="24">
        <f t="shared" si="61"/>
        <v>0</v>
      </c>
      <c r="E322" s="25">
        <f t="shared" si="65"/>
        <v>33288</v>
      </c>
      <c r="F322" s="25">
        <f t="shared" si="63"/>
        <v>2700000</v>
      </c>
      <c r="G322" s="25">
        <f t="shared" si="62"/>
        <v>2700000</v>
      </c>
    </row>
    <row r="323" spans="1:7" ht="15.75" x14ac:dyDescent="0.25">
      <c r="A323" s="21">
        <v>42587</v>
      </c>
      <c r="B323" s="22">
        <f t="shared" si="59"/>
        <v>31</v>
      </c>
      <c r="C323" s="28">
        <f t="shared" si="60"/>
        <v>34398</v>
      </c>
      <c r="D323" s="24">
        <f t="shared" si="61"/>
        <v>0</v>
      </c>
      <c r="E323" s="25">
        <f t="shared" si="65"/>
        <v>34398</v>
      </c>
      <c r="F323" s="25">
        <f t="shared" si="63"/>
        <v>2700000</v>
      </c>
      <c r="G323" s="25">
        <f t="shared" si="62"/>
        <v>2700000</v>
      </c>
    </row>
    <row r="324" spans="1:7" ht="15.75" x14ac:dyDescent="0.25">
      <c r="A324" s="21">
        <v>42618</v>
      </c>
      <c r="B324" s="22">
        <f t="shared" si="59"/>
        <v>31</v>
      </c>
      <c r="C324" s="28">
        <f t="shared" si="60"/>
        <v>34398</v>
      </c>
      <c r="D324" s="24">
        <f t="shared" si="61"/>
        <v>0</v>
      </c>
      <c r="E324" s="25">
        <f t="shared" si="65"/>
        <v>34398</v>
      </c>
      <c r="F324" s="25">
        <f t="shared" si="63"/>
        <v>2700000</v>
      </c>
      <c r="G324" s="25">
        <f t="shared" si="62"/>
        <v>2700000</v>
      </c>
    </row>
    <row r="325" spans="1:7" ht="15.75" x14ac:dyDescent="0.25">
      <c r="A325" s="21">
        <v>42648</v>
      </c>
      <c r="B325" s="22">
        <f t="shared" si="59"/>
        <v>30</v>
      </c>
      <c r="C325" s="28">
        <f t="shared" si="60"/>
        <v>33288</v>
      </c>
      <c r="D325" s="24">
        <f t="shared" si="61"/>
        <v>0</v>
      </c>
      <c r="E325" s="25">
        <f t="shared" si="65"/>
        <v>33288</v>
      </c>
      <c r="F325" s="25">
        <f t="shared" si="63"/>
        <v>2700000</v>
      </c>
      <c r="G325" s="25">
        <f t="shared" si="62"/>
        <v>2700000</v>
      </c>
    </row>
    <row r="326" spans="1:7" ht="15.75" x14ac:dyDescent="0.25">
      <c r="A326" s="21">
        <v>42679</v>
      </c>
      <c r="B326" s="22">
        <f t="shared" si="59"/>
        <v>31</v>
      </c>
      <c r="C326" s="28">
        <f t="shared" si="60"/>
        <v>34398</v>
      </c>
      <c r="D326" s="24">
        <f t="shared" si="61"/>
        <v>0</v>
      </c>
      <c r="E326" s="25">
        <f t="shared" si="65"/>
        <v>34398</v>
      </c>
      <c r="F326" s="25">
        <f t="shared" si="63"/>
        <v>2700000</v>
      </c>
      <c r="G326" s="25">
        <f t="shared" si="62"/>
        <v>2700000</v>
      </c>
    </row>
    <row r="327" spans="1:7" ht="15.75" x14ac:dyDescent="0.25">
      <c r="A327" s="21">
        <v>42709</v>
      </c>
      <c r="B327" s="22">
        <f t="shared" si="59"/>
        <v>30</v>
      </c>
      <c r="C327" s="28">
        <f t="shared" si="60"/>
        <v>33288</v>
      </c>
      <c r="D327" s="24">
        <f t="shared" si="61"/>
        <v>0</v>
      </c>
      <c r="E327" s="25">
        <f t="shared" si="65"/>
        <v>33288</v>
      </c>
      <c r="F327" s="25">
        <f t="shared" si="63"/>
        <v>2700000</v>
      </c>
      <c r="G327" s="25">
        <f t="shared" si="62"/>
        <v>2700000</v>
      </c>
    </row>
    <row r="328" spans="1:7" ht="15.75" x14ac:dyDescent="0.25">
      <c r="A328" s="21">
        <v>42740</v>
      </c>
      <c r="B328" s="27">
        <f t="shared" si="59"/>
        <v>31</v>
      </c>
      <c r="C328" s="38">
        <f t="shared" ref="C328" si="66">$AT$1</f>
        <v>2734398</v>
      </c>
      <c r="D328" s="29">
        <f t="shared" si="61"/>
        <v>2700000</v>
      </c>
      <c r="E328" s="25">
        <f t="shared" si="65"/>
        <v>34398</v>
      </c>
      <c r="F328" s="25">
        <f t="shared" si="63"/>
        <v>2700000</v>
      </c>
      <c r="G328" s="25">
        <f t="shared" si="62"/>
        <v>0</v>
      </c>
    </row>
    <row r="329" spans="1:7" ht="15.75" x14ac:dyDescent="0.25">
      <c r="A329" s="26">
        <v>41675</v>
      </c>
      <c r="B329" s="27">
        <f>_xlfn.DAYS(A329,A4)</f>
        <v>31</v>
      </c>
      <c r="C329" s="28">
        <f>E329</f>
        <v>3822</v>
      </c>
      <c r="D329" s="29">
        <f>C329-E329</f>
        <v>0</v>
      </c>
      <c r="E329" s="30">
        <f t="shared" ref="E329:F335" si="67">E293</f>
        <v>3822</v>
      </c>
      <c r="F329" s="30">
        <f t="shared" si="67"/>
        <v>300000</v>
      </c>
      <c r="G329" s="30">
        <f>F329-D329</f>
        <v>300000</v>
      </c>
    </row>
    <row r="330" spans="1:7" ht="15.75" x14ac:dyDescent="0.25">
      <c r="A330" s="26">
        <v>41703</v>
      </c>
      <c r="B330" s="27">
        <f t="shared" ref="B330:B364" si="68">_xlfn.DAYS(A330,A329)</f>
        <v>28</v>
      </c>
      <c r="C330" s="28">
        <f t="shared" ref="C330:C363" si="69">E330</f>
        <v>6288</v>
      </c>
      <c r="D330" s="29">
        <f t="shared" ref="D330:D364" si="70">C330-E330</f>
        <v>0</v>
      </c>
      <c r="E330" s="30">
        <f t="shared" si="67"/>
        <v>6288</v>
      </c>
      <c r="F330" s="30">
        <f t="shared" si="67"/>
        <v>600000</v>
      </c>
      <c r="G330" s="30">
        <f t="shared" ref="G330:G364" si="71">F330-D330</f>
        <v>600000</v>
      </c>
    </row>
    <row r="331" spans="1:7" ht="15.75" x14ac:dyDescent="0.25">
      <c r="A331" s="26">
        <v>41734</v>
      </c>
      <c r="B331" s="27">
        <f t="shared" si="68"/>
        <v>31</v>
      </c>
      <c r="C331" s="28">
        <f t="shared" si="69"/>
        <v>10233</v>
      </c>
      <c r="D331" s="29">
        <f t="shared" si="70"/>
        <v>0</v>
      </c>
      <c r="E331" s="30">
        <f t="shared" si="67"/>
        <v>10233</v>
      </c>
      <c r="F331" s="30">
        <f t="shared" si="67"/>
        <v>900000</v>
      </c>
      <c r="G331" s="30">
        <f t="shared" si="71"/>
        <v>900000</v>
      </c>
    </row>
    <row r="332" spans="1:7" ht="15.75" x14ac:dyDescent="0.25">
      <c r="A332" s="26">
        <v>41764</v>
      </c>
      <c r="B332" s="27">
        <f t="shared" si="68"/>
        <v>30</v>
      </c>
      <c r="C332" s="28">
        <f t="shared" si="69"/>
        <v>12946</v>
      </c>
      <c r="D332" s="29">
        <f t="shared" si="70"/>
        <v>0</v>
      </c>
      <c r="E332" s="30">
        <f t="shared" si="67"/>
        <v>12946</v>
      </c>
      <c r="F332" s="30">
        <f t="shared" si="67"/>
        <v>1200000</v>
      </c>
      <c r="G332" s="30">
        <f t="shared" si="71"/>
        <v>1200000</v>
      </c>
    </row>
    <row r="333" spans="1:7" ht="15.75" x14ac:dyDescent="0.25">
      <c r="A333" s="26">
        <v>41795</v>
      </c>
      <c r="B333" s="27">
        <f t="shared" si="68"/>
        <v>31</v>
      </c>
      <c r="C333" s="28">
        <f t="shared" si="69"/>
        <v>16644</v>
      </c>
      <c r="D333" s="29">
        <f t="shared" si="70"/>
        <v>0</v>
      </c>
      <c r="E333" s="30">
        <f t="shared" si="67"/>
        <v>16644</v>
      </c>
      <c r="F333" s="30">
        <f t="shared" si="67"/>
        <v>1500000</v>
      </c>
      <c r="G333" s="30">
        <f t="shared" si="71"/>
        <v>1500000</v>
      </c>
    </row>
    <row r="334" spans="1:7" ht="15.75" x14ac:dyDescent="0.25">
      <c r="A334" s="26">
        <v>41825</v>
      </c>
      <c r="B334" s="27">
        <f t="shared" si="68"/>
        <v>30</v>
      </c>
      <c r="C334" s="28">
        <f t="shared" si="69"/>
        <v>19110</v>
      </c>
      <c r="D334" s="29">
        <f t="shared" si="70"/>
        <v>0</v>
      </c>
      <c r="E334" s="30">
        <f t="shared" si="67"/>
        <v>19110</v>
      </c>
      <c r="F334" s="30">
        <f t="shared" si="67"/>
        <v>1800000</v>
      </c>
      <c r="G334" s="30">
        <f t="shared" si="71"/>
        <v>1800000</v>
      </c>
    </row>
    <row r="335" spans="1:7" ht="15.75" x14ac:dyDescent="0.25">
      <c r="A335" s="26">
        <v>41856</v>
      </c>
      <c r="B335" s="27">
        <f t="shared" si="68"/>
        <v>31</v>
      </c>
      <c r="C335" s="28">
        <f t="shared" si="69"/>
        <v>23548</v>
      </c>
      <c r="D335" s="29">
        <f t="shared" si="70"/>
        <v>0</v>
      </c>
      <c r="E335" s="30">
        <f t="shared" si="67"/>
        <v>23548</v>
      </c>
      <c r="F335" s="30">
        <f t="shared" si="67"/>
        <v>2100000</v>
      </c>
      <c r="G335" s="30">
        <f t="shared" si="71"/>
        <v>2100000</v>
      </c>
    </row>
    <row r="336" spans="1:7" ht="15.75" x14ac:dyDescent="0.25">
      <c r="A336" s="26">
        <v>41887</v>
      </c>
      <c r="B336" s="27">
        <f t="shared" si="68"/>
        <v>31</v>
      </c>
      <c r="C336" s="28">
        <f t="shared" si="69"/>
        <v>26754</v>
      </c>
      <c r="D336" s="29">
        <f t="shared" si="70"/>
        <v>0</v>
      </c>
      <c r="E336" s="30">
        <f t="shared" ref="E336:E341" si="72">ROUNDUP($B$2*B336*F336/365,0)</f>
        <v>26754</v>
      </c>
      <c r="F336" s="30">
        <f>G335+AH73</f>
        <v>2100000</v>
      </c>
      <c r="G336" s="30">
        <f t="shared" si="71"/>
        <v>2100000</v>
      </c>
    </row>
    <row r="337" spans="1:7" ht="15.75" x14ac:dyDescent="0.25">
      <c r="A337" s="21">
        <v>41917</v>
      </c>
      <c r="B337" s="22">
        <f t="shared" si="68"/>
        <v>30</v>
      </c>
      <c r="C337" s="28">
        <f t="shared" si="69"/>
        <v>25891</v>
      </c>
      <c r="D337" s="24">
        <f t="shared" si="70"/>
        <v>0</v>
      </c>
      <c r="E337" s="30">
        <f t="shared" si="72"/>
        <v>25891</v>
      </c>
      <c r="F337" s="25">
        <f t="shared" ref="F337:F341" si="73">G336</f>
        <v>2100000</v>
      </c>
      <c r="G337" s="25">
        <f t="shared" si="71"/>
        <v>2100000</v>
      </c>
    </row>
    <row r="338" spans="1:7" ht="15.75" x14ac:dyDescent="0.25">
      <c r="A338" s="21">
        <v>41948</v>
      </c>
      <c r="B338" s="22">
        <f t="shared" si="68"/>
        <v>31</v>
      </c>
      <c r="C338" s="28">
        <f t="shared" si="69"/>
        <v>26754</v>
      </c>
      <c r="D338" s="24">
        <f t="shared" si="70"/>
        <v>0</v>
      </c>
      <c r="E338" s="30">
        <f t="shared" si="72"/>
        <v>26754</v>
      </c>
      <c r="F338" s="25">
        <f t="shared" si="73"/>
        <v>2100000</v>
      </c>
      <c r="G338" s="25">
        <f t="shared" si="71"/>
        <v>2100000</v>
      </c>
    </row>
    <row r="339" spans="1:7" ht="15.75" x14ac:dyDescent="0.25">
      <c r="A339" s="21">
        <v>41978</v>
      </c>
      <c r="B339" s="22">
        <f t="shared" si="68"/>
        <v>30</v>
      </c>
      <c r="C339" s="28">
        <f t="shared" si="69"/>
        <v>25891</v>
      </c>
      <c r="D339" s="24">
        <f t="shared" si="70"/>
        <v>0</v>
      </c>
      <c r="E339" s="30">
        <f t="shared" si="72"/>
        <v>25891</v>
      </c>
      <c r="F339" s="25">
        <f t="shared" si="73"/>
        <v>2100000</v>
      </c>
      <c r="G339" s="25">
        <f t="shared" si="71"/>
        <v>2100000</v>
      </c>
    </row>
    <row r="340" spans="1:7" ht="15.75" x14ac:dyDescent="0.25">
      <c r="A340" s="21">
        <v>42009</v>
      </c>
      <c r="B340" s="22">
        <f t="shared" si="68"/>
        <v>31</v>
      </c>
      <c r="C340" s="28">
        <f t="shared" si="69"/>
        <v>26754</v>
      </c>
      <c r="D340" s="24">
        <f t="shared" si="70"/>
        <v>0</v>
      </c>
      <c r="E340" s="30">
        <f t="shared" si="72"/>
        <v>26754</v>
      </c>
      <c r="F340" s="25">
        <f t="shared" si="73"/>
        <v>2100000</v>
      </c>
      <c r="G340" s="25">
        <f t="shared" si="71"/>
        <v>2100000</v>
      </c>
    </row>
    <row r="341" spans="1:7" ht="15.75" x14ac:dyDescent="0.25">
      <c r="A341" s="21">
        <v>42040</v>
      </c>
      <c r="B341" s="22">
        <f t="shared" si="68"/>
        <v>31</v>
      </c>
      <c r="C341" s="28">
        <f t="shared" si="69"/>
        <v>26754</v>
      </c>
      <c r="D341" s="24">
        <f t="shared" si="70"/>
        <v>0</v>
      </c>
      <c r="E341" s="30">
        <f t="shared" si="72"/>
        <v>26754</v>
      </c>
      <c r="F341" s="25">
        <f t="shared" si="73"/>
        <v>2100000</v>
      </c>
      <c r="G341" s="25">
        <f t="shared" si="71"/>
        <v>2100000</v>
      </c>
    </row>
    <row r="342" spans="1:7" ht="15.75" x14ac:dyDescent="0.25">
      <c r="A342" s="32">
        <v>42068</v>
      </c>
      <c r="B342" s="33">
        <f t="shared" si="68"/>
        <v>28</v>
      </c>
      <c r="C342" s="28">
        <f t="shared" si="69"/>
        <v>28233</v>
      </c>
      <c r="D342" s="35">
        <f t="shared" si="70"/>
        <v>0</v>
      </c>
      <c r="E342" s="36">
        <f>E306</f>
        <v>28233</v>
      </c>
      <c r="F342" s="36">
        <f>F306</f>
        <v>2700000</v>
      </c>
      <c r="G342" s="36">
        <f t="shared" si="71"/>
        <v>2700000</v>
      </c>
    </row>
    <row r="343" spans="1:7" ht="15.75" x14ac:dyDescent="0.25">
      <c r="A343" s="21">
        <v>42099</v>
      </c>
      <c r="B343" s="22">
        <f t="shared" si="68"/>
        <v>31</v>
      </c>
      <c r="C343" s="28">
        <f t="shared" si="69"/>
        <v>34398</v>
      </c>
      <c r="D343" s="24">
        <f t="shared" si="70"/>
        <v>0</v>
      </c>
      <c r="E343" s="25">
        <f>ROUNDUP($B$2*B343*F343/365,0)</f>
        <v>34398</v>
      </c>
      <c r="F343" s="25">
        <f>G342</f>
        <v>2700000</v>
      </c>
      <c r="G343" s="25">
        <f t="shared" si="71"/>
        <v>2700000</v>
      </c>
    </row>
    <row r="344" spans="1:7" ht="15.75" x14ac:dyDescent="0.25">
      <c r="A344" s="21">
        <v>42129</v>
      </c>
      <c r="B344" s="22">
        <f t="shared" si="68"/>
        <v>30</v>
      </c>
      <c r="C344" s="28">
        <f t="shared" si="69"/>
        <v>33288</v>
      </c>
      <c r="D344" s="24">
        <f t="shared" si="70"/>
        <v>0</v>
      </c>
      <c r="E344" s="25">
        <f t="shared" ref="E344:E353" si="74">ROUNDUP($B$2*B344*F344/365,0)</f>
        <v>33288</v>
      </c>
      <c r="F344" s="25">
        <f t="shared" ref="F344:F364" si="75">G343</f>
        <v>2700000</v>
      </c>
      <c r="G344" s="25">
        <f t="shared" si="71"/>
        <v>2700000</v>
      </c>
    </row>
    <row r="345" spans="1:7" ht="15.75" x14ac:dyDescent="0.25">
      <c r="A345" s="21">
        <v>42160</v>
      </c>
      <c r="B345" s="22">
        <f t="shared" si="68"/>
        <v>31</v>
      </c>
      <c r="C345" s="28">
        <f t="shared" si="69"/>
        <v>34398</v>
      </c>
      <c r="D345" s="24">
        <f t="shared" si="70"/>
        <v>0</v>
      </c>
      <c r="E345" s="25">
        <f t="shared" si="74"/>
        <v>34398</v>
      </c>
      <c r="F345" s="25">
        <f t="shared" si="75"/>
        <v>2700000</v>
      </c>
      <c r="G345" s="25">
        <f t="shared" si="71"/>
        <v>2700000</v>
      </c>
    </row>
    <row r="346" spans="1:7" ht="15.75" x14ac:dyDescent="0.25">
      <c r="A346" s="21">
        <v>42190</v>
      </c>
      <c r="B346" s="22">
        <f t="shared" si="68"/>
        <v>30</v>
      </c>
      <c r="C346" s="28">
        <f t="shared" si="69"/>
        <v>33288</v>
      </c>
      <c r="D346" s="24">
        <f t="shared" si="70"/>
        <v>0</v>
      </c>
      <c r="E346" s="25">
        <f t="shared" si="74"/>
        <v>33288</v>
      </c>
      <c r="F346" s="25">
        <f t="shared" si="75"/>
        <v>2700000</v>
      </c>
      <c r="G346" s="25">
        <f t="shared" si="71"/>
        <v>2700000</v>
      </c>
    </row>
    <row r="347" spans="1:7" ht="15.75" x14ac:dyDescent="0.25">
      <c r="A347" s="21">
        <v>42221</v>
      </c>
      <c r="B347" s="22">
        <f t="shared" si="68"/>
        <v>31</v>
      </c>
      <c r="C347" s="28">
        <f t="shared" si="69"/>
        <v>34398</v>
      </c>
      <c r="D347" s="24">
        <f t="shared" si="70"/>
        <v>0</v>
      </c>
      <c r="E347" s="25">
        <f t="shared" si="74"/>
        <v>34398</v>
      </c>
      <c r="F347" s="25">
        <f t="shared" si="75"/>
        <v>2700000</v>
      </c>
      <c r="G347" s="25">
        <f t="shared" si="71"/>
        <v>2700000</v>
      </c>
    </row>
    <row r="348" spans="1:7" ht="15.75" x14ac:dyDescent="0.25">
      <c r="A348" s="21">
        <v>42252</v>
      </c>
      <c r="B348" s="22">
        <f t="shared" si="68"/>
        <v>31</v>
      </c>
      <c r="C348" s="28">
        <f t="shared" si="69"/>
        <v>34398</v>
      </c>
      <c r="D348" s="24">
        <f t="shared" si="70"/>
        <v>0</v>
      </c>
      <c r="E348" s="25">
        <f t="shared" si="74"/>
        <v>34398</v>
      </c>
      <c r="F348" s="25">
        <f t="shared" si="75"/>
        <v>2700000</v>
      </c>
      <c r="G348" s="25">
        <f t="shared" si="71"/>
        <v>2700000</v>
      </c>
    </row>
    <row r="349" spans="1:7" ht="15.75" x14ac:dyDescent="0.25">
      <c r="A349" s="21">
        <v>42282</v>
      </c>
      <c r="B349" s="22">
        <f t="shared" si="68"/>
        <v>30</v>
      </c>
      <c r="C349" s="28">
        <f t="shared" si="69"/>
        <v>33288</v>
      </c>
      <c r="D349" s="24">
        <f t="shared" si="70"/>
        <v>0</v>
      </c>
      <c r="E349" s="25">
        <f t="shared" si="74"/>
        <v>33288</v>
      </c>
      <c r="F349" s="25">
        <f t="shared" si="75"/>
        <v>2700000</v>
      </c>
      <c r="G349" s="25">
        <f t="shared" si="71"/>
        <v>2700000</v>
      </c>
    </row>
    <row r="350" spans="1:7" ht="15.75" x14ac:dyDescent="0.25">
      <c r="A350" s="21">
        <v>42313</v>
      </c>
      <c r="B350" s="22">
        <f t="shared" si="68"/>
        <v>31</v>
      </c>
      <c r="C350" s="28">
        <f t="shared" si="69"/>
        <v>34398</v>
      </c>
      <c r="D350" s="24">
        <f t="shared" si="70"/>
        <v>0</v>
      </c>
      <c r="E350" s="25">
        <f t="shared" si="74"/>
        <v>34398</v>
      </c>
      <c r="F350" s="25">
        <f t="shared" si="75"/>
        <v>2700000</v>
      </c>
      <c r="G350" s="25">
        <f t="shared" si="71"/>
        <v>2700000</v>
      </c>
    </row>
    <row r="351" spans="1:7" ht="15.75" x14ac:dyDescent="0.25">
      <c r="A351" s="21">
        <v>42343</v>
      </c>
      <c r="B351" s="22">
        <f t="shared" si="68"/>
        <v>30</v>
      </c>
      <c r="C351" s="28">
        <f t="shared" si="69"/>
        <v>33288</v>
      </c>
      <c r="D351" s="24">
        <f t="shared" si="70"/>
        <v>0</v>
      </c>
      <c r="E351" s="25">
        <f t="shared" si="74"/>
        <v>33288</v>
      </c>
      <c r="F351" s="25">
        <f t="shared" si="75"/>
        <v>2700000</v>
      </c>
      <c r="G351" s="25">
        <f t="shared" si="71"/>
        <v>2700000</v>
      </c>
    </row>
    <row r="352" spans="1:7" ht="15.75" x14ac:dyDescent="0.25">
      <c r="A352" s="21">
        <v>42374</v>
      </c>
      <c r="B352" s="22">
        <f t="shared" si="68"/>
        <v>31</v>
      </c>
      <c r="C352" s="28">
        <f t="shared" si="69"/>
        <v>34398</v>
      </c>
      <c r="D352" s="24">
        <f t="shared" si="70"/>
        <v>0</v>
      </c>
      <c r="E352" s="25">
        <f t="shared" si="74"/>
        <v>34398</v>
      </c>
      <c r="F352" s="25">
        <f t="shared" si="75"/>
        <v>2700000</v>
      </c>
      <c r="G352" s="25">
        <f t="shared" si="71"/>
        <v>2700000</v>
      </c>
    </row>
    <row r="353" spans="1:7" ht="15.75" x14ac:dyDescent="0.25">
      <c r="A353" s="21">
        <v>42405</v>
      </c>
      <c r="B353" s="22">
        <f t="shared" si="68"/>
        <v>31</v>
      </c>
      <c r="C353" s="28">
        <f t="shared" si="69"/>
        <v>34398</v>
      </c>
      <c r="D353" s="24">
        <f t="shared" si="70"/>
        <v>0</v>
      </c>
      <c r="E353" s="25">
        <f t="shared" si="74"/>
        <v>34398</v>
      </c>
      <c r="F353" s="25">
        <f t="shared" si="75"/>
        <v>2700000</v>
      </c>
      <c r="G353" s="25">
        <f t="shared" si="71"/>
        <v>2700000</v>
      </c>
    </row>
    <row r="354" spans="1:7" ht="15.75" x14ac:dyDescent="0.25">
      <c r="A354" s="39">
        <v>42434</v>
      </c>
      <c r="B354" s="40">
        <f t="shared" si="68"/>
        <v>29</v>
      </c>
      <c r="C354" s="28">
        <f t="shared" si="69"/>
        <v>32795</v>
      </c>
      <c r="D354" s="42">
        <f t="shared" si="70"/>
        <v>0</v>
      </c>
      <c r="E354" s="43">
        <f>ROUNDUP(($B$2*AT2*F354/365)+($B$2*AV1*G353/365),0)</f>
        <v>32795</v>
      </c>
      <c r="F354" s="43">
        <f>G353+AP1</f>
        <v>3000000</v>
      </c>
      <c r="G354" s="43">
        <f t="shared" si="71"/>
        <v>3000000</v>
      </c>
    </row>
    <row r="355" spans="1:7" ht="15.75" x14ac:dyDescent="0.25">
      <c r="A355" s="21">
        <v>42465</v>
      </c>
      <c r="B355" s="22">
        <f t="shared" si="68"/>
        <v>31</v>
      </c>
      <c r="C355" s="28">
        <f t="shared" si="69"/>
        <v>38220</v>
      </c>
      <c r="D355" s="24">
        <f t="shared" si="70"/>
        <v>0</v>
      </c>
      <c r="E355" s="25">
        <f>ROUNDUP($B$2*B355*F355/365,0)</f>
        <v>38220</v>
      </c>
      <c r="F355" s="25">
        <f t="shared" si="75"/>
        <v>3000000</v>
      </c>
      <c r="G355" s="25">
        <f t="shared" si="71"/>
        <v>3000000</v>
      </c>
    </row>
    <row r="356" spans="1:7" ht="15.75" x14ac:dyDescent="0.25">
      <c r="A356" s="21">
        <v>42495</v>
      </c>
      <c r="B356" s="22">
        <f t="shared" si="68"/>
        <v>30</v>
      </c>
      <c r="C356" s="28">
        <f t="shared" si="69"/>
        <v>36987</v>
      </c>
      <c r="D356" s="24">
        <f t="shared" si="70"/>
        <v>0</v>
      </c>
      <c r="E356" s="25">
        <f t="shared" ref="E356:E364" si="76">ROUNDUP($B$2*B356*F356/365,0)</f>
        <v>36987</v>
      </c>
      <c r="F356" s="25">
        <f t="shared" si="75"/>
        <v>3000000</v>
      </c>
      <c r="G356" s="25">
        <f t="shared" si="71"/>
        <v>3000000</v>
      </c>
    </row>
    <row r="357" spans="1:7" ht="15.75" x14ac:dyDescent="0.25">
      <c r="A357" s="21">
        <v>42526</v>
      </c>
      <c r="B357" s="22">
        <f t="shared" si="68"/>
        <v>31</v>
      </c>
      <c r="C357" s="28">
        <f t="shared" si="69"/>
        <v>38220</v>
      </c>
      <c r="D357" s="24">
        <f t="shared" si="70"/>
        <v>0</v>
      </c>
      <c r="E357" s="25">
        <f t="shared" si="76"/>
        <v>38220</v>
      </c>
      <c r="F357" s="25">
        <f t="shared" si="75"/>
        <v>3000000</v>
      </c>
      <c r="G357" s="25">
        <f t="shared" si="71"/>
        <v>3000000</v>
      </c>
    </row>
    <row r="358" spans="1:7" ht="15.75" x14ac:dyDescent="0.25">
      <c r="A358" s="21">
        <v>42556</v>
      </c>
      <c r="B358" s="22">
        <f t="shared" si="68"/>
        <v>30</v>
      </c>
      <c r="C358" s="28">
        <f t="shared" si="69"/>
        <v>36987</v>
      </c>
      <c r="D358" s="24">
        <f t="shared" si="70"/>
        <v>0</v>
      </c>
      <c r="E358" s="25">
        <f t="shared" si="76"/>
        <v>36987</v>
      </c>
      <c r="F358" s="25">
        <f t="shared" si="75"/>
        <v>3000000</v>
      </c>
      <c r="G358" s="25">
        <f t="shared" si="71"/>
        <v>3000000</v>
      </c>
    </row>
    <row r="359" spans="1:7" ht="15.75" x14ac:dyDescent="0.25">
      <c r="A359" s="21">
        <v>42587</v>
      </c>
      <c r="B359" s="22">
        <f t="shared" si="68"/>
        <v>31</v>
      </c>
      <c r="C359" s="28">
        <f t="shared" si="69"/>
        <v>38220</v>
      </c>
      <c r="D359" s="24">
        <f t="shared" si="70"/>
        <v>0</v>
      </c>
      <c r="E359" s="25">
        <f t="shared" si="76"/>
        <v>38220</v>
      </c>
      <c r="F359" s="25">
        <f t="shared" si="75"/>
        <v>3000000</v>
      </c>
      <c r="G359" s="25">
        <f t="shared" si="71"/>
        <v>3000000</v>
      </c>
    </row>
    <row r="360" spans="1:7" ht="15.75" x14ac:dyDescent="0.25">
      <c r="A360" s="21">
        <v>42618</v>
      </c>
      <c r="B360" s="22">
        <f t="shared" si="68"/>
        <v>31</v>
      </c>
      <c r="C360" s="28">
        <f t="shared" si="69"/>
        <v>38220</v>
      </c>
      <c r="D360" s="24">
        <f t="shared" si="70"/>
        <v>0</v>
      </c>
      <c r="E360" s="25">
        <f t="shared" si="76"/>
        <v>38220</v>
      </c>
      <c r="F360" s="25">
        <f t="shared" si="75"/>
        <v>3000000</v>
      </c>
      <c r="G360" s="25">
        <f t="shared" si="71"/>
        <v>3000000</v>
      </c>
    </row>
    <row r="361" spans="1:7" ht="15.75" x14ac:dyDescent="0.25">
      <c r="A361" s="21">
        <v>42648</v>
      </c>
      <c r="B361" s="22">
        <f t="shared" si="68"/>
        <v>30</v>
      </c>
      <c r="C361" s="28">
        <f t="shared" si="69"/>
        <v>36987</v>
      </c>
      <c r="D361" s="24">
        <f t="shared" si="70"/>
        <v>0</v>
      </c>
      <c r="E361" s="25">
        <f t="shared" si="76"/>
        <v>36987</v>
      </c>
      <c r="F361" s="25">
        <f t="shared" si="75"/>
        <v>3000000</v>
      </c>
      <c r="G361" s="25">
        <f t="shared" si="71"/>
        <v>3000000</v>
      </c>
    </row>
    <row r="362" spans="1:7" ht="15.75" x14ac:dyDescent="0.25">
      <c r="A362" s="21">
        <v>42679</v>
      </c>
      <c r="B362" s="22">
        <f t="shared" si="68"/>
        <v>31</v>
      </c>
      <c r="C362" s="28">
        <f t="shared" si="69"/>
        <v>38220</v>
      </c>
      <c r="D362" s="24">
        <f t="shared" si="70"/>
        <v>0</v>
      </c>
      <c r="E362" s="25">
        <f t="shared" si="76"/>
        <v>38220</v>
      </c>
      <c r="F362" s="25">
        <f t="shared" si="75"/>
        <v>3000000</v>
      </c>
      <c r="G362" s="25">
        <f t="shared" si="71"/>
        <v>3000000</v>
      </c>
    </row>
    <row r="363" spans="1:7" ht="15.75" x14ac:dyDescent="0.25">
      <c r="A363" s="21">
        <v>42709</v>
      </c>
      <c r="B363" s="22">
        <f t="shared" si="68"/>
        <v>30</v>
      </c>
      <c r="C363" s="28">
        <f t="shared" si="69"/>
        <v>36987</v>
      </c>
      <c r="D363" s="24">
        <f t="shared" si="70"/>
        <v>0</v>
      </c>
      <c r="E363" s="25">
        <f t="shared" si="76"/>
        <v>36987</v>
      </c>
      <c r="F363" s="25">
        <f t="shared" si="75"/>
        <v>3000000</v>
      </c>
      <c r="G363" s="25">
        <f t="shared" si="71"/>
        <v>3000000</v>
      </c>
    </row>
    <row r="364" spans="1:7" ht="15.75" x14ac:dyDescent="0.25">
      <c r="A364" s="21">
        <v>42740</v>
      </c>
      <c r="B364" s="27">
        <f t="shared" si="68"/>
        <v>31</v>
      </c>
      <c r="C364" s="38">
        <f t="shared" ref="C364" si="77">$AV$2</f>
        <v>3038220</v>
      </c>
      <c r="D364" s="29">
        <f t="shared" si="70"/>
        <v>3000000</v>
      </c>
      <c r="E364" s="25">
        <f t="shared" si="76"/>
        <v>38220</v>
      </c>
      <c r="F364" s="25">
        <f t="shared" si="75"/>
        <v>3000000</v>
      </c>
      <c r="G364" s="25">
        <f t="shared" si="7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BA0C-6316-441C-9350-8D1BD97CD5D8}">
  <dimension ref="A1:L52"/>
  <sheetViews>
    <sheetView workbookViewId="0">
      <selection activeCell="A2" sqref="A2:A15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2.85546875" bestFit="1" customWidth="1"/>
    <col min="5" max="5" width="23" bestFit="1" customWidth="1"/>
    <col min="6" max="6" width="16.28515625" bestFit="1" customWidth="1"/>
    <col min="7" max="7" width="31.140625" bestFit="1" customWidth="1"/>
    <col min="8" max="8" width="12.85546875" bestFit="1" customWidth="1"/>
    <col min="9" max="9" width="29.28515625" bestFit="1" customWidth="1"/>
    <col min="10" max="10" width="11.28515625" bestFit="1" customWidth="1"/>
    <col min="11" max="11" width="27.7109375" bestFit="1" customWidth="1"/>
    <col min="12" max="12" width="12.85546875" bestFit="1" customWidth="1"/>
  </cols>
  <sheetData>
    <row r="1" spans="1:12" x14ac:dyDescent="0.25">
      <c r="A1" s="11" t="s">
        <v>30</v>
      </c>
      <c r="B1" s="12">
        <v>41760</v>
      </c>
      <c r="C1" s="13" t="s">
        <v>110</v>
      </c>
      <c r="D1" s="14">
        <v>1000000</v>
      </c>
      <c r="E1" s="11" t="s">
        <v>111</v>
      </c>
      <c r="F1" s="12">
        <v>41791</v>
      </c>
      <c r="G1" s="13" t="s">
        <v>112</v>
      </c>
      <c r="H1" s="15">
        <v>1000000</v>
      </c>
      <c r="I1" s="44" t="s">
        <v>158</v>
      </c>
      <c r="J1" s="44">
        <f>(5-6-2014)-(1-6-2014)</f>
        <v>4</v>
      </c>
      <c r="K1" s="45" t="s">
        <v>159</v>
      </c>
      <c r="L1" s="46">
        <v>1000000</v>
      </c>
    </row>
    <row r="2" spans="1:12" x14ac:dyDescent="0.25">
      <c r="A2" s="11" t="s">
        <v>31</v>
      </c>
      <c r="B2" s="17">
        <v>0.15</v>
      </c>
      <c r="C2" s="11" t="s">
        <v>37</v>
      </c>
      <c r="D2" s="18">
        <v>1012500</v>
      </c>
      <c r="E2" s="11" t="s">
        <v>37</v>
      </c>
      <c r="F2" s="18">
        <v>2025000</v>
      </c>
      <c r="G2" s="16" t="s">
        <v>133</v>
      </c>
      <c r="H2" s="16">
        <f>(31-5-2014)-(5-5-2014)</f>
        <v>26</v>
      </c>
      <c r="I2" s="47" t="s">
        <v>114</v>
      </c>
      <c r="J2" s="48">
        <v>41825</v>
      </c>
      <c r="K2" s="11" t="s">
        <v>37</v>
      </c>
      <c r="L2" s="18">
        <f>ROUNDUP(234915.43859463,0)</f>
        <v>234916</v>
      </c>
    </row>
    <row r="3" spans="1:12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12" ht="15.75" x14ac:dyDescent="0.25">
      <c r="A4" s="21">
        <v>41764</v>
      </c>
      <c r="B4" s="22">
        <f>DAYS360(B1,A4,TRUE)</f>
        <v>4</v>
      </c>
      <c r="C4" s="23" t="s">
        <v>25</v>
      </c>
      <c r="D4" s="24">
        <v>0</v>
      </c>
      <c r="E4" s="25">
        <f>ROUNDUP($B$2*B4*F4/360,0)</f>
        <v>1667</v>
      </c>
      <c r="F4" s="25">
        <f>D1</f>
        <v>1000000</v>
      </c>
      <c r="G4" s="25">
        <f t="shared" ref="G4:G36" si="0">F4-D4</f>
        <v>1000000</v>
      </c>
    </row>
    <row r="5" spans="1:12" ht="15.75" x14ac:dyDescent="0.25">
      <c r="A5" s="21">
        <v>41795</v>
      </c>
      <c r="B5" s="22">
        <f>DAYS360(A4,A5,TRUE)</f>
        <v>30</v>
      </c>
      <c r="C5" s="23">
        <f t="shared" ref="C5:C19" si="1">D5+E5</f>
        <v>12500</v>
      </c>
      <c r="D5" s="24">
        <v>0</v>
      </c>
      <c r="E5" s="25">
        <f>ROUNDUP($B$2*B5*F5/360,0)</f>
        <v>12500</v>
      </c>
      <c r="F5" s="25">
        <f>G4</f>
        <v>1000000</v>
      </c>
      <c r="G5" s="25">
        <f t="shared" si="0"/>
        <v>1000000</v>
      </c>
    </row>
    <row r="6" spans="1:12" ht="15.75" x14ac:dyDescent="0.25">
      <c r="A6" s="21">
        <v>41825</v>
      </c>
      <c r="B6" s="22">
        <f>DAYS360(A5,A6,TRUE)</f>
        <v>30</v>
      </c>
      <c r="C6" s="23">
        <f t="shared" si="1"/>
        <v>12500</v>
      </c>
      <c r="D6" s="24">
        <v>0</v>
      </c>
      <c r="E6" s="25">
        <f t="shared" ref="E6:E20" si="2">ROUNDUP($B$2*B6*F6/360,0)</f>
        <v>12500</v>
      </c>
      <c r="F6" s="25">
        <f t="shared" ref="F6:F20" si="3">G5</f>
        <v>1000000</v>
      </c>
      <c r="G6" s="25">
        <f t="shared" si="0"/>
        <v>1000000</v>
      </c>
    </row>
    <row r="7" spans="1:12" ht="15.75" x14ac:dyDescent="0.25">
      <c r="A7" s="21">
        <v>41856</v>
      </c>
      <c r="B7" s="22">
        <f t="shared" ref="B7:B20" si="4">DAYS360(A6,A7,TRUE)</f>
        <v>30</v>
      </c>
      <c r="C7" s="23">
        <f t="shared" si="1"/>
        <v>12500</v>
      </c>
      <c r="D7" s="24">
        <v>0</v>
      </c>
      <c r="E7" s="25">
        <f t="shared" si="2"/>
        <v>12500</v>
      </c>
      <c r="F7" s="25">
        <f t="shared" si="3"/>
        <v>1000000</v>
      </c>
      <c r="G7" s="25">
        <f t="shared" si="0"/>
        <v>1000000</v>
      </c>
    </row>
    <row r="8" spans="1:12" ht="15.75" x14ac:dyDescent="0.25">
      <c r="A8" s="21">
        <v>41887</v>
      </c>
      <c r="B8" s="22">
        <f t="shared" si="4"/>
        <v>30</v>
      </c>
      <c r="C8" s="23">
        <f t="shared" si="1"/>
        <v>12500</v>
      </c>
      <c r="D8" s="24">
        <v>0</v>
      </c>
      <c r="E8" s="25">
        <f t="shared" si="2"/>
        <v>12500</v>
      </c>
      <c r="F8" s="25">
        <f t="shared" si="3"/>
        <v>1000000</v>
      </c>
      <c r="G8" s="25">
        <f t="shared" si="0"/>
        <v>1000000</v>
      </c>
    </row>
    <row r="9" spans="1:12" ht="15.75" x14ac:dyDescent="0.25">
      <c r="A9" s="21">
        <v>41917</v>
      </c>
      <c r="B9" s="22">
        <f t="shared" si="4"/>
        <v>30</v>
      </c>
      <c r="C9" s="23">
        <f t="shared" si="1"/>
        <v>12500</v>
      </c>
      <c r="D9" s="24">
        <v>0</v>
      </c>
      <c r="E9" s="25">
        <f t="shared" si="2"/>
        <v>12500</v>
      </c>
      <c r="F9" s="25">
        <f t="shared" si="3"/>
        <v>1000000</v>
      </c>
      <c r="G9" s="25">
        <f t="shared" si="0"/>
        <v>1000000</v>
      </c>
    </row>
    <row r="10" spans="1:12" ht="15.75" x14ac:dyDescent="0.25">
      <c r="A10" s="21">
        <v>41948</v>
      </c>
      <c r="B10" s="22">
        <f t="shared" si="4"/>
        <v>30</v>
      </c>
      <c r="C10" s="23">
        <f t="shared" si="1"/>
        <v>12500</v>
      </c>
      <c r="D10" s="24">
        <v>0</v>
      </c>
      <c r="E10" s="25">
        <f t="shared" si="2"/>
        <v>12500</v>
      </c>
      <c r="F10" s="25">
        <f t="shared" si="3"/>
        <v>1000000</v>
      </c>
      <c r="G10" s="25">
        <f t="shared" si="0"/>
        <v>1000000</v>
      </c>
    </row>
    <row r="11" spans="1:12" ht="15.75" x14ac:dyDescent="0.25">
      <c r="A11" s="21">
        <v>41978</v>
      </c>
      <c r="B11" s="22">
        <f t="shared" si="4"/>
        <v>30</v>
      </c>
      <c r="C11" s="23">
        <f t="shared" si="1"/>
        <v>12500</v>
      </c>
      <c r="D11" s="24">
        <v>0</v>
      </c>
      <c r="E11" s="25">
        <f t="shared" si="2"/>
        <v>12500</v>
      </c>
      <c r="F11" s="25">
        <f t="shared" si="3"/>
        <v>1000000</v>
      </c>
      <c r="G11" s="25">
        <f t="shared" si="0"/>
        <v>1000000</v>
      </c>
    </row>
    <row r="12" spans="1:12" ht="15.75" x14ac:dyDescent="0.25">
      <c r="A12" s="21">
        <v>42009</v>
      </c>
      <c r="B12" s="22">
        <f t="shared" si="4"/>
        <v>30</v>
      </c>
      <c r="C12" s="23">
        <f t="shared" si="1"/>
        <v>12500</v>
      </c>
      <c r="D12" s="24">
        <v>0</v>
      </c>
      <c r="E12" s="25">
        <f t="shared" si="2"/>
        <v>12500</v>
      </c>
      <c r="F12" s="25">
        <f t="shared" si="3"/>
        <v>1000000</v>
      </c>
      <c r="G12" s="25">
        <f t="shared" si="0"/>
        <v>1000000</v>
      </c>
    </row>
    <row r="13" spans="1:12" ht="15.75" x14ac:dyDescent="0.25">
      <c r="A13" s="21">
        <v>42040</v>
      </c>
      <c r="B13" s="22">
        <f t="shared" si="4"/>
        <v>30</v>
      </c>
      <c r="C13" s="23">
        <f t="shared" si="1"/>
        <v>12500</v>
      </c>
      <c r="D13" s="24">
        <v>0</v>
      </c>
      <c r="E13" s="25">
        <f t="shared" si="2"/>
        <v>12500</v>
      </c>
      <c r="F13" s="25">
        <f t="shared" si="3"/>
        <v>1000000</v>
      </c>
      <c r="G13" s="25">
        <f t="shared" si="0"/>
        <v>1000000</v>
      </c>
    </row>
    <row r="14" spans="1:12" ht="15.75" x14ac:dyDescent="0.25">
      <c r="A14" s="21">
        <v>42068</v>
      </c>
      <c r="B14" s="22">
        <f t="shared" si="4"/>
        <v>30</v>
      </c>
      <c r="C14" s="23">
        <f t="shared" si="1"/>
        <v>12500</v>
      </c>
      <c r="D14" s="24">
        <v>0</v>
      </c>
      <c r="E14" s="25">
        <f t="shared" si="2"/>
        <v>12500</v>
      </c>
      <c r="F14" s="25">
        <f t="shared" si="3"/>
        <v>1000000</v>
      </c>
      <c r="G14" s="25">
        <f t="shared" si="0"/>
        <v>1000000</v>
      </c>
    </row>
    <row r="15" spans="1:12" ht="15.75" x14ac:dyDescent="0.25">
      <c r="A15" s="21">
        <v>42099</v>
      </c>
      <c r="B15" s="22">
        <f t="shared" si="4"/>
        <v>30</v>
      </c>
      <c r="C15" s="23">
        <f t="shared" si="1"/>
        <v>12500</v>
      </c>
      <c r="D15" s="24">
        <v>0</v>
      </c>
      <c r="E15" s="25">
        <f t="shared" si="2"/>
        <v>12500</v>
      </c>
      <c r="F15" s="25">
        <f t="shared" si="3"/>
        <v>1000000</v>
      </c>
      <c r="G15" s="25">
        <f t="shared" si="0"/>
        <v>1000000</v>
      </c>
    </row>
    <row r="16" spans="1:12" ht="15.75" x14ac:dyDescent="0.25">
      <c r="A16" s="21">
        <v>42129</v>
      </c>
      <c r="B16" s="22">
        <f t="shared" si="4"/>
        <v>30</v>
      </c>
      <c r="C16" s="23">
        <f t="shared" si="1"/>
        <v>12500</v>
      </c>
      <c r="D16" s="24">
        <v>0</v>
      </c>
      <c r="E16" s="25">
        <f t="shared" si="2"/>
        <v>12500</v>
      </c>
      <c r="F16" s="25">
        <f t="shared" si="3"/>
        <v>1000000</v>
      </c>
      <c r="G16" s="25">
        <f t="shared" si="0"/>
        <v>1000000</v>
      </c>
    </row>
    <row r="17" spans="1:7" ht="15.75" x14ac:dyDescent="0.25">
      <c r="A17" s="21">
        <v>42160</v>
      </c>
      <c r="B17" s="22">
        <f t="shared" si="4"/>
        <v>30</v>
      </c>
      <c r="C17" s="23">
        <f t="shared" si="1"/>
        <v>12500</v>
      </c>
      <c r="D17" s="24">
        <v>0</v>
      </c>
      <c r="E17" s="25">
        <f t="shared" si="2"/>
        <v>12500</v>
      </c>
      <c r="F17" s="25">
        <f t="shared" si="3"/>
        <v>1000000</v>
      </c>
      <c r="G17" s="25">
        <f t="shared" si="0"/>
        <v>1000000</v>
      </c>
    </row>
    <row r="18" spans="1:7" ht="15.75" x14ac:dyDescent="0.25">
      <c r="A18" s="21">
        <v>42190</v>
      </c>
      <c r="B18" s="22">
        <f t="shared" si="4"/>
        <v>30</v>
      </c>
      <c r="C18" s="23">
        <f t="shared" si="1"/>
        <v>12500</v>
      </c>
      <c r="D18" s="24">
        <v>0</v>
      </c>
      <c r="E18" s="25">
        <f t="shared" si="2"/>
        <v>12500</v>
      </c>
      <c r="F18" s="25">
        <f t="shared" si="3"/>
        <v>1000000</v>
      </c>
      <c r="G18" s="25">
        <f t="shared" si="0"/>
        <v>1000000</v>
      </c>
    </row>
    <row r="19" spans="1:7" ht="15.75" x14ac:dyDescent="0.25">
      <c r="A19" s="21">
        <v>42221</v>
      </c>
      <c r="B19" s="22">
        <f t="shared" si="4"/>
        <v>30</v>
      </c>
      <c r="C19" s="23">
        <f t="shared" si="1"/>
        <v>12500</v>
      </c>
      <c r="D19" s="24">
        <v>0</v>
      </c>
      <c r="E19" s="25">
        <f t="shared" si="2"/>
        <v>12500</v>
      </c>
      <c r="F19" s="25">
        <f t="shared" si="3"/>
        <v>1000000</v>
      </c>
      <c r="G19" s="25">
        <f t="shared" si="0"/>
        <v>1000000</v>
      </c>
    </row>
    <row r="20" spans="1:7" ht="15.75" x14ac:dyDescent="0.25">
      <c r="A20" s="26">
        <v>42252</v>
      </c>
      <c r="B20" s="27">
        <f t="shared" si="4"/>
        <v>30</v>
      </c>
      <c r="C20" s="28">
        <f>D2</f>
        <v>1012500</v>
      </c>
      <c r="D20" s="29">
        <f>F20</f>
        <v>1000000</v>
      </c>
      <c r="E20" s="30">
        <f t="shared" si="2"/>
        <v>12500</v>
      </c>
      <c r="F20" s="30">
        <f t="shared" si="3"/>
        <v>1000000</v>
      </c>
      <c r="G20" s="29">
        <f t="shared" si="0"/>
        <v>0</v>
      </c>
    </row>
    <row r="21" spans="1:7" ht="15.75" x14ac:dyDescent="0.25">
      <c r="A21" s="21">
        <v>41795</v>
      </c>
      <c r="B21" s="22">
        <f>DAYS360(A4,A21,TRUE)</f>
        <v>30</v>
      </c>
      <c r="C21" s="23">
        <f>D21+E21</f>
        <v>14167</v>
      </c>
      <c r="D21" s="24">
        <v>0</v>
      </c>
      <c r="E21" s="25">
        <f>ROUNDUP(($B$2*J1*F21/360)+(G4*B2*H2/360),0)</f>
        <v>14167</v>
      </c>
      <c r="F21" s="25">
        <f>D1+H1</f>
        <v>2000000</v>
      </c>
      <c r="G21" s="25">
        <f t="shared" si="0"/>
        <v>2000000</v>
      </c>
    </row>
    <row r="22" spans="1:7" ht="15.75" x14ac:dyDescent="0.25">
      <c r="A22" s="21">
        <v>41825</v>
      </c>
      <c r="B22" s="22">
        <f>DAYS360(A21,A22,TRUE)</f>
        <v>30</v>
      </c>
      <c r="C22" s="23">
        <f t="shared" ref="C22:C35" si="5">D22+E22</f>
        <v>25000</v>
      </c>
      <c r="D22" s="24">
        <v>0</v>
      </c>
      <c r="E22" s="25">
        <f t="shared" ref="E22:E36" si="6">ROUNDUP($B$2*B22*F22/360,0)</f>
        <v>25000</v>
      </c>
      <c r="F22" s="25">
        <f t="shared" ref="F22:F36" si="7">G21</f>
        <v>2000000</v>
      </c>
      <c r="G22" s="25">
        <f t="shared" si="0"/>
        <v>2000000</v>
      </c>
    </row>
    <row r="23" spans="1:7" ht="15.75" x14ac:dyDescent="0.25">
      <c r="A23" s="21">
        <v>41856</v>
      </c>
      <c r="B23" s="22">
        <f t="shared" ref="B23:B36" si="8">DAYS360(A22,A23,TRUE)</f>
        <v>30</v>
      </c>
      <c r="C23" s="23">
        <f t="shared" si="5"/>
        <v>25000</v>
      </c>
      <c r="D23" s="24">
        <v>0</v>
      </c>
      <c r="E23" s="25">
        <f t="shared" si="6"/>
        <v>25000</v>
      </c>
      <c r="F23" s="25">
        <f t="shared" si="7"/>
        <v>2000000</v>
      </c>
      <c r="G23" s="25">
        <f t="shared" si="0"/>
        <v>2000000</v>
      </c>
    </row>
    <row r="24" spans="1:7" ht="15.75" x14ac:dyDescent="0.25">
      <c r="A24" s="21">
        <v>41887</v>
      </c>
      <c r="B24" s="22">
        <f t="shared" si="8"/>
        <v>30</v>
      </c>
      <c r="C24" s="23">
        <f t="shared" si="5"/>
        <v>25000</v>
      </c>
      <c r="D24" s="24">
        <v>0</v>
      </c>
      <c r="E24" s="25">
        <f t="shared" si="6"/>
        <v>25000</v>
      </c>
      <c r="F24" s="25">
        <f t="shared" si="7"/>
        <v>2000000</v>
      </c>
      <c r="G24" s="25">
        <f t="shared" si="0"/>
        <v>2000000</v>
      </c>
    </row>
    <row r="25" spans="1:7" ht="15.75" x14ac:dyDescent="0.25">
      <c r="A25" s="21">
        <v>41917</v>
      </c>
      <c r="B25" s="22">
        <f t="shared" si="8"/>
        <v>30</v>
      </c>
      <c r="C25" s="23">
        <f t="shared" si="5"/>
        <v>25000</v>
      </c>
      <c r="D25" s="24">
        <v>0</v>
      </c>
      <c r="E25" s="25">
        <f t="shared" si="6"/>
        <v>25000</v>
      </c>
      <c r="F25" s="25">
        <f t="shared" si="7"/>
        <v>2000000</v>
      </c>
      <c r="G25" s="25">
        <f t="shared" si="0"/>
        <v>2000000</v>
      </c>
    </row>
    <row r="26" spans="1:7" ht="15.75" x14ac:dyDescent="0.25">
      <c r="A26" s="21">
        <v>41948</v>
      </c>
      <c r="B26" s="22">
        <f t="shared" si="8"/>
        <v>30</v>
      </c>
      <c r="C26" s="23">
        <f t="shared" si="5"/>
        <v>25000</v>
      </c>
      <c r="D26" s="24">
        <v>0</v>
      </c>
      <c r="E26" s="25">
        <f t="shared" si="6"/>
        <v>25000</v>
      </c>
      <c r="F26" s="25">
        <f t="shared" si="7"/>
        <v>2000000</v>
      </c>
      <c r="G26" s="25">
        <f t="shared" si="0"/>
        <v>2000000</v>
      </c>
    </row>
    <row r="27" spans="1:7" ht="15.75" x14ac:dyDescent="0.25">
      <c r="A27" s="21">
        <v>41978</v>
      </c>
      <c r="B27" s="22">
        <f t="shared" si="8"/>
        <v>30</v>
      </c>
      <c r="C27" s="23">
        <f t="shared" si="5"/>
        <v>25000</v>
      </c>
      <c r="D27" s="24">
        <v>0</v>
      </c>
      <c r="E27" s="25">
        <f t="shared" si="6"/>
        <v>25000</v>
      </c>
      <c r="F27" s="25">
        <f t="shared" si="7"/>
        <v>2000000</v>
      </c>
      <c r="G27" s="25">
        <f t="shared" si="0"/>
        <v>2000000</v>
      </c>
    </row>
    <row r="28" spans="1:7" ht="15.75" x14ac:dyDescent="0.25">
      <c r="A28" s="21">
        <v>42009</v>
      </c>
      <c r="B28" s="22">
        <f t="shared" si="8"/>
        <v>30</v>
      </c>
      <c r="C28" s="23">
        <f t="shared" si="5"/>
        <v>25000</v>
      </c>
      <c r="D28" s="24">
        <v>0</v>
      </c>
      <c r="E28" s="25">
        <f t="shared" si="6"/>
        <v>25000</v>
      </c>
      <c r="F28" s="25">
        <f t="shared" si="7"/>
        <v>2000000</v>
      </c>
      <c r="G28" s="25">
        <f t="shared" si="0"/>
        <v>2000000</v>
      </c>
    </row>
    <row r="29" spans="1:7" ht="15.75" x14ac:dyDescent="0.25">
      <c r="A29" s="21">
        <v>42040</v>
      </c>
      <c r="B29" s="22">
        <f t="shared" si="8"/>
        <v>30</v>
      </c>
      <c r="C29" s="23">
        <f t="shared" si="5"/>
        <v>25000</v>
      </c>
      <c r="D29" s="24">
        <v>0</v>
      </c>
      <c r="E29" s="25">
        <f t="shared" si="6"/>
        <v>25000</v>
      </c>
      <c r="F29" s="25">
        <f t="shared" si="7"/>
        <v>2000000</v>
      </c>
      <c r="G29" s="25">
        <f t="shared" si="0"/>
        <v>2000000</v>
      </c>
    </row>
    <row r="30" spans="1:7" ht="15.75" x14ac:dyDescent="0.25">
      <c r="A30" s="21">
        <v>42068</v>
      </c>
      <c r="B30" s="22">
        <f t="shared" si="8"/>
        <v>30</v>
      </c>
      <c r="C30" s="23">
        <f t="shared" si="5"/>
        <v>25000</v>
      </c>
      <c r="D30" s="24">
        <v>0</v>
      </c>
      <c r="E30" s="25">
        <f t="shared" si="6"/>
        <v>25000</v>
      </c>
      <c r="F30" s="25">
        <f t="shared" si="7"/>
        <v>2000000</v>
      </c>
      <c r="G30" s="25">
        <f t="shared" si="0"/>
        <v>2000000</v>
      </c>
    </row>
    <row r="31" spans="1:7" ht="15.75" x14ac:dyDescent="0.25">
      <c r="A31" s="21">
        <v>42099</v>
      </c>
      <c r="B31" s="22">
        <f t="shared" si="8"/>
        <v>30</v>
      </c>
      <c r="C31" s="23">
        <f t="shared" si="5"/>
        <v>25000</v>
      </c>
      <c r="D31" s="24">
        <v>0</v>
      </c>
      <c r="E31" s="25">
        <f t="shared" si="6"/>
        <v>25000</v>
      </c>
      <c r="F31" s="25">
        <f t="shared" si="7"/>
        <v>2000000</v>
      </c>
      <c r="G31" s="25">
        <f t="shared" si="0"/>
        <v>2000000</v>
      </c>
    </row>
    <row r="32" spans="1:7" ht="15.75" x14ac:dyDescent="0.25">
      <c r="A32" s="21">
        <v>42129</v>
      </c>
      <c r="B32" s="22">
        <f t="shared" si="8"/>
        <v>30</v>
      </c>
      <c r="C32" s="23">
        <f t="shared" si="5"/>
        <v>25000</v>
      </c>
      <c r="D32" s="24">
        <v>0</v>
      </c>
      <c r="E32" s="25">
        <f t="shared" si="6"/>
        <v>25000</v>
      </c>
      <c r="F32" s="25">
        <f t="shared" si="7"/>
        <v>2000000</v>
      </c>
      <c r="G32" s="25">
        <f t="shared" si="0"/>
        <v>2000000</v>
      </c>
    </row>
    <row r="33" spans="1:7" ht="15.75" x14ac:dyDescent="0.25">
      <c r="A33" s="21">
        <v>42160</v>
      </c>
      <c r="B33" s="22">
        <f t="shared" si="8"/>
        <v>30</v>
      </c>
      <c r="C33" s="23">
        <f t="shared" si="5"/>
        <v>25000</v>
      </c>
      <c r="D33" s="24">
        <v>0</v>
      </c>
      <c r="E33" s="25">
        <f t="shared" si="6"/>
        <v>25000</v>
      </c>
      <c r="F33" s="25">
        <f t="shared" si="7"/>
        <v>2000000</v>
      </c>
      <c r="G33" s="25">
        <f t="shared" si="0"/>
        <v>2000000</v>
      </c>
    </row>
    <row r="34" spans="1:7" ht="15.75" x14ac:dyDescent="0.25">
      <c r="A34" s="21">
        <v>42190</v>
      </c>
      <c r="B34" s="22">
        <f t="shared" si="8"/>
        <v>30</v>
      </c>
      <c r="C34" s="23">
        <f t="shared" si="5"/>
        <v>25000</v>
      </c>
      <c r="D34" s="24">
        <v>0</v>
      </c>
      <c r="E34" s="25">
        <f t="shared" si="6"/>
        <v>25000</v>
      </c>
      <c r="F34" s="25">
        <f t="shared" si="7"/>
        <v>2000000</v>
      </c>
      <c r="G34" s="25">
        <f t="shared" si="0"/>
        <v>2000000</v>
      </c>
    </row>
    <row r="35" spans="1:7" ht="15.75" x14ac:dyDescent="0.25">
      <c r="A35" s="21">
        <v>42221</v>
      </c>
      <c r="B35" s="22">
        <f t="shared" si="8"/>
        <v>30</v>
      </c>
      <c r="C35" s="23">
        <f t="shared" si="5"/>
        <v>25000</v>
      </c>
      <c r="D35" s="24">
        <v>0</v>
      </c>
      <c r="E35" s="25">
        <f t="shared" si="6"/>
        <v>25000</v>
      </c>
      <c r="F35" s="25">
        <f t="shared" si="7"/>
        <v>2000000</v>
      </c>
      <c r="G35" s="25">
        <f t="shared" si="0"/>
        <v>2000000</v>
      </c>
    </row>
    <row r="36" spans="1:7" ht="15.75" x14ac:dyDescent="0.25">
      <c r="A36" s="26">
        <v>42252</v>
      </c>
      <c r="B36" s="27">
        <f t="shared" si="8"/>
        <v>30</v>
      </c>
      <c r="C36" s="28">
        <f>F2</f>
        <v>2025000</v>
      </c>
      <c r="D36" s="29">
        <f>C36-E36</f>
        <v>2000000</v>
      </c>
      <c r="E36" s="30">
        <f t="shared" si="6"/>
        <v>25000</v>
      </c>
      <c r="F36" s="30">
        <f t="shared" si="7"/>
        <v>2000000</v>
      </c>
      <c r="G36" s="29">
        <f t="shared" si="0"/>
        <v>0</v>
      </c>
    </row>
    <row r="37" spans="1:7" ht="15.75" x14ac:dyDescent="0.25">
      <c r="A37" s="21">
        <v>41795</v>
      </c>
      <c r="B37" s="22">
        <f>DAYS360(A4,A37,TRUE)</f>
        <v>30</v>
      </c>
      <c r="C37" s="23">
        <f>E37</f>
        <v>14167</v>
      </c>
      <c r="D37" s="24">
        <v>0</v>
      </c>
      <c r="E37" s="25">
        <f>E21</f>
        <v>14167</v>
      </c>
      <c r="F37" s="25">
        <v>2000000</v>
      </c>
      <c r="G37" s="25">
        <v>2000000</v>
      </c>
    </row>
    <row r="38" spans="1:7" ht="15.75" x14ac:dyDescent="0.25">
      <c r="A38" s="21">
        <v>41825</v>
      </c>
      <c r="B38" s="22">
        <f>DAYS360(A37,A38,TRUE)</f>
        <v>30</v>
      </c>
      <c r="C38" s="23">
        <v>25000</v>
      </c>
      <c r="D38" s="24">
        <v>0</v>
      </c>
      <c r="E38" s="25">
        <f>E22</f>
        <v>25000</v>
      </c>
      <c r="F38" s="25">
        <v>2000000</v>
      </c>
      <c r="G38" s="25">
        <v>2000000</v>
      </c>
    </row>
    <row r="39" spans="1:7" ht="15.75" x14ac:dyDescent="0.25">
      <c r="A39" s="21">
        <v>41856</v>
      </c>
      <c r="B39" s="22">
        <f t="shared" ref="B39:B52" si="9">DAYS360(A38,A39,TRUE)</f>
        <v>30</v>
      </c>
      <c r="C39" s="23">
        <f>$L$2</f>
        <v>234916</v>
      </c>
      <c r="D39" s="24">
        <f>C39-E39</f>
        <v>197416</v>
      </c>
      <c r="E39" s="25">
        <f>F39*$B$2*B39/360</f>
        <v>37500</v>
      </c>
      <c r="F39" s="25">
        <f>G38+L1</f>
        <v>3000000</v>
      </c>
      <c r="G39" s="25">
        <f>F39-D39</f>
        <v>2802584</v>
      </c>
    </row>
    <row r="40" spans="1:7" ht="15.75" x14ac:dyDescent="0.25">
      <c r="A40" s="21">
        <v>41887</v>
      </c>
      <c r="B40" s="22">
        <f t="shared" si="9"/>
        <v>30</v>
      </c>
      <c r="C40" s="23">
        <f t="shared" ref="C40:C52" si="10">$L$2</f>
        <v>234916</v>
      </c>
      <c r="D40" s="24">
        <f t="shared" ref="D40:D52" si="11">C40-E40</f>
        <v>199883.7</v>
      </c>
      <c r="E40" s="25">
        <f t="shared" ref="E40:E51" si="12">F40*$B$2*B40/360</f>
        <v>35032.300000000003</v>
      </c>
      <c r="F40" s="25">
        <f>G39</f>
        <v>2802584</v>
      </c>
      <c r="G40" s="25">
        <f t="shared" ref="G40:G52" si="13">F40-D40</f>
        <v>2602700.2999999998</v>
      </c>
    </row>
    <row r="41" spans="1:7" ht="15.75" x14ac:dyDescent="0.25">
      <c r="A41" s="21">
        <v>41917</v>
      </c>
      <c r="B41" s="22">
        <f t="shared" si="9"/>
        <v>30</v>
      </c>
      <c r="C41" s="23">
        <f t="shared" si="10"/>
        <v>234916</v>
      </c>
      <c r="D41" s="24">
        <f t="shared" si="11"/>
        <v>202382.24625</v>
      </c>
      <c r="E41" s="25">
        <f t="shared" si="12"/>
        <v>32533.75375</v>
      </c>
      <c r="F41" s="25">
        <f t="shared" ref="F41:F52" si="14">G40+L3</f>
        <v>2602700.2999999998</v>
      </c>
      <c r="G41" s="25">
        <f t="shared" si="13"/>
        <v>2400318.05375</v>
      </c>
    </row>
    <row r="42" spans="1:7" ht="15.75" x14ac:dyDescent="0.25">
      <c r="A42" s="21">
        <v>41948</v>
      </c>
      <c r="B42" s="22">
        <f t="shared" si="9"/>
        <v>30</v>
      </c>
      <c r="C42" s="23">
        <f t="shared" si="10"/>
        <v>234916</v>
      </c>
      <c r="D42" s="24">
        <f t="shared" si="11"/>
        <v>204912.024328125</v>
      </c>
      <c r="E42" s="25">
        <f t="shared" si="12"/>
        <v>30003.975671875</v>
      </c>
      <c r="F42" s="25">
        <f t="shared" si="14"/>
        <v>2400318.05375</v>
      </c>
      <c r="G42" s="25">
        <f t="shared" si="13"/>
        <v>2195406.0294218748</v>
      </c>
    </row>
    <row r="43" spans="1:7" ht="15.75" x14ac:dyDescent="0.25">
      <c r="A43" s="21">
        <v>41978</v>
      </c>
      <c r="B43" s="22">
        <f t="shared" si="9"/>
        <v>30</v>
      </c>
      <c r="C43" s="23">
        <f t="shared" si="10"/>
        <v>234916</v>
      </c>
      <c r="D43" s="24">
        <f t="shared" si="11"/>
        <v>207473.42463222658</v>
      </c>
      <c r="E43" s="25">
        <f t="shared" si="12"/>
        <v>27442.575367773432</v>
      </c>
      <c r="F43" s="25">
        <f t="shared" si="14"/>
        <v>2195406.0294218748</v>
      </c>
      <c r="G43" s="25">
        <f t="shared" si="13"/>
        <v>1987932.6047896482</v>
      </c>
    </row>
    <row r="44" spans="1:7" ht="15.75" x14ac:dyDescent="0.25">
      <c r="A44" s="21">
        <v>42009</v>
      </c>
      <c r="B44" s="22">
        <f t="shared" si="9"/>
        <v>30</v>
      </c>
      <c r="C44" s="23">
        <f t="shared" si="10"/>
        <v>234916</v>
      </c>
      <c r="D44" s="24">
        <f t="shared" si="11"/>
        <v>210066.8424401294</v>
      </c>
      <c r="E44" s="25">
        <f t="shared" si="12"/>
        <v>24849.157559870604</v>
      </c>
      <c r="F44" s="25">
        <f t="shared" si="14"/>
        <v>1987932.6047896482</v>
      </c>
      <c r="G44" s="25">
        <f t="shared" si="13"/>
        <v>1777865.7623495187</v>
      </c>
    </row>
    <row r="45" spans="1:7" ht="15.75" x14ac:dyDescent="0.25">
      <c r="A45" s="21">
        <v>42040</v>
      </c>
      <c r="B45" s="22">
        <f t="shared" si="9"/>
        <v>30</v>
      </c>
      <c r="C45" s="23">
        <f t="shared" si="10"/>
        <v>234916</v>
      </c>
      <c r="D45" s="24">
        <f t="shared" si="11"/>
        <v>212692.67797063102</v>
      </c>
      <c r="E45" s="25">
        <f t="shared" si="12"/>
        <v>22223.322029368981</v>
      </c>
      <c r="F45" s="25">
        <f t="shared" si="14"/>
        <v>1777865.7623495187</v>
      </c>
      <c r="G45" s="25">
        <f t="shared" si="13"/>
        <v>1565173.0843788877</v>
      </c>
    </row>
    <row r="46" spans="1:7" ht="15.75" x14ac:dyDescent="0.25">
      <c r="A46" s="21">
        <v>42068</v>
      </c>
      <c r="B46" s="22">
        <f t="shared" si="9"/>
        <v>30</v>
      </c>
      <c r="C46" s="23">
        <f t="shared" si="10"/>
        <v>234916</v>
      </c>
      <c r="D46" s="24">
        <f t="shared" si="11"/>
        <v>215351.33644526391</v>
      </c>
      <c r="E46" s="25">
        <f t="shared" si="12"/>
        <v>19564.663554736097</v>
      </c>
      <c r="F46" s="25">
        <f t="shared" si="14"/>
        <v>1565173.0843788877</v>
      </c>
      <c r="G46" s="25">
        <f t="shared" si="13"/>
        <v>1349821.7479336238</v>
      </c>
    </row>
    <row r="47" spans="1:7" ht="15.75" x14ac:dyDescent="0.25">
      <c r="A47" s="21">
        <v>42099</v>
      </c>
      <c r="B47" s="22">
        <f t="shared" si="9"/>
        <v>30</v>
      </c>
      <c r="C47" s="23">
        <f t="shared" si="10"/>
        <v>234916</v>
      </c>
      <c r="D47" s="24">
        <f t="shared" si="11"/>
        <v>218043.2281508297</v>
      </c>
      <c r="E47" s="25">
        <f t="shared" si="12"/>
        <v>16872.771849170298</v>
      </c>
      <c r="F47" s="25">
        <f t="shared" si="14"/>
        <v>1349821.7479336238</v>
      </c>
      <c r="G47" s="25">
        <f t="shared" si="13"/>
        <v>1131778.5197827942</v>
      </c>
    </row>
    <row r="48" spans="1:7" ht="15.75" x14ac:dyDescent="0.25">
      <c r="A48" s="21">
        <v>42129</v>
      </c>
      <c r="B48" s="22">
        <f t="shared" si="9"/>
        <v>30</v>
      </c>
      <c r="C48" s="23">
        <f t="shared" si="10"/>
        <v>234916</v>
      </c>
      <c r="D48" s="24">
        <f t="shared" si="11"/>
        <v>220768.76850271507</v>
      </c>
      <c r="E48" s="25">
        <f t="shared" si="12"/>
        <v>14147.231497284927</v>
      </c>
      <c r="F48" s="25">
        <f t="shared" si="14"/>
        <v>1131778.5197827942</v>
      </c>
      <c r="G48" s="25">
        <f t="shared" si="13"/>
        <v>911009.75128007913</v>
      </c>
    </row>
    <row r="49" spans="1:7" ht="15.75" x14ac:dyDescent="0.25">
      <c r="A49" s="21">
        <v>42160</v>
      </c>
      <c r="B49" s="22">
        <f t="shared" si="9"/>
        <v>30</v>
      </c>
      <c r="C49" s="23">
        <f t="shared" si="10"/>
        <v>234916</v>
      </c>
      <c r="D49" s="24">
        <f t="shared" si="11"/>
        <v>223528.37810899902</v>
      </c>
      <c r="E49" s="25">
        <f t="shared" si="12"/>
        <v>11387.62189100099</v>
      </c>
      <c r="F49" s="25">
        <f t="shared" si="14"/>
        <v>911009.75128007913</v>
      </c>
      <c r="G49" s="25">
        <f t="shared" si="13"/>
        <v>687481.37317108014</v>
      </c>
    </row>
    <row r="50" spans="1:7" ht="15.75" x14ac:dyDescent="0.25">
      <c r="A50" s="21">
        <v>42190</v>
      </c>
      <c r="B50" s="22">
        <f t="shared" si="9"/>
        <v>30</v>
      </c>
      <c r="C50" s="23">
        <f t="shared" si="10"/>
        <v>234916</v>
      </c>
      <c r="D50" s="24">
        <f t="shared" si="11"/>
        <v>226322.4828353615</v>
      </c>
      <c r="E50" s="25">
        <f t="shared" si="12"/>
        <v>8593.5171646385006</v>
      </c>
      <c r="F50" s="25">
        <f t="shared" si="14"/>
        <v>687481.37317108014</v>
      </c>
      <c r="G50" s="25">
        <f t="shared" si="13"/>
        <v>461158.89033571864</v>
      </c>
    </row>
    <row r="51" spans="1:7" ht="15.75" x14ac:dyDescent="0.25">
      <c r="A51" s="21">
        <v>42221</v>
      </c>
      <c r="B51" s="22">
        <f t="shared" si="9"/>
        <v>30</v>
      </c>
      <c r="C51" s="23">
        <f t="shared" si="10"/>
        <v>234916</v>
      </c>
      <c r="D51" s="24">
        <f t="shared" si="11"/>
        <v>229151.51387080352</v>
      </c>
      <c r="E51" s="25">
        <f t="shared" si="12"/>
        <v>5764.4861291964826</v>
      </c>
      <c r="F51" s="25">
        <f t="shared" si="14"/>
        <v>461158.89033571864</v>
      </c>
      <c r="G51" s="25">
        <f t="shared" si="13"/>
        <v>232007.37646491511</v>
      </c>
    </row>
    <row r="52" spans="1:7" ht="15.75" x14ac:dyDescent="0.25">
      <c r="A52" s="21">
        <v>42252</v>
      </c>
      <c r="B52" s="22">
        <f t="shared" si="9"/>
        <v>30</v>
      </c>
      <c r="C52" s="23">
        <f t="shared" si="10"/>
        <v>234916</v>
      </c>
      <c r="D52" s="24">
        <f t="shared" si="11"/>
        <v>232007.37646491511</v>
      </c>
      <c r="E52" s="25">
        <v>2908.6235350848888</v>
      </c>
      <c r="F52" s="25">
        <f t="shared" si="14"/>
        <v>232007.37646491511</v>
      </c>
      <c r="G52" s="25">
        <f t="shared" si="13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989D-0CB1-44B9-8A0B-5AF7373B9EAA}">
  <dimension ref="A1:AY3"/>
  <sheetViews>
    <sheetView workbookViewId="0">
      <selection activeCell="L15" sqref="L15"/>
    </sheetView>
  </sheetViews>
  <sheetFormatPr defaultRowHeight="15" x14ac:dyDescent="0.25"/>
  <sheetData>
    <row r="1" spans="1:51" x14ac:dyDescent="0.25">
      <c r="A1" s="4" t="s">
        <v>27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15</v>
      </c>
      <c r="H1" s="1" t="s">
        <v>3</v>
      </c>
      <c r="I1" s="8" t="s">
        <v>39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40</v>
      </c>
      <c r="P1" s="1" t="s">
        <v>41</v>
      </c>
      <c r="Q1" s="1" t="s">
        <v>42</v>
      </c>
      <c r="R1" s="8" t="s">
        <v>43</v>
      </c>
      <c r="S1" s="1" t="s">
        <v>44</v>
      </c>
      <c r="T1" s="1" t="s">
        <v>45</v>
      </c>
      <c r="U1" s="1" t="s">
        <v>46</v>
      </c>
      <c r="V1" s="8" t="s">
        <v>47</v>
      </c>
      <c r="W1" s="1" t="s">
        <v>73</v>
      </c>
      <c r="X1" s="1" t="s">
        <v>74</v>
      </c>
      <c r="Y1" s="1" t="s">
        <v>75</v>
      </c>
      <c r="Z1" s="8" t="s">
        <v>76</v>
      </c>
      <c r="AA1" s="1" t="s">
        <v>77</v>
      </c>
      <c r="AB1" s="1" t="s">
        <v>78</v>
      </c>
      <c r="AC1" s="1" t="s">
        <v>79</v>
      </c>
      <c r="AD1" s="8" t="s">
        <v>80</v>
      </c>
      <c r="AE1" s="1" t="s">
        <v>81</v>
      </c>
      <c r="AF1" s="1" t="s">
        <v>82</v>
      </c>
      <c r="AG1" s="1" t="s">
        <v>83</v>
      </c>
      <c r="AH1" s="8" t="s">
        <v>84</v>
      </c>
      <c r="AI1" s="1" t="s">
        <v>85</v>
      </c>
      <c r="AJ1" s="1" t="s">
        <v>86</v>
      </c>
      <c r="AK1" s="1" t="s">
        <v>87</v>
      </c>
      <c r="AL1" s="8" t="s">
        <v>88</v>
      </c>
      <c r="AM1" s="1" t="s">
        <v>89</v>
      </c>
      <c r="AN1" s="1" t="s">
        <v>90</v>
      </c>
      <c r="AO1" s="1" t="s">
        <v>91</v>
      </c>
      <c r="AP1" s="8" t="s">
        <v>92</v>
      </c>
      <c r="AQ1" s="1" t="s">
        <v>93</v>
      </c>
      <c r="AR1" s="1" t="s">
        <v>94</v>
      </c>
      <c r="AS1" s="1" t="s">
        <v>95</v>
      </c>
      <c r="AT1" s="8" t="s">
        <v>96</v>
      </c>
      <c r="AU1" s="1" t="s">
        <v>97</v>
      </c>
      <c r="AV1" s="1" t="s">
        <v>154</v>
      </c>
      <c r="AW1" s="1" t="s">
        <v>155</v>
      </c>
      <c r="AX1" s="8" t="s">
        <v>156</v>
      </c>
      <c r="AY1" s="1" t="s">
        <v>29</v>
      </c>
    </row>
    <row r="2" spans="1:51" x14ac:dyDescent="0.25">
      <c r="A2" s="5" t="s">
        <v>0</v>
      </c>
      <c r="B2" s="2" t="s">
        <v>9</v>
      </c>
      <c r="C2" s="2" t="s">
        <v>52</v>
      </c>
      <c r="D2" s="3" t="s">
        <v>53</v>
      </c>
      <c r="E2" s="3" t="s">
        <v>35</v>
      </c>
      <c r="F2" s="3" t="s">
        <v>32</v>
      </c>
      <c r="G2" s="3" t="s">
        <v>35</v>
      </c>
      <c r="H2" s="3" t="s">
        <v>13</v>
      </c>
      <c r="I2" s="3" t="s">
        <v>26</v>
      </c>
      <c r="J2" s="3" t="s">
        <v>0</v>
      </c>
      <c r="K2" s="3" t="s">
        <v>9</v>
      </c>
      <c r="L2" s="3" t="s">
        <v>23</v>
      </c>
      <c r="M2" s="3" t="s">
        <v>24</v>
      </c>
      <c r="N2" s="3" t="s">
        <v>55</v>
      </c>
      <c r="O2" s="3" t="s">
        <v>53</v>
      </c>
      <c r="P2" s="3" t="s">
        <v>35</v>
      </c>
      <c r="Q2" s="3" t="s">
        <v>32</v>
      </c>
      <c r="R2" s="9" t="s">
        <v>56</v>
      </c>
      <c r="S2" s="3" t="s">
        <v>53</v>
      </c>
      <c r="T2" s="3" t="s">
        <v>35</v>
      </c>
      <c r="U2" s="3" t="s">
        <v>65</v>
      </c>
      <c r="V2" s="9" t="s">
        <v>157</v>
      </c>
      <c r="W2" s="3" t="s">
        <v>62</v>
      </c>
    </row>
    <row r="3" spans="1:51" x14ac:dyDescent="0.25">
      <c r="A3" s="5" t="s">
        <v>0</v>
      </c>
      <c r="B3" s="2" t="s">
        <v>9</v>
      </c>
      <c r="C3" s="2" t="s">
        <v>52</v>
      </c>
      <c r="D3" s="3" t="s">
        <v>53</v>
      </c>
      <c r="E3" s="3" t="s">
        <v>35</v>
      </c>
      <c r="F3" s="3" t="s">
        <v>32</v>
      </c>
      <c r="G3" s="3" t="s">
        <v>35</v>
      </c>
      <c r="H3" s="3" t="s">
        <v>13</v>
      </c>
      <c r="I3" s="3" t="s">
        <v>0</v>
      </c>
      <c r="J3" s="3" t="s">
        <v>0</v>
      </c>
      <c r="K3" s="3" t="s">
        <v>9</v>
      </c>
      <c r="L3" s="3" t="s">
        <v>23</v>
      </c>
      <c r="M3" s="3" t="s">
        <v>24</v>
      </c>
      <c r="N3" s="3" t="s">
        <v>55</v>
      </c>
      <c r="O3" s="3" t="s">
        <v>53</v>
      </c>
      <c r="P3" s="3" t="s">
        <v>35</v>
      </c>
      <c r="Q3" s="3" t="s">
        <v>32</v>
      </c>
      <c r="R3" s="9" t="s">
        <v>56</v>
      </c>
      <c r="S3" s="3" t="s">
        <v>53</v>
      </c>
      <c r="T3" s="3" t="s">
        <v>35</v>
      </c>
      <c r="U3" s="3" t="s">
        <v>65</v>
      </c>
      <c r="V3" s="9" t="s">
        <v>157</v>
      </c>
      <c r="W3" s="3" t="s">
        <v>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5E5E-7E8C-420C-9C2F-B3333661AED1}">
  <dimension ref="A1:J76"/>
  <sheetViews>
    <sheetView topLeftCell="A57" workbookViewId="0">
      <selection activeCell="A2" sqref="A2:A15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2.85546875" bestFit="1" customWidth="1"/>
    <col min="5" max="5" width="23" bestFit="1" customWidth="1"/>
    <col min="6" max="6" width="16.28515625" bestFit="1" customWidth="1"/>
    <col min="7" max="7" width="31.140625" bestFit="1" customWidth="1"/>
    <col min="8" max="8" width="12.85546875" bestFit="1" customWidth="1"/>
    <col min="9" max="9" width="29.28515625" bestFit="1" customWidth="1"/>
    <col min="10" max="10" width="12.7109375" bestFit="1" customWidth="1"/>
    <col min="11" max="11" width="27.7109375" bestFit="1" customWidth="1"/>
    <col min="12" max="12" width="12.85546875" bestFit="1" customWidth="1"/>
  </cols>
  <sheetData>
    <row r="1" spans="1:10" x14ac:dyDescent="0.25">
      <c r="A1" s="11" t="s">
        <v>30</v>
      </c>
      <c r="B1" s="12">
        <v>41760</v>
      </c>
      <c r="C1" s="13" t="s">
        <v>110</v>
      </c>
      <c r="D1" s="14">
        <v>1000000</v>
      </c>
      <c r="E1" s="11" t="s">
        <v>111</v>
      </c>
      <c r="F1" s="12">
        <v>42125</v>
      </c>
      <c r="G1" s="13" t="s">
        <v>112</v>
      </c>
      <c r="H1" s="15">
        <v>2000000</v>
      </c>
      <c r="I1" s="44" t="s">
        <v>133</v>
      </c>
      <c r="J1" s="44">
        <f>(31-4-2014)-(5-4-2014)</f>
        <v>26</v>
      </c>
    </row>
    <row r="2" spans="1:10" x14ac:dyDescent="0.25">
      <c r="A2" s="11" t="s">
        <v>31</v>
      </c>
      <c r="B2" s="17">
        <v>0.15</v>
      </c>
      <c r="C2" s="11" t="s">
        <v>37</v>
      </c>
      <c r="D2" s="18">
        <f>ROUNDUP(34682.7505555555,0)</f>
        <v>34683</v>
      </c>
      <c r="E2" s="11" t="s">
        <v>37</v>
      </c>
      <c r="F2" s="18">
        <f>ROUNDUP(127376.038751742,0)</f>
        <v>127377</v>
      </c>
      <c r="G2" s="16" t="s">
        <v>158</v>
      </c>
      <c r="H2" s="16">
        <f>(5-5-2014)-(1-5-2014)</f>
        <v>4</v>
      </c>
    </row>
    <row r="3" spans="1:10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10" ht="15.75" x14ac:dyDescent="0.25">
      <c r="A4" s="21">
        <v>41764</v>
      </c>
      <c r="B4" s="22">
        <f>_xlfn.DAYS(A4,B1)</f>
        <v>4</v>
      </c>
      <c r="C4" s="23" t="s">
        <v>25</v>
      </c>
      <c r="D4" s="24">
        <v>0</v>
      </c>
      <c r="E4" s="25">
        <f>ROUNDUP($B$2*B4*F4/365,0)</f>
        <v>1644</v>
      </c>
      <c r="F4" s="25">
        <f>D1</f>
        <v>1000000</v>
      </c>
      <c r="G4" s="25">
        <f t="shared" ref="G4:G40" si="0">F4-D4</f>
        <v>1000000</v>
      </c>
    </row>
    <row r="5" spans="1:10" ht="15.75" x14ac:dyDescent="0.25">
      <c r="A5" s="21">
        <v>41795</v>
      </c>
      <c r="B5" s="22">
        <f>_xlfn.DAYS(A5,A4)</f>
        <v>31</v>
      </c>
      <c r="C5" s="23">
        <f>$D$2</f>
        <v>34683</v>
      </c>
      <c r="D5" s="24">
        <f>C5-E5</f>
        <v>21943.27</v>
      </c>
      <c r="E5" s="25">
        <f>ROUND($B$2*B5*F5/365,2)</f>
        <v>12739.73</v>
      </c>
      <c r="F5" s="25">
        <f>G4</f>
        <v>1000000</v>
      </c>
      <c r="G5" s="25">
        <f>F5-D5</f>
        <v>978056.73</v>
      </c>
    </row>
    <row r="6" spans="1:10" ht="15.75" x14ac:dyDescent="0.25">
      <c r="A6" s="21">
        <v>41825</v>
      </c>
      <c r="B6" s="22">
        <f t="shared" ref="B6:B40" si="1">_xlfn.DAYS(A6,A5)</f>
        <v>30</v>
      </c>
      <c r="C6" s="23">
        <f t="shared" ref="C6:C51" si="2">$D$2</f>
        <v>34683</v>
      </c>
      <c r="D6" s="24">
        <f t="shared" ref="D6:D40" si="3">C6-E6</f>
        <v>22624.77</v>
      </c>
      <c r="E6" s="25">
        <f t="shared" ref="E6:E39" si="4">ROUND($B$2*B6*F6/365,2)</f>
        <v>12058.23</v>
      </c>
      <c r="F6" s="25">
        <f t="shared" ref="F6:F40" si="5">G5</f>
        <v>978056.73</v>
      </c>
      <c r="G6" s="25">
        <f t="shared" si="0"/>
        <v>955431.96</v>
      </c>
    </row>
    <row r="7" spans="1:10" ht="15.75" x14ac:dyDescent="0.25">
      <c r="A7" s="21">
        <v>41856</v>
      </c>
      <c r="B7" s="22">
        <f t="shared" si="1"/>
        <v>31</v>
      </c>
      <c r="C7" s="23">
        <f t="shared" si="2"/>
        <v>34683</v>
      </c>
      <c r="D7" s="24">
        <f t="shared" si="3"/>
        <v>22511.059999999998</v>
      </c>
      <c r="E7" s="25">
        <f t="shared" si="4"/>
        <v>12171.94</v>
      </c>
      <c r="F7" s="25">
        <f t="shared" si="5"/>
        <v>955431.96</v>
      </c>
      <c r="G7" s="25">
        <f t="shared" si="0"/>
        <v>932920.89999999991</v>
      </c>
    </row>
    <row r="8" spans="1:10" ht="15.75" x14ac:dyDescent="0.25">
      <c r="A8" s="21">
        <v>41887</v>
      </c>
      <c r="B8" s="22">
        <f t="shared" si="1"/>
        <v>31</v>
      </c>
      <c r="C8" s="23">
        <f t="shared" si="2"/>
        <v>34683</v>
      </c>
      <c r="D8" s="24">
        <f t="shared" si="3"/>
        <v>22797.84</v>
      </c>
      <c r="E8" s="25">
        <f t="shared" si="4"/>
        <v>11885.16</v>
      </c>
      <c r="F8" s="25">
        <f t="shared" si="5"/>
        <v>932920.89999999991</v>
      </c>
      <c r="G8" s="25">
        <f t="shared" si="0"/>
        <v>910123.05999999994</v>
      </c>
    </row>
    <row r="9" spans="1:10" ht="15.75" x14ac:dyDescent="0.25">
      <c r="A9" s="21">
        <v>41917</v>
      </c>
      <c r="B9" s="22">
        <f t="shared" si="1"/>
        <v>30</v>
      </c>
      <c r="C9" s="23">
        <f t="shared" si="2"/>
        <v>34683</v>
      </c>
      <c r="D9" s="24">
        <f t="shared" si="3"/>
        <v>23462.3</v>
      </c>
      <c r="E9" s="25">
        <f t="shared" si="4"/>
        <v>11220.7</v>
      </c>
      <c r="F9" s="25">
        <f t="shared" si="5"/>
        <v>910123.05999999994</v>
      </c>
      <c r="G9" s="25">
        <f t="shared" si="0"/>
        <v>886660.75999999989</v>
      </c>
    </row>
    <row r="10" spans="1:10" ht="15.75" x14ac:dyDescent="0.25">
      <c r="A10" s="21">
        <v>41948</v>
      </c>
      <c r="B10" s="22">
        <f t="shared" si="1"/>
        <v>31</v>
      </c>
      <c r="C10" s="23">
        <f t="shared" si="2"/>
        <v>34683</v>
      </c>
      <c r="D10" s="24">
        <f t="shared" si="3"/>
        <v>23387.18</v>
      </c>
      <c r="E10" s="25">
        <f t="shared" si="4"/>
        <v>11295.82</v>
      </c>
      <c r="F10" s="25">
        <f t="shared" si="5"/>
        <v>886660.75999999989</v>
      </c>
      <c r="G10" s="25">
        <f t="shared" si="0"/>
        <v>863273.57999999984</v>
      </c>
    </row>
    <row r="11" spans="1:10" ht="15.75" x14ac:dyDescent="0.25">
      <c r="A11" s="21">
        <v>41978</v>
      </c>
      <c r="B11" s="22">
        <f t="shared" si="1"/>
        <v>30</v>
      </c>
      <c r="C11" s="23">
        <f t="shared" si="2"/>
        <v>34683</v>
      </c>
      <c r="D11" s="24">
        <f t="shared" si="3"/>
        <v>24039.9</v>
      </c>
      <c r="E11" s="25">
        <f t="shared" si="4"/>
        <v>10643.1</v>
      </c>
      <c r="F11" s="25">
        <f t="shared" si="5"/>
        <v>863273.57999999984</v>
      </c>
      <c r="G11" s="25">
        <f t="shared" si="0"/>
        <v>839233.67999999982</v>
      </c>
    </row>
    <row r="12" spans="1:10" ht="15.75" x14ac:dyDescent="0.25">
      <c r="A12" s="21">
        <v>42009</v>
      </c>
      <c r="B12" s="22">
        <f t="shared" si="1"/>
        <v>31</v>
      </c>
      <c r="C12" s="23">
        <f t="shared" si="2"/>
        <v>34683</v>
      </c>
      <c r="D12" s="24">
        <f t="shared" si="3"/>
        <v>23991.39</v>
      </c>
      <c r="E12" s="25">
        <f t="shared" si="4"/>
        <v>10691.61</v>
      </c>
      <c r="F12" s="25">
        <f t="shared" si="5"/>
        <v>839233.67999999982</v>
      </c>
      <c r="G12" s="25">
        <f t="shared" si="0"/>
        <v>815242.2899999998</v>
      </c>
    </row>
    <row r="13" spans="1:10" ht="15.75" x14ac:dyDescent="0.25">
      <c r="A13" s="21">
        <v>42040</v>
      </c>
      <c r="B13" s="22">
        <f t="shared" si="1"/>
        <v>31</v>
      </c>
      <c r="C13" s="23">
        <f t="shared" si="2"/>
        <v>34683</v>
      </c>
      <c r="D13" s="24">
        <f t="shared" si="3"/>
        <v>24297.040000000001</v>
      </c>
      <c r="E13" s="25">
        <f t="shared" si="4"/>
        <v>10385.959999999999</v>
      </c>
      <c r="F13" s="25">
        <f t="shared" si="5"/>
        <v>815242.2899999998</v>
      </c>
      <c r="G13" s="25">
        <f t="shared" si="0"/>
        <v>790945.24999999977</v>
      </c>
    </row>
    <row r="14" spans="1:10" ht="15.75" x14ac:dyDescent="0.25">
      <c r="A14" s="21">
        <v>42068</v>
      </c>
      <c r="B14" s="22">
        <f t="shared" si="1"/>
        <v>28</v>
      </c>
      <c r="C14" s="23">
        <f t="shared" si="2"/>
        <v>34683</v>
      </c>
      <c r="D14" s="24">
        <f t="shared" si="3"/>
        <v>25581.71</v>
      </c>
      <c r="E14" s="25">
        <f t="shared" si="4"/>
        <v>9101.2900000000009</v>
      </c>
      <c r="F14" s="25">
        <f t="shared" si="5"/>
        <v>790945.24999999977</v>
      </c>
      <c r="G14" s="25">
        <f t="shared" si="0"/>
        <v>765363.5399999998</v>
      </c>
    </row>
    <row r="15" spans="1:10" ht="15.75" x14ac:dyDescent="0.25">
      <c r="A15" s="21">
        <v>42099</v>
      </c>
      <c r="B15" s="22">
        <f t="shared" si="1"/>
        <v>31</v>
      </c>
      <c r="C15" s="23">
        <f t="shared" si="2"/>
        <v>34683</v>
      </c>
      <c r="D15" s="24">
        <f t="shared" si="3"/>
        <v>24932.48</v>
      </c>
      <c r="E15" s="25">
        <f t="shared" si="4"/>
        <v>9750.52</v>
      </c>
      <c r="F15" s="25">
        <f t="shared" si="5"/>
        <v>765363.5399999998</v>
      </c>
      <c r="G15" s="25">
        <f t="shared" si="0"/>
        <v>740431.05999999982</v>
      </c>
    </row>
    <row r="16" spans="1:10" ht="15.75" x14ac:dyDescent="0.25">
      <c r="A16" s="21">
        <v>42129</v>
      </c>
      <c r="B16" s="22">
        <f t="shared" si="1"/>
        <v>30</v>
      </c>
      <c r="C16" s="23">
        <f t="shared" si="2"/>
        <v>34683</v>
      </c>
      <c r="D16" s="24">
        <f t="shared" si="3"/>
        <v>25554.400000000001</v>
      </c>
      <c r="E16" s="25">
        <f t="shared" si="4"/>
        <v>9128.6</v>
      </c>
      <c r="F16" s="25">
        <f t="shared" si="5"/>
        <v>740431.05999999982</v>
      </c>
      <c r="G16" s="25">
        <f t="shared" si="0"/>
        <v>714876.6599999998</v>
      </c>
    </row>
    <row r="17" spans="1:7" ht="15.75" x14ac:dyDescent="0.25">
      <c r="A17" s="21">
        <v>42160</v>
      </c>
      <c r="B17" s="22">
        <f t="shared" si="1"/>
        <v>31</v>
      </c>
      <c r="C17" s="23">
        <f t="shared" si="2"/>
        <v>34683</v>
      </c>
      <c r="D17" s="24">
        <f t="shared" si="3"/>
        <v>25575.67</v>
      </c>
      <c r="E17" s="25">
        <f t="shared" si="4"/>
        <v>9107.33</v>
      </c>
      <c r="F17" s="25">
        <f t="shared" si="5"/>
        <v>714876.6599999998</v>
      </c>
      <c r="G17" s="25">
        <f t="shared" si="0"/>
        <v>689300.98999999976</v>
      </c>
    </row>
    <row r="18" spans="1:7" ht="15.75" x14ac:dyDescent="0.25">
      <c r="A18" s="21">
        <v>42190</v>
      </c>
      <c r="B18" s="22">
        <f t="shared" si="1"/>
        <v>30</v>
      </c>
      <c r="C18" s="23">
        <f t="shared" si="2"/>
        <v>34683</v>
      </c>
      <c r="D18" s="24">
        <f t="shared" si="3"/>
        <v>26184.77</v>
      </c>
      <c r="E18" s="25">
        <f t="shared" si="4"/>
        <v>8498.23</v>
      </c>
      <c r="F18" s="25">
        <f t="shared" si="5"/>
        <v>689300.98999999976</v>
      </c>
      <c r="G18" s="25">
        <f t="shared" si="0"/>
        <v>663116.21999999974</v>
      </c>
    </row>
    <row r="19" spans="1:7" ht="15.75" x14ac:dyDescent="0.25">
      <c r="A19" s="21">
        <v>42221</v>
      </c>
      <c r="B19" s="22">
        <f t="shared" si="1"/>
        <v>31</v>
      </c>
      <c r="C19" s="23">
        <f t="shared" si="2"/>
        <v>34683</v>
      </c>
      <c r="D19" s="24">
        <f t="shared" si="3"/>
        <v>26235.08</v>
      </c>
      <c r="E19" s="25">
        <f t="shared" si="4"/>
        <v>8447.92</v>
      </c>
      <c r="F19" s="25">
        <f t="shared" si="5"/>
        <v>663116.21999999974</v>
      </c>
      <c r="G19" s="25">
        <f t="shared" si="0"/>
        <v>636881.13999999978</v>
      </c>
    </row>
    <row r="20" spans="1:7" ht="15.75" x14ac:dyDescent="0.25">
      <c r="A20" s="21">
        <v>42252</v>
      </c>
      <c r="B20" s="22">
        <f t="shared" si="1"/>
        <v>31</v>
      </c>
      <c r="C20" s="23">
        <f t="shared" si="2"/>
        <v>34683</v>
      </c>
      <c r="D20" s="24">
        <f t="shared" si="3"/>
        <v>26569.31</v>
      </c>
      <c r="E20" s="25">
        <f t="shared" si="4"/>
        <v>8113.69</v>
      </c>
      <c r="F20" s="25">
        <f t="shared" si="5"/>
        <v>636881.13999999978</v>
      </c>
      <c r="G20" s="25">
        <f t="shared" si="0"/>
        <v>610311.82999999973</v>
      </c>
    </row>
    <row r="21" spans="1:7" ht="15.75" x14ac:dyDescent="0.25">
      <c r="A21" s="21">
        <v>42282</v>
      </c>
      <c r="B21" s="22">
        <f t="shared" si="1"/>
        <v>30</v>
      </c>
      <c r="C21" s="23">
        <f t="shared" si="2"/>
        <v>34683</v>
      </c>
      <c r="D21" s="24">
        <f t="shared" si="3"/>
        <v>27158.61</v>
      </c>
      <c r="E21" s="25">
        <f t="shared" si="4"/>
        <v>7524.39</v>
      </c>
      <c r="F21" s="25">
        <f t="shared" si="5"/>
        <v>610311.82999999973</v>
      </c>
      <c r="G21" s="25">
        <f t="shared" si="0"/>
        <v>583153.21999999974</v>
      </c>
    </row>
    <row r="22" spans="1:7" ht="15.75" x14ac:dyDescent="0.25">
      <c r="A22" s="21">
        <v>42313</v>
      </c>
      <c r="B22" s="22">
        <f t="shared" si="1"/>
        <v>31</v>
      </c>
      <c r="C22" s="23">
        <f t="shared" si="2"/>
        <v>34683</v>
      </c>
      <c r="D22" s="24">
        <f t="shared" si="3"/>
        <v>27253.79</v>
      </c>
      <c r="E22" s="25">
        <f t="shared" si="4"/>
        <v>7429.21</v>
      </c>
      <c r="F22" s="25">
        <f t="shared" si="5"/>
        <v>583153.21999999974</v>
      </c>
      <c r="G22" s="25">
        <f t="shared" si="0"/>
        <v>555899.4299999997</v>
      </c>
    </row>
    <row r="23" spans="1:7" ht="15.75" x14ac:dyDescent="0.25">
      <c r="A23" s="21">
        <v>42343</v>
      </c>
      <c r="B23" s="22">
        <f t="shared" si="1"/>
        <v>30</v>
      </c>
      <c r="C23" s="23">
        <f t="shared" si="2"/>
        <v>34683</v>
      </c>
      <c r="D23" s="24">
        <f t="shared" si="3"/>
        <v>27829.45</v>
      </c>
      <c r="E23" s="25">
        <f t="shared" si="4"/>
        <v>6853.55</v>
      </c>
      <c r="F23" s="25">
        <f t="shared" si="5"/>
        <v>555899.4299999997</v>
      </c>
      <c r="G23" s="25">
        <f t="shared" si="0"/>
        <v>528069.97999999975</v>
      </c>
    </row>
    <row r="24" spans="1:7" ht="15.75" x14ac:dyDescent="0.25">
      <c r="A24" s="21">
        <v>42374</v>
      </c>
      <c r="B24" s="22">
        <f t="shared" si="1"/>
        <v>31</v>
      </c>
      <c r="C24" s="23">
        <f t="shared" si="2"/>
        <v>34683</v>
      </c>
      <c r="D24" s="24">
        <f t="shared" si="3"/>
        <v>27955.53</v>
      </c>
      <c r="E24" s="25">
        <f t="shared" si="4"/>
        <v>6727.47</v>
      </c>
      <c r="F24" s="25">
        <f t="shared" si="5"/>
        <v>528069.97999999975</v>
      </c>
      <c r="G24" s="25">
        <f t="shared" si="0"/>
        <v>500114.44999999972</v>
      </c>
    </row>
    <row r="25" spans="1:7" ht="15.75" x14ac:dyDescent="0.25">
      <c r="A25" s="21">
        <v>42405</v>
      </c>
      <c r="B25" s="22">
        <f t="shared" si="1"/>
        <v>31</v>
      </c>
      <c r="C25" s="23">
        <f t="shared" si="2"/>
        <v>34683</v>
      </c>
      <c r="D25" s="24">
        <f t="shared" si="3"/>
        <v>28311.68</v>
      </c>
      <c r="E25" s="25">
        <f t="shared" si="4"/>
        <v>6371.32</v>
      </c>
      <c r="F25" s="25">
        <f t="shared" si="5"/>
        <v>500114.44999999972</v>
      </c>
      <c r="G25" s="25">
        <f t="shared" si="0"/>
        <v>471802.76999999973</v>
      </c>
    </row>
    <row r="26" spans="1:7" ht="15.75" x14ac:dyDescent="0.25">
      <c r="A26" s="21">
        <v>42434</v>
      </c>
      <c r="B26" s="22">
        <f t="shared" si="1"/>
        <v>29</v>
      </c>
      <c r="C26" s="23">
        <f t="shared" si="2"/>
        <v>34683</v>
      </c>
      <c r="D26" s="24">
        <f t="shared" si="3"/>
        <v>29060.15</v>
      </c>
      <c r="E26" s="25">
        <f t="shared" si="4"/>
        <v>5622.85</v>
      </c>
      <c r="F26" s="25">
        <f t="shared" si="5"/>
        <v>471802.76999999973</v>
      </c>
      <c r="G26" s="25">
        <f t="shared" si="0"/>
        <v>442742.6199999997</v>
      </c>
    </row>
    <row r="27" spans="1:7" ht="15.75" x14ac:dyDescent="0.25">
      <c r="A27" s="21">
        <v>42465</v>
      </c>
      <c r="B27" s="22">
        <f t="shared" si="1"/>
        <v>31</v>
      </c>
      <c r="C27" s="23">
        <f t="shared" si="2"/>
        <v>34683</v>
      </c>
      <c r="D27" s="24">
        <f t="shared" si="3"/>
        <v>29042.58</v>
      </c>
      <c r="E27" s="25">
        <f t="shared" si="4"/>
        <v>5640.42</v>
      </c>
      <c r="F27" s="25">
        <f t="shared" si="5"/>
        <v>442742.6199999997</v>
      </c>
      <c r="G27" s="25">
        <f t="shared" si="0"/>
        <v>413700.03999999969</v>
      </c>
    </row>
    <row r="28" spans="1:7" ht="15.75" x14ac:dyDescent="0.25">
      <c r="A28" s="21">
        <v>42495</v>
      </c>
      <c r="B28" s="22">
        <f t="shared" si="1"/>
        <v>30</v>
      </c>
      <c r="C28" s="23">
        <f t="shared" si="2"/>
        <v>34683</v>
      </c>
      <c r="D28" s="24">
        <f t="shared" si="3"/>
        <v>29582.59</v>
      </c>
      <c r="E28" s="25">
        <f t="shared" si="4"/>
        <v>5100.41</v>
      </c>
      <c r="F28" s="25">
        <f t="shared" si="5"/>
        <v>413700.03999999969</v>
      </c>
      <c r="G28" s="25">
        <f t="shared" si="0"/>
        <v>384117.44999999966</v>
      </c>
    </row>
    <row r="29" spans="1:7" ht="15.75" x14ac:dyDescent="0.25">
      <c r="A29" s="21">
        <v>42526</v>
      </c>
      <c r="B29" s="22">
        <f t="shared" si="1"/>
        <v>31</v>
      </c>
      <c r="C29" s="23">
        <f t="shared" si="2"/>
        <v>34683</v>
      </c>
      <c r="D29" s="24">
        <f t="shared" si="3"/>
        <v>29789.45</v>
      </c>
      <c r="E29" s="25">
        <f t="shared" si="4"/>
        <v>4893.55</v>
      </c>
      <c r="F29" s="25">
        <f t="shared" si="5"/>
        <v>384117.44999999966</v>
      </c>
      <c r="G29" s="25">
        <f t="shared" si="0"/>
        <v>354327.99999999965</v>
      </c>
    </row>
    <row r="30" spans="1:7" ht="15.75" x14ac:dyDescent="0.25">
      <c r="A30" s="21">
        <v>42556</v>
      </c>
      <c r="B30" s="22">
        <f t="shared" si="1"/>
        <v>30</v>
      </c>
      <c r="C30" s="23">
        <f t="shared" si="2"/>
        <v>34683</v>
      </c>
      <c r="D30" s="24">
        <f t="shared" si="3"/>
        <v>30314.57</v>
      </c>
      <c r="E30" s="25">
        <f t="shared" si="4"/>
        <v>4368.43</v>
      </c>
      <c r="F30" s="25">
        <f t="shared" si="5"/>
        <v>354327.99999999965</v>
      </c>
      <c r="G30" s="25">
        <f t="shared" si="0"/>
        <v>324013.42999999964</v>
      </c>
    </row>
    <row r="31" spans="1:7" ht="15.75" x14ac:dyDescent="0.25">
      <c r="A31" s="21">
        <v>42587</v>
      </c>
      <c r="B31" s="22">
        <f t="shared" si="1"/>
        <v>31</v>
      </c>
      <c r="C31" s="23">
        <f t="shared" si="2"/>
        <v>34683</v>
      </c>
      <c r="D31" s="24">
        <f t="shared" si="3"/>
        <v>30555.16</v>
      </c>
      <c r="E31" s="25">
        <f t="shared" si="4"/>
        <v>4127.84</v>
      </c>
      <c r="F31" s="25">
        <f t="shared" si="5"/>
        <v>324013.42999999964</v>
      </c>
      <c r="G31" s="25">
        <f t="shared" si="0"/>
        <v>293458.26999999967</v>
      </c>
    </row>
    <row r="32" spans="1:7" ht="15.75" x14ac:dyDescent="0.25">
      <c r="A32" s="21">
        <v>42618</v>
      </c>
      <c r="B32" s="22">
        <f t="shared" si="1"/>
        <v>31</v>
      </c>
      <c r="C32" s="23">
        <f t="shared" si="2"/>
        <v>34683</v>
      </c>
      <c r="D32" s="24">
        <f t="shared" si="3"/>
        <v>30944.42</v>
      </c>
      <c r="E32" s="25">
        <f t="shared" si="4"/>
        <v>3738.58</v>
      </c>
      <c r="F32" s="25">
        <f t="shared" si="5"/>
        <v>293458.26999999967</v>
      </c>
      <c r="G32" s="25">
        <f t="shared" si="0"/>
        <v>262513.84999999969</v>
      </c>
    </row>
    <row r="33" spans="1:7" ht="15.75" x14ac:dyDescent="0.25">
      <c r="A33" s="21">
        <v>42648</v>
      </c>
      <c r="B33" s="22">
        <f t="shared" si="1"/>
        <v>30</v>
      </c>
      <c r="C33" s="23">
        <f t="shared" si="2"/>
        <v>34683</v>
      </c>
      <c r="D33" s="24">
        <f t="shared" si="3"/>
        <v>31446.53</v>
      </c>
      <c r="E33" s="25">
        <f t="shared" si="4"/>
        <v>3236.47</v>
      </c>
      <c r="F33" s="25">
        <f t="shared" si="5"/>
        <v>262513.84999999969</v>
      </c>
      <c r="G33" s="25">
        <f t="shared" si="0"/>
        <v>231067.31999999969</v>
      </c>
    </row>
    <row r="34" spans="1:7" ht="15.75" x14ac:dyDescent="0.25">
      <c r="A34" s="21">
        <v>42679</v>
      </c>
      <c r="B34" s="22">
        <f t="shared" si="1"/>
        <v>31</v>
      </c>
      <c r="C34" s="23">
        <f t="shared" si="2"/>
        <v>34683</v>
      </c>
      <c r="D34" s="24">
        <f t="shared" si="3"/>
        <v>31739.27</v>
      </c>
      <c r="E34" s="25">
        <f t="shared" si="4"/>
        <v>2943.73</v>
      </c>
      <c r="F34" s="25">
        <f t="shared" si="5"/>
        <v>231067.31999999969</v>
      </c>
      <c r="G34" s="25">
        <f t="shared" si="0"/>
        <v>199328.0499999997</v>
      </c>
    </row>
    <row r="35" spans="1:7" ht="15.75" x14ac:dyDescent="0.25">
      <c r="A35" s="21">
        <v>42709</v>
      </c>
      <c r="B35" s="22">
        <f t="shared" si="1"/>
        <v>30</v>
      </c>
      <c r="C35" s="23">
        <f t="shared" si="2"/>
        <v>34683</v>
      </c>
      <c r="D35" s="24">
        <f t="shared" si="3"/>
        <v>32225.53</v>
      </c>
      <c r="E35" s="25">
        <f t="shared" si="4"/>
        <v>2457.4699999999998</v>
      </c>
      <c r="F35" s="25">
        <f t="shared" si="5"/>
        <v>199328.0499999997</v>
      </c>
      <c r="G35" s="25">
        <f t="shared" si="0"/>
        <v>167102.5199999997</v>
      </c>
    </row>
    <row r="36" spans="1:7" ht="15.75" x14ac:dyDescent="0.25">
      <c r="A36" s="21">
        <v>42740</v>
      </c>
      <c r="B36" s="22">
        <f t="shared" si="1"/>
        <v>31</v>
      </c>
      <c r="C36" s="23">
        <f t="shared" si="2"/>
        <v>34683</v>
      </c>
      <c r="D36" s="24">
        <f t="shared" si="3"/>
        <v>32554.16</v>
      </c>
      <c r="E36" s="25">
        <f t="shared" si="4"/>
        <v>2128.84</v>
      </c>
      <c r="F36" s="25">
        <f t="shared" si="5"/>
        <v>167102.5199999997</v>
      </c>
      <c r="G36" s="25">
        <f t="shared" si="0"/>
        <v>134548.35999999969</v>
      </c>
    </row>
    <row r="37" spans="1:7" ht="15.75" x14ac:dyDescent="0.25">
      <c r="A37" s="21">
        <v>42771</v>
      </c>
      <c r="B37" s="22">
        <f t="shared" si="1"/>
        <v>31</v>
      </c>
      <c r="C37" s="23">
        <f t="shared" si="2"/>
        <v>34683</v>
      </c>
      <c r="D37" s="24">
        <f t="shared" si="3"/>
        <v>32968.89</v>
      </c>
      <c r="E37" s="25">
        <f t="shared" si="4"/>
        <v>1714.11</v>
      </c>
      <c r="F37" s="25">
        <f t="shared" si="5"/>
        <v>134548.35999999969</v>
      </c>
      <c r="G37" s="25">
        <f t="shared" si="0"/>
        <v>101579.4699999997</v>
      </c>
    </row>
    <row r="38" spans="1:7" ht="15.75" x14ac:dyDescent="0.25">
      <c r="A38" s="21">
        <v>42799</v>
      </c>
      <c r="B38" s="22">
        <f t="shared" si="1"/>
        <v>28</v>
      </c>
      <c r="C38" s="23">
        <f t="shared" si="2"/>
        <v>34683</v>
      </c>
      <c r="D38" s="24">
        <f t="shared" si="3"/>
        <v>33514.14</v>
      </c>
      <c r="E38" s="25">
        <f t="shared" si="4"/>
        <v>1168.8599999999999</v>
      </c>
      <c r="F38" s="25">
        <f t="shared" si="5"/>
        <v>101579.4699999997</v>
      </c>
      <c r="G38" s="25">
        <f t="shared" si="0"/>
        <v>68065.329999999696</v>
      </c>
    </row>
    <row r="39" spans="1:7" ht="15.75" x14ac:dyDescent="0.25">
      <c r="A39" s="21">
        <v>42830</v>
      </c>
      <c r="B39" s="22">
        <f t="shared" si="1"/>
        <v>31</v>
      </c>
      <c r="C39" s="23">
        <f t="shared" si="2"/>
        <v>34683</v>
      </c>
      <c r="D39" s="24">
        <f t="shared" si="3"/>
        <v>33815.870000000003</v>
      </c>
      <c r="E39" s="25">
        <f t="shared" si="4"/>
        <v>867.13</v>
      </c>
      <c r="F39" s="25">
        <f t="shared" si="5"/>
        <v>68065.329999999696</v>
      </c>
      <c r="G39" s="25">
        <f t="shared" si="0"/>
        <v>34249.459999999694</v>
      </c>
    </row>
    <row r="40" spans="1:7" ht="15.75" x14ac:dyDescent="0.25">
      <c r="A40" s="26">
        <v>42860</v>
      </c>
      <c r="B40" s="27">
        <f t="shared" si="1"/>
        <v>30</v>
      </c>
      <c r="C40" s="28">
        <f t="shared" si="2"/>
        <v>34683</v>
      </c>
      <c r="D40" s="29">
        <f t="shared" si="3"/>
        <v>34249.459999999694</v>
      </c>
      <c r="E40" s="30">
        <v>433.54000000030646</v>
      </c>
      <c r="F40" s="30">
        <f t="shared" si="5"/>
        <v>34249.459999999694</v>
      </c>
      <c r="G40" s="30">
        <f t="shared" si="0"/>
        <v>0</v>
      </c>
    </row>
    <row r="41" spans="1:7" ht="15.75" x14ac:dyDescent="0.25">
      <c r="A41" s="21">
        <v>41795</v>
      </c>
      <c r="B41" s="22">
        <f>_xlfn.DAYS(A41,A4)</f>
        <v>31</v>
      </c>
      <c r="C41" s="23">
        <f>$D$2</f>
        <v>34683</v>
      </c>
      <c r="D41" s="24">
        <f>C41-E41</f>
        <v>21943.27</v>
      </c>
      <c r="E41" s="25">
        <f>ROUND($B$2*B41*F41/365,2)</f>
        <v>12739.73</v>
      </c>
      <c r="F41" s="25">
        <f>F5</f>
        <v>1000000</v>
      </c>
      <c r="G41" s="25">
        <f>F41-D41</f>
        <v>978056.73</v>
      </c>
    </row>
    <row r="42" spans="1:7" ht="15.75" x14ac:dyDescent="0.25">
      <c r="A42" s="21">
        <v>41825</v>
      </c>
      <c r="B42" s="22">
        <f t="shared" ref="B42:B76" si="6">_xlfn.DAYS(A42,A41)</f>
        <v>30</v>
      </c>
      <c r="C42" s="23">
        <f t="shared" si="2"/>
        <v>34683</v>
      </c>
      <c r="D42" s="24">
        <f t="shared" ref="D42:D76" si="7">C42-E42</f>
        <v>22624.77</v>
      </c>
      <c r="E42" s="25">
        <f t="shared" ref="E42:E51" si="8">ROUND($B$2*B42*F42/365,2)</f>
        <v>12058.23</v>
      </c>
      <c r="F42" s="25">
        <f t="shared" ref="F42:F76" si="9">G41</f>
        <v>978056.73</v>
      </c>
      <c r="G42" s="25">
        <f t="shared" ref="G42:G76" si="10">F42-D42</f>
        <v>955431.96</v>
      </c>
    </row>
    <row r="43" spans="1:7" ht="15.75" x14ac:dyDescent="0.25">
      <c r="A43" s="21">
        <v>41856</v>
      </c>
      <c r="B43" s="22">
        <f t="shared" si="6"/>
        <v>31</v>
      </c>
      <c r="C43" s="23">
        <f t="shared" si="2"/>
        <v>34683</v>
      </c>
      <c r="D43" s="24">
        <f t="shared" si="7"/>
        <v>22511.059999999998</v>
      </c>
      <c r="E43" s="25">
        <f t="shared" si="8"/>
        <v>12171.94</v>
      </c>
      <c r="F43" s="25">
        <f t="shared" si="9"/>
        <v>955431.96</v>
      </c>
      <c r="G43" s="25">
        <f t="shared" si="10"/>
        <v>932920.89999999991</v>
      </c>
    </row>
    <row r="44" spans="1:7" ht="15.75" x14ac:dyDescent="0.25">
      <c r="A44" s="21">
        <v>41887</v>
      </c>
      <c r="B44" s="22">
        <f t="shared" si="6"/>
        <v>31</v>
      </c>
      <c r="C44" s="23">
        <f t="shared" si="2"/>
        <v>34683</v>
      </c>
      <c r="D44" s="24">
        <f t="shared" si="7"/>
        <v>22797.84</v>
      </c>
      <c r="E44" s="25">
        <f t="shared" si="8"/>
        <v>11885.16</v>
      </c>
      <c r="F44" s="25">
        <f t="shared" si="9"/>
        <v>932920.89999999991</v>
      </c>
      <c r="G44" s="25">
        <f t="shared" si="10"/>
        <v>910123.05999999994</v>
      </c>
    </row>
    <row r="45" spans="1:7" ht="15.75" x14ac:dyDescent="0.25">
      <c r="A45" s="21">
        <v>41917</v>
      </c>
      <c r="B45" s="22">
        <f t="shared" si="6"/>
        <v>30</v>
      </c>
      <c r="C45" s="23">
        <f t="shared" si="2"/>
        <v>34683</v>
      </c>
      <c r="D45" s="24">
        <f t="shared" si="7"/>
        <v>23462.3</v>
      </c>
      <c r="E45" s="25">
        <f t="shared" si="8"/>
        <v>11220.7</v>
      </c>
      <c r="F45" s="25">
        <f t="shared" si="9"/>
        <v>910123.05999999994</v>
      </c>
      <c r="G45" s="25">
        <f t="shared" si="10"/>
        <v>886660.75999999989</v>
      </c>
    </row>
    <row r="46" spans="1:7" ht="15.75" x14ac:dyDescent="0.25">
      <c r="A46" s="21">
        <v>41948</v>
      </c>
      <c r="B46" s="22">
        <f t="shared" si="6"/>
        <v>31</v>
      </c>
      <c r="C46" s="23">
        <f t="shared" si="2"/>
        <v>34683</v>
      </c>
      <c r="D46" s="24">
        <f t="shared" si="7"/>
        <v>23387.18</v>
      </c>
      <c r="E46" s="25">
        <f t="shared" si="8"/>
        <v>11295.82</v>
      </c>
      <c r="F46" s="25">
        <f t="shared" si="9"/>
        <v>886660.75999999989</v>
      </c>
      <c r="G46" s="25">
        <f t="shared" si="10"/>
        <v>863273.57999999984</v>
      </c>
    </row>
    <row r="47" spans="1:7" ht="15.75" x14ac:dyDescent="0.25">
      <c r="A47" s="21">
        <v>41978</v>
      </c>
      <c r="B47" s="22">
        <f t="shared" si="6"/>
        <v>30</v>
      </c>
      <c r="C47" s="23">
        <f t="shared" si="2"/>
        <v>34683</v>
      </c>
      <c r="D47" s="24">
        <f t="shared" si="7"/>
        <v>24039.9</v>
      </c>
      <c r="E47" s="25">
        <f t="shared" si="8"/>
        <v>10643.1</v>
      </c>
      <c r="F47" s="25">
        <f t="shared" si="9"/>
        <v>863273.57999999984</v>
      </c>
      <c r="G47" s="25">
        <f t="shared" si="10"/>
        <v>839233.67999999982</v>
      </c>
    </row>
    <row r="48" spans="1:7" ht="15.75" x14ac:dyDescent="0.25">
      <c r="A48" s="21">
        <v>42009</v>
      </c>
      <c r="B48" s="22">
        <f t="shared" si="6"/>
        <v>31</v>
      </c>
      <c r="C48" s="23">
        <f t="shared" si="2"/>
        <v>34683</v>
      </c>
      <c r="D48" s="24">
        <f t="shared" si="7"/>
        <v>23991.39</v>
      </c>
      <c r="E48" s="25">
        <f t="shared" si="8"/>
        <v>10691.61</v>
      </c>
      <c r="F48" s="25">
        <f t="shared" si="9"/>
        <v>839233.67999999982</v>
      </c>
      <c r="G48" s="25">
        <f t="shared" si="10"/>
        <v>815242.2899999998</v>
      </c>
    </row>
    <row r="49" spans="1:7" ht="15.75" x14ac:dyDescent="0.25">
      <c r="A49" s="21">
        <v>42040</v>
      </c>
      <c r="B49" s="22">
        <f t="shared" si="6"/>
        <v>31</v>
      </c>
      <c r="C49" s="23">
        <f t="shared" si="2"/>
        <v>34683</v>
      </c>
      <c r="D49" s="24">
        <f t="shared" si="7"/>
        <v>24297.040000000001</v>
      </c>
      <c r="E49" s="25">
        <f t="shared" si="8"/>
        <v>10385.959999999999</v>
      </c>
      <c r="F49" s="25">
        <f t="shared" si="9"/>
        <v>815242.2899999998</v>
      </c>
      <c r="G49" s="25">
        <f t="shared" si="10"/>
        <v>790945.24999999977</v>
      </c>
    </row>
    <row r="50" spans="1:7" ht="15.75" x14ac:dyDescent="0.25">
      <c r="A50" s="21">
        <v>42068</v>
      </c>
      <c r="B50" s="22">
        <f t="shared" si="6"/>
        <v>28</v>
      </c>
      <c r="C50" s="23">
        <f t="shared" si="2"/>
        <v>34683</v>
      </c>
      <c r="D50" s="24">
        <f t="shared" si="7"/>
        <v>25581.71</v>
      </c>
      <c r="E50" s="25">
        <f t="shared" si="8"/>
        <v>9101.2900000000009</v>
      </c>
      <c r="F50" s="25">
        <f t="shared" si="9"/>
        <v>790945.24999999977</v>
      </c>
      <c r="G50" s="25">
        <f t="shared" si="10"/>
        <v>765363.5399999998</v>
      </c>
    </row>
    <row r="51" spans="1:7" ht="15.75" x14ac:dyDescent="0.25">
      <c r="A51" s="21">
        <v>42099</v>
      </c>
      <c r="B51" s="22">
        <f t="shared" si="6"/>
        <v>31</v>
      </c>
      <c r="C51" s="23">
        <f t="shared" si="2"/>
        <v>34683</v>
      </c>
      <c r="D51" s="24">
        <f t="shared" si="7"/>
        <v>24932.48</v>
      </c>
      <c r="E51" s="25">
        <f t="shared" si="8"/>
        <v>9750.52</v>
      </c>
      <c r="F51" s="25">
        <f t="shared" si="9"/>
        <v>765363.5399999998</v>
      </c>
      <c r="G51" s="25">
        <f t="shared" si="10"/>
        <v>740431.05999999982</v>
      </c>
    </row>
    <row r="52" spans="1:7" ht="15.75" x14ac:dyDescent="0.25">
      <c r="A52" s="21">
        <v>42129</v>
      </c>
      <c r="B52" s="22">
        <f t="shared" si="6"/>
        <v>30</v>
      </c>
      <c r="C52" s="23">
        <f>$F$2</f>
        <v>127377</v>
      </c>
      <c r="D52" s="24">
        <f t="shared" si="7"/>
        <v>114960.72665753425</v>
      </c>
      <c r="E52" s="25">
        <f>($B$2*H2*F52/365)+(G51*B2*J1/365)</f>
        <v>12416.273342465749</v>
      </c>
      <c r="F52" s="25">
        <f>G51+H1</f>
        <v>2740431.0599999996</v>
      </c>
      <c r="G52" s="25">
        <f t="shared" si="10"/>
        <v>2625470.3333424656</v>
      </c>
    </row>
    <row r="53" spans="1:7" ht="15.75" x14ac:dyDescent="0.25">
      <c r="A53" s="21">
        <v>42160</v>
      </c>
      <c r="B53" s="22">
        <f t="shared" si="6"/>
        <v>31</v>
      </c>
      <c r="C53" s="23">
        <f t="shared" ref="C53:C76" si="11">$F$2</f>
        <v>127377</v>
      </c>
      <c r="D53" s="24">
        <f t="shared" si="7"/>
        <v>93929.227260157641</v>
      </c>
      <c r="E53" s="25">
        <f>$B$2*B53*F53/365</f>
        <v>33447.772739842367</v>
      </c>
      <c r="F53" s="25">
        <f t="shared" si="9"/>
        <v>2625470.3333424656</v>
      </c>
      <c r="G53" s="25">
        <f t="shared" si="10"/>
        <v>2531541.1060823081</v>
      </c>
    </row>
    <row r="54" spans="1:7" ht="15.75" x14ac:dyDescent="0.25">
      <c r="A54" s="21">
        <v>42190</v>
      </c>
      <c r="B54" s="22">
        <f t="shared" si="6"/>
        <v>30</v>
      </c>
      <c r="C54" s="23">
        <f t="shared" si="11"/>
        <v>127377</v>
      </c>
      <c r="D54" s="24">
        <f t="shared" si="7"/>
        <v>96166.219240081133</v>
      </c>
      <c r="E54" s="25">
        <f t="shared" ref="E54:E75" si="12">$B$2*B54*F54/365</f>
        <v>31210.780759918867</v>
      </c>
      <c r="F54" s="25">
        <f t="shared" si="9"/>
        <v>2531541.1060823081</v>
      </c>
      <c r="G54" s="25">
        <f t="shared" si="10"/>
        <v>2435374.8868422271</v>
      </c>
    </row>
    <row r="55" spans="1:7" ht="15.75" x14ac:dyDescent="0.25">
      <c r="A55" s="21">
        <v>42221</v>
      </c>
      <c r="B55" s="22">
        <f t="shared" si="6"/>
        <v>31</v>
      </c>
      <c r="C55" s="23">
        <f t="shared" si="11"/>
        <v>127377</v>
      </c>
      <c r="D55" s="24">
        <f t="shared" si="7"/>
        <v>96350.991167626431</v>
      </c>
      <c r="E55" s="25">
        <f t="shared" si="12"/>
        <v>31026.008832373573</v>
      </c>
      <c r="F55" s="25">
        <f t="shared" si="9"/>
        <v>2435374.8868422271</v>
      </c>
      <c r="G55" s="25">
        <f t="shared" si="10"/>
        <v>2339023.8956746007</v>
      </c>
    </row>
    <row r="56" spans="1:7" ht="15.75" x14ac:dyDescent="0.25">
      <c r="A56" s="21">
        <v>42252</v>
      </c>
      <c r="B56" s="22">
        <f t="shared" si="6"/>
        <v>31</v>
      </c>
      <c r="C56" s="23">
        <f t="shared" si="11"/>
        <v>127377</v>
      </c>
      <c r="D56" s="24">
        <f t="shared" si="7"/>
        <v>97578.476397570164</v>
      </c>
      <c r="E56" s="25">
        <f t="shared" si="12"/>
        <v>29798.523602429843</v>
      </c>
      <c r="F56" s="25">
        <f t="shared" si="9"/>
        <v>2339023.8956746007</v>
      </c>
      <c r="G56" s="25">
        <f t="shared" si="10"/>
        <v>2241445.4192770305</v>
      </c>
    </row>
    <row r="57" spans="1:7" ht="15.75" x14ac:dyDescent="0.25">
      <c r="A57" s="21">
        <v>42282</v>
      </c>
      <c r="B57" s="22">
        <f t="shared" si="6"/>
        <v>30</v>
      </c>
      <c r="C57" s="23">
        <f t="shared" si="11"/>
        <v>127377</v>
      </c>
      <c r="D57" s="24">
        <f t="shared" si="7"/>
        <v>99742.741406173591</v>
      </c>
      <c r="E57" s="25">
        <f t="shared" si="12"/>
        <v>27634.258593826406</v>
      </c>
      <c r="F57" s="25">
        <f t="shared" si="9"/>
        <v>2241445.4192770305</v>
      </c>
      <c r="G57" s="25">
        <f t="shared" si="10"/>
        <v>2141702.6778708571</v>
      </c>
    </row>
    <row r="58" spans="1:7" ht="15.75" x14ac:dyDescent="0.25">
      <c r="A58" s="21">
        <v>42313</v>
      </c>
      <c r="B58" s="22">
        <f t="shared" si="6"/>
        <v>31</v>
      </c>
      <c r="C58" s="23">
        <f t="shared" si="11"/>
        <v>127377</v>
      </c>
      <c r="D58" s="24">
        <f t="shared" si="7"/>
        <v>100092.29465178224</v>
      </c>
      <c r="E58" s="25">
        <f t="shared" si="12"/>
        <v>27284.705348217762</v>
      </c>
      <c r="F58" s="25">
        <f t="shared" si="9"/>
        <v>2141702.6778708571</v>
      </c>
      <c r="G58" s="25">
        <f t="shared" si="10"/>
        <v>2041610.3832190749</v>
      </c>
    </row>
    <row r="59" spans="1:7" ht="15.75" x14ac:dyDescent="0.25">
      <c r="A59" s="21">
        <v>42343</v>
      </c>
      <c r="B59" s="22">
        <f t="shared" si="6"/>
        <v>30</v>
      </c>
      <c r="C59" s="23">
        <f t="shared" si="11"/>
        <v>127377</v>
      </c>
      <c r="D59" s="24">
        <f t="shared" si="7"/>
        <v>102206.46102880593</v>
      </c>
      <c r="E59" s="25">
        <f t="shared" si="12"/>
        <v>25170.538971194073</v>
      </c>
      <c r="F59" s="25">
        <f t="shared" si="9"/>
        <v>2041610.3832190749</v>
      </c>
      <c r="G59" s="25">
        <f t="shared" si="10"/>
        <v>1939403.922190269</v>
      </c>
    </row>
    <row r="60" spans="1:7" ht="15.75" x14ac:dyDescent="0.25">
      <c r="A60" s="21">
        <v>42374</v>
      </c>
      <c r="B60" s="22">
        <f t="shared" si="6"/>
        <v>31</v>
      </c>
      <c r="C60" s="23">
        <f t="shared" si="11"/>
        <v>127377</v>
      </c>
      <c r="D60" s="24">
        <f t="shared" si="7"/>
        <v>102669.5253748363</v>
      </c>
      <c r="E60" s="25">
        <f t="shared" si="12"/>
        <v>24707.474625163697</v>
      </c>
      <c r="F60" s="25">
        <f t="shared" si="9"/>
        <v>1939403.922190269</v>
      </c>
      <c r="G60" s="25">
        <f t="shared" si="10"/>
        <v>1836734.3968154327</v>
      </c>
    </row>
    <row r="61" spans="1:7" ht="15.75" x14ac:dyDescent="0.25">
      <c r="A61" s="21">
        <v>42405</v>
      </c>
      <c r="B61" s="22">
        <f t="shared" si="6"/>
        <v>31</v>
      </c>
      <c r="C61" s="23">
        <f t="shared" si="11"/>
        <v>127377</v>
      </c>
      <c r="D61" s="24">
        <f t="shared" si="7"/>
        <v>103977.50699947463</v>
      </c>
      <c r="E61" s="25">
        <f t="shared" si="12"/>
        <v>23399.493000525374</v>
      </c>
      <c r="F61" s="25">
        <f t="shared" si="9"/>
        <v>1836734.3968154327</v>
      </c>
      <c r="G61" s="25">
        <f t="shared" si="10"/>
        <v>1732756.889815958</v>
      </c>
    </row>
    <row r="62" spans="1:7" ht="15.75" x14ac:dyDescent="0.25">
      <c r="A62" s="21">
        <v>42434</v>
      </c>
      <c r="B62" s="22">
        <f t="shared" si="6"/>
        <v>29</v>
      </c>
      <c r="C62" s="23">
        <f t="shared" si="11"/>
        <v>127377</v>
      </c>
      <c r="D62" s="24">
        <f t="shared" si="7"/>
        <v>106726.33569671393</v>
      </c>
      <c r="E62" s="25">
        <f t="shared" si="12"/>
        <v>20650.664303286074</v>
      </c>
      <c r="F62" s="25">
        <f t="shared" si="9"/>
        <v>1732756.889815958</v>
      </c>
      <c r="G62" s="25">
        <f t="shared" si="10"/>
        <v>1626030.554119244</v>
      </c>
    </row>
    <row r="63" spans="1:7" ht="15.75" x14ac:dyDescent="0.25">
      <c r="A63" s="21">
        <v>42465</v>
      </c>
      <c r="B63" s="22">
        <f t="shared" si="6"/>
        <v>31</v>
      </c>
      <c r="C63" s="23">
        <f t="shared" si="11"/>
        <v>127377</v>
      </c>
      <c r="D63" s="24">
        <f t="shared" si="7"/>
        <v>106661.81622834387</v>
      </c>
      <c r="E63" s="25">
        <f t="shared" si="12"/>
        <v>20715.18377165612</v>
      </c>
      <c r="F63" s="25">
        <f t="shared" si="9"/>
        <v>1626030.554119244</v>
      </c>
      <c r="G63" s="25">
        <f t="shared" si="10"/>
        <v>1519368.7378909001</v>
      </c>
    </row>
    <row r="64" spans="1:7" ht="15.75" x14ac:dyDescent="0.25">
      <c r="A64" s="21">
        <v>42495</v>
      </c>
      <c r="B64" s="22">
        <f t="shared" si="6"/>
        <v>30</v>
      </c>
      <c r="C64" s="23">
        <f t="shared" si="11"/>
        <v>127377</v>
      </c>
      <c r="D64" s="24">
        <f t="shared" si="7"/>
        <v>108645.05665613958</v>
      </c>
      <c r="E64" s="25">
        <f t="shared" si="12"/>
        <v>18731.94334386041</v>
      </c>
      <c r="F64" s="25">
        <f t="shared" si="9"/>
        <v>1519368.7378909001</v>
      </c>
      <c r="G64" s="25">
        <f t="shared" si="10"/>
        <v>1410723.6812347604</v>
      </c>
    </row>
    <row r="65" spans="1:7" ht="15.75" x14ac:dyDescent="0.25">
      <c r="A65" s="21">
        <v>42526</v>
      </c>
      <c r="B65" s="22">
        <f t="shared" si="6"/>
        <v>31</v>
      </c>
      <c r="C65" s="23">
        <f t="shared" si="11"/>
        <v>127377</v>
      </c>
      <c r="D65" s="24">
        <f t="shared" si="7"/>
        <v>109404.76680070785</v>
      </c>
      <c r="E65" s="25">
        <f t="shared" si="12"/>
        <v>17972.23319929215</v>
      </c>
      <c r="F65" s="25">
        <f t="shared" si="9"/>
        <v>1410723.6812347604</v>
      </c>
      <c r="G65" s="25">
        <f t="shared" si="10"/>
        <v>1301318.9144340525</v>
      </c>
    </row>
    <row r="66" spans="1:7" ht="15.75" x14ac:dyDescent="0.25">
      <c r="A66" s="21">
        <v>42556</v>
      </c>
      <c r="B66" s="22">
        <f t="shared" si="6"/>
        <v>30</v>
      </c>
      <c r="C66" s="23">
        <f t="shared" si="11"/>
        <v>127377</v>
      </c>
      <c r="D66" s="24">
        <f t="shared" si="7"/>
        <v>111333.34215081306</v>
      </c>
      <c r="E66" s="25">
        <f t="shared" si="12"/>
        <v>16043.65784918695</v>
      </c>
      <c r="F66" s="25">
        <f t="shared" si="9"/>
        <v>1301318.9144340525</v>
      </c>
      <c r="G66" s="25">
        <f t="shared" si="10"/>
        <v>1189985.5722832396</v>
      </c>
    </row>
    <row r="67" spans="1:7" ht="15.75" x14ac:dyDescent="0.25">
      <c r="A67" s="21">
        <v>42587</v>
      </c>
      <c r="B67" s="22">
        <f t="shared" si="6"/>
        <v>31</v>
      </c>
      <c r="C67" s="23">
        <f t="shared" si="11"/>
        <v>127377</v>
      </c>
      <c r="D67" s="24">
        <f t="shared" si="7"/>
        <v>112216.90983255599</v>
      </c>
      <c r="E67" s="25">
        <f t="shared" si="12"/>
        <v>15160.090167444008</v>
      </c>
      <c r="F67" s="25">
        <f t="shared" si="9"/>
        <v>1189985.5722832396</v>
      </c>
      <c r="G67" s="25">
        <f t="shared" si="10"/>
        <v>1077768.6624506835</v>
      </c>
    </row>
    <row r="68" spans="1:7" ht="15.75" x14ac:dyDescent="0.25">
      <c r="A68" s="21">
        <v>42618</v>
      </c>
      <c r="B68" s="22">
        <f t="shared" si="6"/>
        <v>31</v>
      </c>
      <c r="C68" s="23">
        <f t="shared" si="11"/>
        <v>127377</v>
      </c>
      <c r="D68" s="24">
        <f t="shared" si="7"/>
        <v>113646.52251946389</v>
      </c>
      <c r="E68" s="25">
        <f t="shared" si="12"/>
        <v>13730.477480536105</v>
      </c>
      <c r="F68" s="25">
        <f t="shared" si="9"/>
        <v>1077768.6624506835</v>
      </c>
      <c r="G68" s="25">
        <f t="shared" si="10"/>
        <v>964122.13993121963</v>
      </c>
    </row>
    <row r="69" spans="1:7" ht="15.75" x14ac:dyDescent="0.25">
      <c r="A69" s="21">
        <v>42648</v>
      </c>
      <c r="B69" s="22">
        <f t="shared" si="6"/>
        <v>30</v>
      </c>
      <c r="C69" s="23">
        <f t="shared" si="11"/>
        <v>127377</v>
      </c>
      <c r="D69" s="24">
        <f t="shared" si="7"/>
        <v>115490.56265838223</v>
      </c>
      <c r="E69" s="25">
        <f t="shared" si="12"/>
        <v>11886.437341617777</v>
      </c>
      <c r="F69" s="25">
        <f t="shared" si="9"/>
        <v>964122.13993121963</v>
      </c>
      <c r="G69" s="25">
        <f t="shared" si="10"/>
        <v>848631.5772728374</v>
      </c>
    </row>
    <row r="70" spans="1:7" ht="15.75" x14ac:dyDescent="0.25">
      <c r="A70" s="21">
        <v>42679</v>
      </c>
      <c r="B70" s="22">
        <f t="shared" si="6"/>
        <v>31</v>
      </c>
      <c r="C70" s="23">
        <f t="shared" si="11"/>
        <v>127377</v>
      </c>
      <c r="D70" s="24">
        <f t="shared" si="7"/>
        <v>116565.66620734605</v>
      </c>
      <c r="E70" s="25">
        <f t="shared" si="12"/>
        <v>10811.333792653953</v>
      </c>
      <c r="F70" s="25">
        <f t="shared" si="9"/>
        <v>848631.5772728374</v>
      </c>
      <c r="G70" s="25">
        <f t="shared" si="10"/>
        <v>732065.91106549138</v>
      </c>
    </row>
    <row r="71" spans="1:7" ht="15.75" x14ac:dyDescent="0.25">
      <c r="A71" s="21">
        <v>42709</v>
      </c>
      <c r="B71" s="22">
        <f t="shared" si="6"/>
        <v>30</v>
      </c>
      <c r="C71" s="23">
        <f t="shared" si="11"/>
        <v>127377</v>
      </c>
      <c r="D71" s="24">
        <f t="shared" si="7"/>
        <v>118351.52986357613</v>
      </c>
      <c r="E71" s="25">
        <f t="shared" si="12"/>
        <v>9025.4701364238663</v>
      </c>
      <c r="F71" s="25">
        <f t="shared" si="9"/>
        <v>732065.91106549138</v>
      </c>
      <c r="G71" s="25">
        <f t="shared" si="10"/>
        <v>613714.38120191521</v>
      </c>
    </row>
    <row r="72" spans="1:7" ht="15.75" x14ac:dyDescent="0.25">
      <c r="A72" s="21">
        <v>42740</v>
      </c>
      <c r="B72" s="22">
        <f t="shared" si="6"/>
        <v>31</v>
      </c>
      <c r="C72" s="23">
        <f t="shared" si="11"/>
        <v>127377</v>
      </c>
      <c r="D72" s="24">
        <f t="shared" si="7"/>
        <v>119558.44692441396</v>
      </c>
      <c r="E72" s="25">
        <f t="shared" si="12"/>
        <v>7818.5530755860427</v>
      </c>
      <c r="F72" s="25">
        <f t="shared" si="9"/>
        <v>613714.38120191521</v>
      </c>
      <c r="G72" s="25">
        <f t="shared" si="10"/>
        <v>494155.93427750125</v>
      </c>
    </row>
    <row r="73" spans="1:7" ht="15.75" x14ac:dyDescent="0.25">
      <c r="A73" s="21">
        <v>42771</v>
      </c>
      <c r="B73" s="22">
        <f t="shared" si="6"/>
        <v>31</v>
      </c>
      <c r="C73" s="23">
        <f t="shared" si="11"/>
        <v>127377</v>
      </c>
      <c r="D73" s="24">
        <f t="shared" si="7"/>
        <v>121081.58878249211</v>
      </c>
      <c r="E73" s="25">
        <f t="shared" si="12"/>
        <v>6295.4112175078926</v>
      </c>
      <c r="F73" s="25">
        <f t="shared" si="9"/>
        <v>494155.93427750125</v>
      </c>
      <c r="G73" s="25">
        <f t="shared" si="10"/>
        <v>373074.34549500915</v>
      </c>
    </row>
    <row r="74" spans="1:7" ht="15.75" x14ac:dyDescent="0.25">
      <c r="A74" s="21">
        <v>42799</v>
      </c>
      <c r="B74" s="22">
        <f t="shared" si="6"/>
        <v>28</v>
      </c>
      <c r="C74" s="23">
        <f t="shared" si="11"/>
        <v>127377</v>
      </c>
      <c r="D74" s="24">
        <f t="shared" si="7"/>
        <v>123084.08972307113</v>
      </c>
      <c r="E74" s="25">
        <f t="shared" si="12"/>
        <v>4292.9102769288729</v>
      </c>
      <c r="F74" s="25">
        <f t="shared" si="9"/>
        <v>373074.34549500915</v>
      </c>
      <c r="G74" s="25">
        <f t="shared" si="10"/>
        <v>249990.25577193801</v>
      </c>
    </row>
    <row r="75" spans="1:7" ht="15.75" x14ac:dyDescent="0.25">
      <c r="A75" s="21">
        <v>42830</v>
      </c>
      <c r="B75" s="22">
        <f t="shared" si="6"/>
        <v>31</v>
      </c>
      <c r="C75" s="23">
        <f t="shared" si="11"/>
        <v>127377</v>
      </c>
      <c r="D75" s="24">
        <f t="shared" si="7"/>
        <v>124192.19263194654</v>
      </c>
      <c r="E75" s="25">
        <f t="shared" si="12"/>
        <v>3184.8073680534562</v>
      </c>
      <c r="F75" s="25">
        <f t="shared" si="9"/>
        <v>249990.25577193801</v>
      </c>
      <c r="G75" s="25">
        <f t="shared" si="10"/>
        <v>125798.06313999147</v>
      </c>
    </row>
    <row r="76" spans="1:7" ht="15.75" x14ac:dyDescent="0.25">
      <c r="A76" s="26">
        <v>42860</v>
      </c>
      <c r="B76" s="27">
        <f t="shared" si="6"/>
        <v>30</v>
      </c>
      <c r="C76" s="28">
        <f t="shared" si="11"/>
        <v>127377</v>
      </c>
      <c r="D76" s="29">
        <f t="shared" si="7"/>
        <v>125798.06313999147</v>
      </c>
      <c r="E76" s="25">
        <v>1578.9368600085322</v>
      </c>
      <c r="F76" s="30">
        <f t="shared" si="9"/>
        <v>125798.06313999147</v>
      </c>
      <c r="G76" s="30">
        <f t="shared" si="10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9791-73FF-4DA3-9148-B14F1A9DEA61}">
  <dimension ref="A1:J76"/>
  <sheetViews>
    <sheetView topLeftCell="A61" workbookViewId="0">
      <selection activeCell="A2" sqref="A2:A15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2.85546875" bestFit="1" customWidth="1"/>
    <col min="5" max="5" width="23" bestFit="1" customWidth="1"/>
    <col min="6" max="6" width="16.28515625" bestFit="1" customWidth="1"/>
    <col min="7" max="7" width="31.140625" bestFit="1" customWidth="1"/>
    <col min="8" max="8" width="12.85546875" bestFit="1" customWidth="1"/>
    <col min="9" max="9" width="29.28515625" bestFit="1" customWidth="1"/>
    <col min="10" max="10" width="12.7109375" bestFit="1" customWidth="1"/>
    <col min="11" max="11" width="27.7109375" bestFit="1" customWidth="1"/>
    <col min="12" max="12" width="12.85546875" bestFit="1" customWidth="1"/>
  </cols>
  <sheetData>
    <row r="1" spans="1:10" x14ac:dyDescent="0.25">
      <c r="A1" s="11" t="s">
        <v>30</v>
      </c>
      <c r="B1" s="12">
        <v>41760</v>
      </c>
      <c r="C1" s="13" t="s">
        <v>110</v>
      </c>
      <c r="D1" s="14">
        <v>1000000</v>
      </c>
      <c r="E1" s="11" t="s">
        <v>111</v>
      </c>
      <c r="F1" s="12">
        <v>42125</v>
      </c>
      <c r="G1" s="13" t="s">
        <v>112</v>
      </c>
      <c r="H1" s="15">
        <v>2000000</v>
      </c>
      <c r="I1" s="44" t="s">
        <v>133</v>
      </c>
      <c r="J1" s="44">
        <f>(31-4-2014)-(5-4-2014)</f>
        <v>26</v>
      </c>
    </row>
    <row r="2" spans="1:10" x14ac:dyDescent="0.25">
      <c r="A2" s="11" t="s">
        <v>31</v>
      </c>
      <c r="B2" s="17">
        <v>0.15</v>
      </c>
      <c r="C2" s="11" t="s">
        <v>37</v>
      </c>
      <c r="D2" s="18">
        <f>ROUNDUP(1012328.77,0)</f>
        <v>1012329</v>
      </c>
      <c r="E2" s="11" t="s">
        <v>37</v>
      </c>
      <c r="F2" s="18">
        <f>ROUNDUP(139534.536354421,0)</f>
        <v>139535</v>
      </c>
      <c r="G2" s="16" t="s">
        <v>158</v>
      </c>
      <c r="H2" s="16">
        <f>(5-5-2014)-(1-5-2014)</f>
        <v>4</v>
      </c>
    </row>
    <row r="3" spans="1:10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10" ht="15.75" x14ac:dyDescent="0.25">
      <c r="A4" s="21">
        <v>41764</v>
      </c>
      <c r="B4" s="22">
        <f>_xlfn.DAYS(A4,B1)</f>
        <v>4</v>
      </c>
      <c r="C4" s="23" t="s">
        <v>25</v>
      </c>
      <c r="D4" s="24">
        <v>0</v>
      </c>
      <c r="E4" s="25">
        <f>ROUNDUP($B$2*B4*F4/365,0)</f>
        <v>1644</v>
      </c>
      <c r="F4" s="25">
        <f>D1</f>
        <v>1000000</v>
      </c>
      <c r="G4" s="25">
        <f t="shared" ref="G4:G40" si="0">F4-D4</f>
        <v>1000000</v>
      </c>
    </row>
    <row r="5" spans="1:10" ht="15.75" x14ac:dyDescent="0.25">
      <c r="A5" s="21">
        <v>41795</v>
      </c>
      <c r="B5" s="22">
        <f>_xlfn.DAYS(A5,A4)</f>
        <v>31</v>
      </c>
      <c r="C5" s="23">
        <f>E5</f>
        <v>12740</v>
      </c>
      <c r="D5" s="24">
        <f>C5-E5</f>
        <v>0</v>
      </c>
      <c r="E5" s="25">
        <f>ROUNDUP($B$2*B5*F5/365,0)</f>
        <v>12740</v>
      </c>
      <c r="F5" s="25">
        <f>G4</f>
        <v>1000000</v>
      </c>
      <c r="G5" s="25">
        <f>F5-D5</f>
        <v>1000000</v>
      </c>
    </row>
    <row r="6" spans="1:10" ht="15.75" x14ac:dyDescent="0.25">
      <c r="A6" s="21">
        <v>41825</v>
      </c>
      <c r="B6" s="22">
        <f t="shared" ref="B6:B40" si="1">_xlfn.DAYS(A6,A5)</f>
        <v>30</v>
      </c>
      <c r="C6" s="23">
        <f t="shared" ref="C6:C39" si="2">E6</f>
        <v>12329</v>
      </c>
      <c r="D6" s="24">
        <f t="shared" ref="D6:D40" si="3">C6-E6</f>
        <v>0</v>
      </c>
      <c r="E6" s="25">
        <f t="shared" ref="E6:E40" si="4">ROUNDUP($B$2*B6*F6/365,0)</f>
        <v>12329</v>
      </c>
      <c r="F6" s="25">
        <f t="shared" ref="F6:F40" si="5">G5</f>
        <v>1000000</v>
      </c>
      <c r="G6" s="25">
        <f t="shared" si="0"/>
        <v>1000000</v>
      </c>
    </row>
    <row r="7" spans="1:10" ht="15.75" x14ac:dyDescent="0.25">
      <c r="A7" s="21">
        <v>41856</v>
      </c>
      <c r="B7" s="22">
        <f t="shared" si="1"/>
        <v>31</v>
      </c>
      <c r="C7" s="23">
        <f t="shared" si="2"/>
        <v>12740</v>
      </c>
      <c r="D7" s="24">
        <f t="shared" si="3"/>
        <v>0</v>
      </c>
      <c r="E7" s="25">
        <f t="shared" si="4"/>
        <v>12740</v>
      </c>
      <c r="F7" s="25">
        <f t="shared" si="5"/>
        <v>1000000</v>
      </c>
      <c r="G7" s="25">
        <f t="shared" si="0"/>
        <v>1000000</v>
      </c>
    </row>
    <row r="8" spans="1:10" ht="15.75" x14ac:dyDescent="0.25">
      <c r="A8" s="21">
        <v>41887</v>
      </c>
      <c r="B8" s="22">
        <f t="shared" si="1"/>
        <v>31</v>
      </c>
      <c r="C8" s="23">
        <f t="shared" si="2"/>
        <v>12740</v>
      </c>
      <c r="D8" s="24">
        <f t="shared" si="3"/>
        <v>0</v>
      </c>
      <c r="E8" s="25">
        <f t="shared" si="4"/>
        <v>12740</v>
      </c>
      <c r="F8" s="25">
        <f t="shared" si="5"/>
        <v>1000000</v>
      </c>
      <c r="G8" s="25">
        <f t="shared" si="0"/>
        <v>1000000</v>
      </c>
    </row>
    <row r="9" spans="1:10" ht="15.75" x14ac:dyDescent="0.25">
      <c r="A9" s="21">
        <v>41917</v>
      </c>
      <c r="B9" s="22">
        <f t="shared" si="1"/>
        <v>30</v>
      </c>
      <c r="C9" s="23">
        <f t="shared" si="2"/>
        <v>12329</v>
      </c>
      <c r="D9" s="24">
        <f t="shared" si="3"/>
        <v>0</v>
      </c>
      <c r="E9" s="25">
        <f t="shared" si="4"/>
        <v>12329</v>
      </c>
      <c r="F9" s="25">
        <f t="shared" si="5"/>
        <v>1000000</v>
      </c>
      <c r="G9" s="25">
        <f t="shared" si="0"/>
        <v>1000000</v>
      </c>
    </row>
    <row r="10" spans="1:10" ht="15.75" x14ac:dyDescent="0.25">
      <c r="A10" s="21">
        <v>41948</v>
      </c>
      <c r="B10" s="22">
        <f t="shared" si="1"/>
        <v>31</v>
      </c>
      <c r="C10" s="23">
        <f t="shared" si="2"/>
        <v>12740</v>
      </c>
      <c r="D10" s="24">
        <f t="shared" si="3"/>
        <v>0</v>
      </c>
      <c r="E10" s="25">
        <f t="shared" si="4"/>
        <v>12740</v>
      </c>
      <c r="F10" s="25">
        <f t="shared" si="5"/>
        <v>1000000</v>
      </c>
      <c r="G10" s="25">
        <f t="shared" si="0"/>
        <v>1000000</v>
      </c>
    </row>
    <row r="11" spans="1:10" ht="15.75" x14ac:dyDescent="0.25">
      <c r="A11" s="21">
        <v>41978</v>
      </c>
      <c r="B11" s="22">
        <f t="shared" si="1"/>
        <v>30</v>
      </c>
      <c r="C11" s="23">
        <f t="shared" si="2"/>
        <v>12329</v>
      </c>
      <c r="D11" s="24">
        <f t="shared" si="3"/>
        <v>0</v>
      </c>
      <c r="E11" s="25">
        <f t="shared" si="4"/>
        <v>12329</v>
      </c>
      <c r="F11" s="25">
        <f t="shared" si="5"/>
        <v>1000000</v>
      </c>
      <c r="G11" s="25">
        <f t="shared" si="0"/>
        <v>1000000</v>
      </c>
    </row>
    <row r="12" spans="1:10" ht="15.75" x14ac:dyDescent="0.25">
      <c r="A12" s="21">
        <v>42009</v>
      </c>
      <c r="B12" s="22">
        <f t="shared" si="1"/>
        <v>31</v>
      </c>
      <c r="C12" s="23">
        <f t="shared" si="2"/>
        <v>12740</v>
      </c>
      <c r="D12" s="24">
        <f t="shared" si="3"/>
        <v>0</v>
      </c>
      <c r="E12" s="25">
        <f t="shared" si="4"/>
        <v>12740</v>
      </c>
      <c r="F12" s="25">
        <f t="shared" si="5"/>
        <v>1000000</v>
      </c>
      <c r="G12" s="25">
        <f t="shared" si="0"/>
        <v>1000000</v>
      </c>
    </row>
    <row r="13" spans="1:10" ht="15.75" x14ac:dyDescent="0.25">
      <c r="A13" s="21">
        <v>42040</v>
      </c>
      <c r="B13" s="22">
        <f t="shared" si="1"/>
        <v>31</v>
      </c>
      <c r="C13" s="23">
        <f t="shared" si="2"/>
        <v>12740</v>
      </c>
      <c r="D13" s="24">
        <f t="shared" si="3"/>
        <v>0</v>
      </c>
      <c r="E13" s="25">
        <f t="shared" si="4"/>
        <v>12740</v>
      </c>
      <c r="F13" s="25">
        <f t="shared" si="5"/>
        <v>1000000</v>
      </c>
      <c r="G13" s="25">
        <f t="shared" si="0"/>
        <v>1000000</v>
      </c>
    </row>
    <row r="14" spans="1:10" ht="15.75" x14ac:dyDescent="0.25">
      <c r="A14" s="21">
        <v>42068</v>
      </c>
      <c r="B14" s="22">
        <f t="shared" si="1"/>
        <v>28</v>
      </c>
      <c r="C14" s="23">
        <f t="shared" si="2"/>
        <v>11507</v>
      </c>
      <c r="D14" s="24">
        <f t="shared" si="3"/>
        <v>0</v>
      </c>
      <c r="E14" s="25">
        <f t="shared" si="4"/>
        <v>11507</v>
      </c>
      <c r="F14" s="25">
        <f t="shared" si="5"/>
        <v>1000000</v>
      </c>
      <c r="G14" s="25">
        <f t="shared" si="0"/>
        <v>1000000</v>
      </c>
    </row>
    <row r="15" spans="1:10" ht="15.75" x14ac:dyDescent="0.25">
      <c r="A15" s="21">
        <v>42099</v>
      </c>
      <c r="B15" s="22">
        <f t="shared" si="1"/>
        <v>31</v>
      </c>
      <c r="C15" s="23">
        <f t="shared" si="2"/>
        <v>12740</v>
      </c>
      <c r="D15" s="24">
        <f t="shared" si="3"/>
        <v>0</v>
      </c>
      <c r="E15" s="25">
        <f t="shared" si="4"/>
        <v>12740</v>
      </c>
      <c r="F15" s="25">
        <f t="shared" si="5"/>
        <v>1000000</v>
      </c>
      <c r="G15" s="25">
        <f t="shared" si="0"/>
        <v>1000000</v>
      </c>
    </row>
    <row r="16" spans="1:10" ht="15.75" x14ac:dyDescent="0.25">
      <c r="A16" s="21">
        <v>42129</v>
      </c>
      <c r="B16" s="22">
        <f t="shared" si="1"/>
        <v>30</v>
      </c>
      <c r="C16" s="23">
        <f t="shared" si="2"/>
        <v>12329</v>
      </c>
      <c r="D16" s="24">
        <f t="shared" si="3"/>
        <v>0</v>
      </c>
      <c r="E16" s="25">
        <f t="shared" si="4"/>
        <v>12329</v>
      </c>
      <c r="F16" s="25">
        <f t="shared" si="5"/>
        <v>1000000</v>
      </c>
      <c r="G16" s="25">
        <f t="shared" si="0"/>
        <v>1000000</v>
      </c>
    </row>
    <row r="17" spans="1:7" ht="15.75" x14ac:dyDescent="0.25">
      <c r="A17" s="21">
        <v>42160</v>
      </c>
      <c r="B17" s="22">
        <f t="shared" si="1"/>
        <v>31</v>
      </c>
      <c r="C17" s="23">
        <f t="shared" si="2"/>
        <v>12740</v>
      </c>
      <c r="D17" s="24">
        <f t="shared" si="3"/>
        <v>0</v>
      </c>
      <c r="E17" s="25">
        <f t="shared" si="4"/>
        <v>12740</v>
      </c>
      <c r="F17" s="25">
        <f t="shared" si="5"/>
        <v>1000000</v>
      </c>
      <c r="G17" s="25">
        <f t="shared" si="0"/>
        <v>1000000</v>
      </c>
    </row>
    <row r="18" spans="1:7" ht="15.75" x14ac:dyDescent="0.25">
      <c r="A18" s="21">
        <v>42190</v>
      </c>
      <c r="B18" s="22">
        <f t="shared" si="1"/>
        <v>30</v>
      </c>
      <c r="C18" s="23">
        <f t="shared" si="2"/>
        <v>12329</v>
      </c>
      <c r="D18" s="24">
        <f t="shared" si="3"/>
        <v>0</v>
      </c>
      <c r="E18" s="25">
        <f t="shared" si="4"/>
        <v>12329</v>
      </c>
      <c r="F18" s="25">
        <f t="shared" si="5"/>
        <v>1000000</v>
      </c>
      <c r="G18" s="25">
        <f t="shared" si="0"/>
        <v>1000000</v>
      </c>
    </row>
    <row r="19" spans="1:7" ht="15.75" x14ac:dyDescent="0.25">
      <c r="A19" s="21">
        <v>42221</v>
      </c>
      <c r="B19" s="22">
        <f t="shared" si="1"/>
        <v>31</v>
      </c>
      <c r="C19" s="23">
        <f t="shared" si="2"/>
        <v>12740</v>
      </c>
      <c r="D19" s="24">
        <f t="shared" si="3"/>
        <v>0</v>
      </c>
      <c r="E19" s="25">
        <f t="shared" si="4"/>
        <v>12740</v>
      </c>
      <c r="F19" s="25">
        <f t="shared" si="5"/>
        <v>1000000</v>
      </c>
      <c r="G19" s="25">
        <f t="shared" si="0"/>
        <v>1000000</v>
      </c>
    </row>
    <row r="20" spans="1:7" ht="15.75" x14ac:dyDescent="0.25">
      <c r="A20" s="21">
        <v>42252</v>
      </c>
      <c r="B20" s="22">
        <f t="shared" si="1"/>
        <v>31</v>
      </c>
      <c r="C20" s="23">
        <f t="shared" si="2"/>
        <v>12740</v>
      </c>
      <c r="D20" s="24">
        <f t="shared" si="3"/>
        <v>0</v>
      </c>
      <c r="E20" s="25">
        <f t="shared" si="4"/>
        <v>12740</v>
      </c>
      <c r="F20" s="25">
        <f t="shared" si="5"/>
        <v>1000000</v>
      </c>
      <c r="G20" s="25">
        <f t="shared" si="0"/>
        <v>1000000</v>
      </c>
    </row>
    <row r="21" spans="1:7" ht="15.75" x14ac:dyDescent="0.25">
      <c r="A21" s="21">
        <v>42282</v>
      </c>
      <c r="B21" s="22">
        <f t="shared" si="1"/>
        <v>30</v>
      </c>
      <c r="C21" s="23">
        <f t="shared" si="2"/>
        <v>12329</v>
      </c>
      <c r="D21" s="24">
        <f t="shared" si="3"/>
        <v>0</v>
      </c>
      <c r="E21" s="25">
        <f t="shared" si="4"/>
        <v>12329</v>
      </c>
      <c r="F21" s="25">
        <f t="shared" si="5"/>
        <v>1000000</v>
      </c>
      <c r="G21" s="25">
        <f t="shared" si="0"/>
        <v>1000000</v>
      </c>
    </row>
    <row r="22" spans="1:7" ht="15.75" x14ac:dyDescent="0.25">
      <c r="A22" s="21">
        <v>42313</v>
      </c>
      <c r="B22" s="22">
        <f t="shared" si="1"/>
        <v>31</v>
      </c>
      <c r="C22" s="23">
        <f t="shared" si="2"/>
        <v>12740</v>
      </c>
      <c r="D22" s="24">
        <f t="shared" si="3"/>
        <v>0</v>
      </c>
      <c r="E22" s="25">
        <f t="shared" si="4"/>
        <v>12740</v>
      </c>
      <c r="F22" s="25">
        <f t="shared" si="5"/>
        <v>1000000</v>
      </c>
      <c r="G22" s="25">
        <f t="shared" si="0"/>
        <v>1000000</v>
      </c>
    </row>
    <row r="23" spans="1:7" ht="15.75" x14ac:dyDescent="0.25">
      <c r="A23" s="21">
        <v>42343</v>
      </c>
      <c r="B23" s="22">
        <f t="shared" si="1"/>
        <v>30</v>
      </c>
      <c r="C23" s="23">
        <f t="shared" si="2"/>
        <v>12329</v>
      </c>
      <c r="D23" s="24">
        <f t="shared" si="3"/>
        <v>0</v>
      </c>
      <c r="E23" s="25">
        <f t="shared" si="4"/>
        <v>12329</v>
      </c>
      <c r="F23" s="25">
        <f t="shared" si="5"/>
        <v>1000000</v>
      </c>
      <c r="G23" s="25">
        <f t="shared" si="0"/>
        <v>1000000</v>
      </c>
    </row>
    <row r="24" spans="1:7" ht="15.75" x14ac:dyDescent="0.25">
      <c r="A24" s="21">
        <v>42374</v>
      </c>
      <c r="B24" s="22">
        <f t="shared" si="1"/>
        <v>31</v>
      </c>
      <c r="C24" s="23">
        <f t="shared" si="2"/>
        <v>12740</v>
      </c>
      <c r="D24" s="24">
        <f t="shared" si="3"/>
        <v>0</v>
      </c>
      <c r="E24" s="25">
        <f t="shared" si="4"/>
        <v>12740</v>
      </c>
      <c r="F24" s="25">
        <f t="shared" si="5"/>
        <v>1000000</v>
      </c>
      <c r="G24" s="25">
        <f t="shared" si="0"/>
        <v>1000000</v>
      </c>
    </row>
    <row r="25" spans="1:7" ht="15.75" x14ac:dyDescent="0.25">
      <c r="A25" s="21">
        <v>42405</v>
      </c>
      <c r="B25" s="22">
        <f t="shared" si="1"/>
        <v>31</v>
      </c>
      <c r="C25" s="23">
        <f t="shared" si="2"/>
        <v>12740</v>
      </c>
      <c r="D25" s="24">
        <f t="shared" si="3"/>
        <v>0</v>
      </c>
      <c r="E25" s="25">
        <f t="shared" si="4"/>
        <v>12740</v>
      </c>
      <c r="F25" s="25">
        <f t="shared" si="5"/>
        <v>1000000</v>
      </c>
      <c r="G25" s="25">
        <f t="shared" si="0"/>
        <v>1000000</v>
      </c>
    </row>
    <row r="26" spans="1:7" ht="15.75" x14ac:dyDescent="0.25">
      <c r="A26" s="21">
        <v>42434</v>
      </c>
      <c r="B26" s="22">
        <f t="shared" si="1"/>
        <v>29</v>
      </c>
      <c r="C26" s="23">
        <f t="shared" si="2"/>
        <v>11918</v>
      </c>
      <c r="D26" s="24">
        <f t="shared" si="3"/>
        <v>0</v>
      </c>
      <c r="E26" s="25">
        <f t="shared" si="4"/>
        <v>11918</v>
      </c>
      <c r="F26" s="25">
        <f t="shared" si="5"/>
        <v>1000000</v>
      </c>
      <c r="G26" s="25">
        <f t="shared" si="0"/>
        <v>1000000</v>
      </c>
    </row>
    <row r="27" spans="1:7" ht="15.75" x14ac:dyDescent="0.25">
      <c r="A27" s="21">
        <v>42465</v>
      </c>
      <c r="B27" s="22">
        <f t="shared" si="1"/>
        <v>31</v>
      </c>
      <c r="C27" s="23">
        <f t="shared" si="2"/>
        <v>12740</v>
      </c>
      <c r="D27" s="24">
        <f t="shared" si="3"/>
        <v>0</v>
      </c>
      <c r="E27" s="25">
        <f t="shared" si="4"/>
        <v>12740</v>
      </c>
      <c r="F27" s="25">
        <f t="shared" si="5"/>
        <v>1000000</v>
      </c>
      <c r="G27" s="25">
        <f t="shared" si="0"/>
        <v>1000000</v>
      </c>
    </row>
    <row r="28" spans="1:7" ht="15.75" x14ac:dyDescent="0.25">
      <c r="A28" s="21">
        <v>42495</v>
      </c>
      <c r="B28" s="22">
        <f t="shared" si="1"/>
        <v>30</v>
      </c>
      <c r="C28" s="23">
        <f t="shared" si="2"/>
        <v>12329</v>
      </c>
      <c r="D28" s="24">
        <f t="shared" si="3"/>
        <v>0</v>
      </c>
      <c r="E28" s="25">
        <f t="shared" si="4"/>
        <v>12329</v>
      </c>
      <c r="F28" s="25">
        <f t="shared" si="5"/>
        <v>1000000</v>
      </c>
      <c r="G28" s="25">
        <f t="shared" si="0"/>
        <v>1000000</v>
      </c>
    </row>
    <row r="29" spans="1:7" ht="15.75" x14ac:dyDescent="0.25">
      <c r="A29" s="21">
        <v>42526</v>
      </c>
      <c r="B29" s="22">
        <f t="shared" si="1"/>
        <v>31</v>
      </c>
      <c r="C29" s="23">
        <f t="shared" si="2"/>
        <v>12740</v>
      </c>
      <c r="D29" s="24">
        <f t="shared" si="3"/>
        <v>0</v>
      </c>
      <c r="E29" s="25">
        <f t="shared" si="4"/>
        <v>12740</v>
      </c>
      <c r="F29" s="25">
        <f t="shared" si="5"/>
        <v>1000000</v>
      </c>
      <c r="G29" s="25">
        <f t="shared" si="0"/>
        <v>1000000</v>
      </c>
    </row>
    <row r="30" spans="1:7" ht="15.75" x14ac:dyDescent="0.25">
      <c r="A30" s="21">
        <v>42556</v>
      </c>
      <c r="B30" s="22">
        <f t="shared" si="1"/>
        <v>30</v>
      </c>
      <c r="C30" s="23">
        <f t="shared" si="2"/>
        <v>12329</v>
      </c>
      <c r="D30" s="24">
        <f t="shared" si="3"/>
        <v>0</v>
      </c>
      <c r="E30" s="25">
        <f t="shared" si="4"/>
        <v>12329</v>
      </c>
      <c r="F30" s="25">
        <f t="shared" si="5"/>
        <v>1000000</v>
      </c>
      <c r="G30" s="25">
        <f t="shared" si="0"/>
        <v>1000000</v>
      </c>
    </row>
    <row r="31" spans="1:7" ht="15.75" x14ac:dyDescent="0.25">
      <c r="A31" s="21">
        <v>42587</v>
      </c>
      <c r="B31" s="22">
        <f t="shared" si="1"/>
        <v>31</v>
      </c>
      <c r="C31" s="23">
        <f t="shared" si="2"/>
        <v>12740</v>
      </c>
      <c r="D31" s="24">
        <f t="shared" si="3"/>
        <v>0</v>
      </c>
      <c r="E31" s="25">
        <f t="shared" si="4"/>
        <v>12740</v>
      </c>
      <c r="F31" s="25">
        <f t="shared" si="5"/>
        <v>1000000</v>
      </c>
      <c r="G31" s="25">
        <f t="shared" si="0"/>
        <v>1000000</v>
      </c>
    </row>
    <row r="32" spans="1:7" ht="15.75" x14ac:dyDescent="0.25">
      <c r="A32" s="21">
        <v>42618</v>
      </c>
      <c r="B32" s="22">
        <f t="shared" si="1"/>
        <v>31</v>
      </c>
      <c r="C32" s="23">
        <f t="shared" si="2"/>
        <v>12740</v>
      </c>
      <c r="D32" s="24">
        <f t="shared" si="3"/>
        <v>0</v>
      </c>
      <c r="E32" s="25">
        <f t="shared" si="4"/>
        <v>12740</v>
      </c>
      <c r="F32" s="25">
        <f t="shared" si="5"/>
        <v>1000000</v>
      </c>
      <c r="G32" s="25">
        <f t="shared" si="0"/>
        <v>1000000</v>
      </c>
    </row>
    <row r="33" spans="1:7" ht="15.75" x14ac:dyDescent="0.25">
      <c r="A33" s="21">
        <v>42648</v>
      </c>
      <c r="B33" s="22">
        <f t="shared" si="1"/>
        <v>30</v>
      </c>
      <c r="C33" s="23">
        <f t="shared" si="2"/>
        <v>12329</v>
      </c>
      <c r="D33" s="24">
        <f t="shared" si="3"/>
        <v>0</v>
      </c>
      <c r="E33" s="25">
        <f t="shared" si="4"/>
        <v>12329</v>
      </c>
      <c r="F33" s="25">
        <f t="shared" si="5"/>
        <v>1000000</v>
      </c>
      <c r="G33" s="25">
        <f t="shared" si="0"/>
        <v>1000000</v>
      </c>
    </row>
    <row r="34" spans="1:7" ht="15.75" x14ac:dyDescent="0.25">
      <c r="A34" s="21">
        <v>42679</v>
      </c>
      <c r="B34" s="22">
        <f t="shared" si="1"/>
        <v>31</v>
      </c>
      <c r="C34" s="23">
        <f t="shared" si="2"/>
        <v>12740</v>
      </c>
      <c r="D34" s="24">
        <f t="shared" si="3"/>
        <v>0</v>
      </c>
      <c r="E34" s="25">
        <f t="shared" si="4"/>
        <v>12740</v>
      </c>
      <c r="F34" s="25">
        <f t="shared" si="5"/>
        <v>1000000</v>
      </c>
      <c r="G34" s="25">
        <f t="shared" si="0"/>
        <v>1000000</v>
      </c>
    </row>
    <row r="35" spans="1:7" ht="15.75" x14ac:dyDescent="0.25">
      <c r="A35" s="21">
        <v>42709</v>
      </c>
      <c r="B35" s="22">
        <f t="shared" si="1"/>
        <v>30</v>
      </c>
      <c r="C35" s="23">
        <f t="shared" si="2"/>
        <v>12329</v>
      </c>
      <c r="D35" s="24">
        <f t="shared" si="3"/>
        <v>0</v>
      </c>
      <c r="E35" s="25">
        <f t="shared" si="4"/>
        <v>12329</v>
      </c>
      <c r="F35" s="25">
        <f t="shared" si="5"/>
        <v>1000000</v>
      </c>
      <c r="G35" s="25">
        <f t="shared" si="0"/>
        <v>1000000</v>
      </c>
    </row>
    <row r="36" spans="1:7" ht="15.75" x14ac:dyDescent="0.25">
      <c r="A36" s="21">
        <v>42740</v>
      </c>
      <c r="B36" s="22">
        <f t="shared" si="1"/>
        <v>31</v>
      </c>
      <c r="C36" s="23">
        <f t="shared" si="2"/>
        <v>12740</v>
      </c>
      <c r="D36" s="24">
        <f t="shared" si="3"/>
        <v>0</v>
      </c>
      <c r="E36" s="25">
        <f t="shared" si="4"/>
        <v>12740</v>
      </c>
      <c r="F36" s="25">
        <f t="shared" si="5"/>
        <v>1000000</v>
      </c>
      <c r="G36" s="25">
        <f t="shared" si="0"/>
        <v>1000000</v>
      </c>
    </row>
    <row r="37" spans="1:7" ht="15.75" x14ac:dyDescent="0.25">
      <c r="A37" s="21">
        <v>42771</v>
      </c>
      <c r="B37" s="22">
        <f t="shared" si="1"/>
        <v>31</v>
      </c>
      <c r="C37" s="23">
        <f t="shared" si="2"/>
        <v>12740</v>
      </c>
      <c r="D37" s="24">
        <f t="shared" si="3"/>
        <v>0</v>
      </c>
      <c r="E37" s="25">
        <f t="shared" si="4"/>
        <v>12740</v>
      </c>
      <c r="F37" s="25">
        <f t="shared" si="5"/>
        <v>1000000</v>
      </c>
      <c r="G37" s="25">
        <f t="shared" si="0"/>
        <v>1000000</v>
      </c>
    </row>
    <row r="38" spans="1:7" ht="15.75" x14ac:dyDescent="0.25">
      <c r="A38" s="21">
        <v>42799</v>
      </c>
      <c r="B38" s="22">
        <f t="shared" si="1"/>
        <v>28</v>
      </c>
      <c r="C38" s="23">
        <f t="shared" si="2"/>
        <v>11507</v>
      </c>
      <c r="D38" s="24">
        <f t="shared" si="3"/>
        <v>0</v>
      </c>
      <c r="E38" s="25">
        <f t="shared" si="4"/>
        <v>11507</v>
      </c>
      <c r="F38" s="25">
        <f t="shared" si="5"/>
        <v>1000000</v>
      </c>
      <c r="G38" s="25">
        <f t="shared" si="0"/>
        <v>1000000</v>
      </c>
    </row>
    <row r="39" spans="1:7" ht="15.75" x14ac:dyDescent="0.25">
      <c r="A39" s="21">
        <v>42830</v>
      </c>
      <c r="B39" s="22">
        <f t="shared" si="1"/>
        <v>31</v>
      </c>
      <c r="C39" s="23">
        <f t="shared" si="2"/>
        <v>12740</v>
      </c>
      <c r="D39" s="24">
        <f t="shared" si="3"/>
        <v>0</v>
      </c>
      <c r="E39" s="25">
        <f t="shared" si="4"/>
        <v>12740</v>
      </c>
      <c r="F39" s="25">
        <f t="shared" si="5"/>
        <v>1000000</v>
      </c>
      <c r="G39" s="25">
        <f t="shared" si="0"/>
        <v>1000000</v>
      </c>
    </row>
    <row r="40" spans="1:7" ht="15.75" x14ac:dyDescent="0.25">
      <c r="A40" s="26">
        <v>42860</v>
      </c>
      <c r="B40" s="27">
        <f t="shared" si="1"/>
        <v>30</v>
      </c>
      <c r="C40" s="28">
        <f t="shared" ref="C40" si="6">$D$2</f>
        <v>1012329</v>
      </c>
      <c r="D40" s="29">
        <f t="shared" si="3"/>
        <v>1000000</v>
      </c>
      <c r="E40" s="25">
        <f t="shared" si="4"/>
        <v>12329</v>
      </c>
      <c r="F40" s="30">
        <f t="shared" si="5"/>
        <v>1000000</v>
      </c>
      <c r="G40" s="30">
        <f t="shared" si="0"/>
        <v>0</v>
      </c>
    </row>
    <row r="41" spans="1:7" ht="15.75" x14ac:dyDescent="0.25">
      <c r="A41" s="21">
        <v>41795</v>
      </c>
      <c r="B41" s="22">
        <f>_xlfn.DAYS(A41,A4)</f>
        <v>31</v>
      </c>
      <c r="C41" s="23">
        <f>E41</f>
        <v>12740</v>
      </c>
      <c r="D41" s="24">
        <f>C41-E41</f>
        <v>0</v>
      </c>
      <c r="E41" s="25">
        <f>ROUNDUP($B$2*B41*F41/365,0)</f>
        <v>12740</v>
      </c>
      <c r="F41" s="25">
        <f>F5</f>
        <v>1000000</v>
      </c>
      <c r="G41" s="25">
        <f>F41-D41</f>
        <v>1000000</v>
      </c>
    </row>
    <row r="42" spans="1:7" ht="15.75" x14ac:dyDescent="0.25">
      <c r="A42" s="21">
        <v>41825</v>
      </c>
      <c r="B42" s="22">
        <f t="shared" ref="B42:B76" si="7">_xlfn.DAYS(A42,A41)</f>
        <v>30</v>
      </c>
      <c r="C42" s="23">
        <f t="shared" ref="C42:C51" si="8">E42</f>
        <v>12329</v>
      </c>
      <c r="D42" s="24">
        <f t="shared" ref="D42:D76" si="9">C42-E42</f>
        <v>0</v>
      </c>
      <c r="E42" s="25">
        <f t="shared" ref="E42:E51" si="10">ROUNDUP($B$2*B42*F42/365,0)</f>
        <v>12329</v>
      </c>
      <c r="F42" s="25">
        <f t="shared" ref="F42:F76" si="11">G41</f>
        <v>1000000</v>
      </c>
      <c r="G42" s="25">
        <f t="shared" ref="G42:G76" si="12">F42-D42</f>
        <v>1000000</v>
      </c>
    </row>
    <row r="43" spans="1:7" ht="15.75" x14ac:dyDescent="0.25">
      <c r="A43" s="21">
        <v>41856</v>
      </c>
      <c r="B43" s="22">
        <f t="shared" si="7"/>
        <v>31</v>
      </c>
      <c r="C43" s="23">
        <f t="shared" si="8"/>
        <v>12740</v>
      </c>
      <c r="D43" s="24">
        <f t="shared" si="9"/>
        <v>0</v>
      </c>
      <c r="E43" s="25">
        <f t="shared" si="10"/>
        <v>12740</v>
      </c>
      <c r="F43" s="25">
        <f t="shared" si="11"/>
        <v>1000000</v>
      </c>
      <c r="G43" s="25">
        <f t="shared" si="12"/>
        <v>1000000</v>
      </c>
    </row>
    <row r="44" spans="1:7" ht="15.75" x14ac:dyDescent="0.25">
      <c r="A44" s="21">
        <v>41887</v>
      </c>
      <c r="B44" s="22">
        <f t="shared" si="7"/>
        <v>31</v>
      </c>
      <c r="C44" s="23">
        <f t="shared" si="8"/>
        <v>12740</v>
      </c>
      <c r="D44" s="24">
        <f t="shared" si="9"/>
        <v>0</v>
      </c>
      <c r="E44" s="25">
        <f t="shared" si="10"/>
        <v>12740</v>
      </c>
      <c r="F44" s="25">
        <f t="shared" si="11"/>
        <v>1000000</v>
      </c>
      <c r="G44" s="25">
        <f t="shared" si="12"/>
        <v>1000000</v>
      </c>
    </row>
    <row r="45" spans="1:7" ht="15.75" x14ac:dyDescent="0.25">
      <c r="A45" s="21">
        <v>41917</v>
      </c>
      <c r="B45" s="22">
        <f t="shared" si="7"/>
        <v>30</v>
      </c>
      <c r="C45" s="23">
        <f t="shared" si="8"/>
        <v>12329</v>
      </c>
      <c r="D45" s="24">
        <f t="shared" si="9"/>
        <v>0</v>
      </c>
      <c r="E45" s="25">
        <f t="shared" si="10"/>
        <v>12329</v>
      </c>
      <c r="F45" s="25">
        <f t="shared" si="11"/>
        <v>1000000</v>
      </c>
      <c r="G45" s="25">
        <f t="shared" si="12"/>
        <v>1000000</v>
      </c>
    </row>
    <row r="46" spans="1:7" ht="15.75" x14ac:dyDescent="0.25">
      <c r="A46" s="21">
        <v>41948</v>
      </c>
      <c r="B46" s="22">
        <f t="shared" si="7"/>
        <v>31</v>
      </c>
      <c r="C46" s="23">
        <f t="shared" si="8"/>
        <v>12740</v>
      </c>
      <c r="D46" s="24">
        <f t="shared" si="9"/>
        <v>0</v>
      </c>
      <c r="E46" s="25">
        <f t="shared" si="10"/>
        <v>12740</v>
      </c>
      <c r="F46" s="25">
        <f t="shared" si="11"/>
        <v>1000000</v>
      </c>
      <c r="G46" s="25">
        <f t="shared" si="12"/>
        <v>1000000</v>
      </c>
    </row>
    <row r="47" spans="1:7" ht="15.75" x14ac:dyDescent="0.25">
      <c r="A47" s="21">
        <v>41978</v>
      </c>
      <c r="B47" s="22">
        <f t="shared" si="7"/>
        <v>30</v>
      </c>
      <c r="C47" s="23">
        <f t="shared" si="8"/>
        <v>12329</v>
      </c>
      <c r="D47" s="24">
        <f t="shared" si="9"/>
        <v>0</v>
      </c>
      <c r="E47" s="25">
        <f t="shared" si="10"/>
        <v>12329</v>
      </c>
      <c r="F47" s="25">
        <f t="shared" si="11"/>
        <v>1000000</v>
      </c>
      <c r="G47" s="25">
        <f t="shared" si="12"/>
        <v>1000000</v>
      </c>
    </row>
    <row r="48" spans="1:7" ht="15.75" x14ac:dyDescent="0.25">
      <c r="A48" s="21">
        <v>42009</v>
      </c>
      <c r="B48" s="22">
        <f t="shared" si="7"/>
        <v>31</v>
      </c>
      <c r="C48" s="23">
        <f t="shared" si="8"/>
        <v>12740</v>
      </c>
      <c r="D48" s="24">
        <f t="shared" si="9"/>
        <v>0</v>
      </c>
      <c r="E48" s="25">
        <f t="shared" si="10"/>
        <v>12740</v>
      </c>
      <c r="F48" s="25">
        <f t="shared" si="11"/>
        <v>1000000</v>
      </c>
      <c r="G48" s="25">
        <f t="shared" si="12"/>
        <v>1000000</v>
      </c>
    </row>
    <row r="49" spans="1:7" ht="15.75" x14ac:dyDescent="0.25">
      <c r="A49" s="21">
        <v>42040</v>
      </c>
      <c r="B49" s="22">
        <f t="shared" si="7"/>
        <v>31</v>
      </c>
      <c r="C49" s="23">
        <f t="shared" si="8"/>
        <v>12740</v>
      </c>
      <c r="D49" s="24">
        <f t="shared" si="9"/>
        <v>0</v>
      </c>
      <c r="E49" s="25">
        <f t="shared" si="10"/>
        <v>12740</v>
      </c>
      <c r="F49" s="25">
        <f t="shared" si="11"/>
        <v>1000000</v>
      </c>
      <c r="G49" s="25">
        <f t="shared" si="12"/>
        <v>1000000</v>
      </c>
    </row>
    <row r="50" spans="1:7" ht="15.75" x14ac:dyDescent="0.25">
      <c r="A50" s="21">
        <v>42068</v>
      </c>
      <c r="B50" s="22">
        <f t="shared" si="7"/>
        <v>28</v>
      </c>
      <c r="C50" s="23">
        <f t="shared" si="8"/>
        <v>11507</v>
      </c>
      <c r="D50" s="24">
        <f t="shared" si="9"/>
        <v>0</v>
      </c>
      <c r="E50" s="25">
        <f t="shared" si="10"/>
        <v>11507</v>
      </c>
      <c r="F50" s="25">
        <f t="shared" si="11"/>
        <v>1000000</v>
      </c>
      <c r="G50" s="25">
        <f t="shared" si="12"/>
        <v>1000000</v>
      </c>
    </row>
    <row r="51" spans="1:7" ht="15.75" x14ac:dyDescent="0.25">
      <c r="A51" s="21">
        <v>42099</v>
      </c>
      <c r="B51" s="22">
        <f t="shared" si="7"/>
        <v>31</v>
      </c>
      <c r="C51" s="23">
        <f t="shared" si="8"/>
        <v>12740</v>
      </c>
      <c r="D51" s="24">
        <f t="shared" si="9"/>
        <v>0</v>
      </c>
      <c r="E51" s="25">
        <f t="shared" si="10"/>
        <v>12740</v>
      </c>
      <c r="F51" s="25">
        <f t="shared" si="11"/>
        <v>1000000</v>
      </c>
      <c r="G51" s="25">
        <f t="shared" si="12"/>
        <v>1000000</v>
      </c>
    </row>
    <row r="52" spans="1:7" ht="15.75" x14ac:dyDescent="0.25">
      <c r="A52" s="21">
        <v>42129</v>
      </c>
      <c r="B52" s="22">
        <f t="shared" si="7"/>
        <v>30</v>
      </c>
      <c r="C52" s="23">
        <f>$F$2</f>
        <v>139535</v>
      </c>
      <c r="D52" s="24">
        <f t="shared" si="9"/>
        <v>123918.56</v>
      </c>
      <c r="E52" s="25">
        <f>ROUND(($B$2*H2*F52/365)+(G51*B2*J1/365),2)</f>
        <v>15616.44</v>
      </c>
      <c r="F52" s="25">
        <f>G51+H1</f>
        <v>3000000</v>
      </c>
      <c r="G52" s="25">
        <f t="shared" si="12"/>
        <v>2876081.44</v>
      </c>
    </row>
    <row r="53" spans="1:7" ht="15.75" x14ac:dyDescent="0.25">
      <c r="A53" s="21">
        <v>42160</v>
      </c>
      <c r="B53" s="22">
        <f t="shared" si="7"/>
        <v>31</v>
      </c>
      <c r="C53" s="23">
        <f t="shared" ref="C53:C76" si="13">$F$2</f>
        <v>139535</v>
      </c>
      <c r="D53" s="24">
        <f t="shared" si="9"/>
        <v>102894.51000000001</v>
      </c>
      <c r="E53" s="25">
        <f>ROUND($B$2*B53*F53/365,2)</f>
        <v>36640.49</v>
      </c>
      <c r="F53" s="25">
        <f t="shared" si="11"/>
        <v>2876081.44</v>
      </c>
      <c r="G53" s="25">
        <f t="shared" si="12"/>
        <v>2773186.9299999997</v>
      </c>
    </row>
    <row r="54" spans="1:7" ht="15.75" x14ac:dyDescent="0.25">
      <c r="A54" s="21">
        <v>42190</v>
      </c>
      <c r="B54" s="22">
        <f t="shared" si="7"/>
        <v>30</v>
      </c>
      <c r="C54" s="23">
        <f t="shared" si="13"/>
        <v>139535</v>
      </c>
      <c r="D54" s="24">
        <f t="shared" si="9"/>
        <v>105345.01999999999</v>
      </c>
      <c r="E54" s="25">
        <f t="shared" ref="E54:E75" si="14">ROUND($B$2*B54*F54/365,2)</f>
        <v>34189.980000000003</v>
      </c>
      <c r="F54" s="25">
        <f t="shared" si="11"/>
        <v>2773186.9299999997</v>
      </c>
      <c r="G54" s="25">
        <f t="shared" si="12"/>
        <v>2667841.9099999997</v>
      </c>
    </row>
    <row r="55" spans="1:7" ht="15.75" x14ac:dyDescent="0.25">
      <c r="A55" s="21">
        <v>42221</v>
      </c>
      <c r="B55" s="22">
        <f t="shared" si="7"/>
        <v>31</v>
      </c>
      <c r="C55" s="23">
        <f t="shared" si="13"/>
        <v>139535</v>
      </c>
      <c r="D55" s="24">
        <f t="shared" si="9"/>
        <v>105547.42</v>
      </c>
      <c r="E55" s="25">
        <f t="shared" si="14"/>
        <v>33987.58</v>
      </c>
      <c r="F55" s="25">
        <f t="shared" si="11"/>
        <v>2667841.9099999997</v>
      </c>
      <c r="G55" s="25">
        <f t="shared" si="12"/>
        <v>2562294.4899999998</v>
      </c>
    </row>
    <row r="56" spans="1:7" ht="15.75" x14ac:dyDescent="0.25">
      <c r="A56" s="21">
        <v>42252</v>
      </c>
      <c r="B56" s="22">
        <f t="shared" si="7"/>
        <v>31</v>
      </c>
      <c r="C56" s="23">
        <f t="shared" si="13"/>
        <v>139535</v>
      </c>
      <c r="D56" s="24">
        <f t="shared" si="9"/>
        <v>106892.07</v>
      </c>
      <c r="E56" s="25">
        <f t="shared" si="14"/>
        <v>32642.93</v>
      </c>
      <c r="F56" s="25">
        <f t="shared" si="11"/>
        <v>2562294.4899999998</v>
      </c>
      <c r="G56" s="25">
        <f t="shared" si="12"/>
        <v>2455402.42</v>
      </c>
    </row>
    <row r="57" spans="1:7" ht="15.75" x14ac:dyDescent="0.25">
      <c r="A57" s="21">
        <v>42282</v>
      </c>
      <c r="B57" s="22">
        <f t="shared" si="7"/>
        <v>30</v>
      </c>
      <c r="C57" s="23">
        <f t="shared" si="13"/>
        <v>139535</v>
      </c>
      <c r="D57" s="24">
        <f t="shared" si="9"/>
        <v>109262.92</v>
      </c>
      <c r="E57" s="25">
        <f t="shared" si="14"/>
        <v>30272.080000000002</v>
      </c>
      <c r="F57" s="25">
        <f t="shared" si="11"/>
        <v>2455402.42</v>
      </c>
      <c r="G57" s="25">
        <f t="shared" si="12"/>
        <v>2346139.5</v>
      </c>
    </row>
    <row r="58" spans="1:7" ht="15.75" x14ac:dyDescent="0.25">
      <c r="A58" s="21">
        <v>42313</v>
      </c>
      <c r="B58" s="22">
        <f t="shared" si="7"/>
        <v>31</v>
      </c>
      <c r="C58" s="23">
        <f t="shared" si="13"/>
        <v>139535</v>
      </c>
      <c r="D58" s="24">
        <f t="shared" si="9"/>
        <v>109645.83</v>
      </c>
      <c r="E58" s="25">
        <f t="shared" si="14"/>
        <v>29889.17</v>
      </c>
      <c r="F58" s="25">
        <f t="shared" si="11"/>
        <v>2346139.5</v>
      </c>
      <c r="G58" s="25">
        <f t="shared" si="12"/>
        <v>2236493.67</v>
      </c>
    </row>
    <row r="59" spans="1:7" ht="15.75" x14ac:dyDescent="0.25">
      <c r="A59" s="21">
        <v>42343</v>
      </c>
      <c r="B59" s="22">
        <f t="shared" si="7"/>
        <v>30</v>
      </c>
      <c r="C59" s="23">
        <f t="shared" si="13"/>
        <v>139535</v>
      </c>
      <c r="D59" s="24">
        <f t="shared" si="9"/>
        <v>111961.79000000001</v>
      </c>
      <c r="E59" s="25">
        <f t="shared" si="14"/>
        <v>27573.21</v>
      </c>
      <c r="F59" s="25">
        <f t="shared" si="11"/>
        <v>2236493.67</v>
      </c>
      <c r="G59" s="25">
        <f t="shared" si="12"/>
        <v>2124531.88</v>
      </c>
    </row>
    <row r="60" spans="1:7" ht="15.75" x14ac:dyDescent="0.25">
      <c r="A60" s="21">
        <v>42374</v>
      </c>
      <c r="B60" s="22">
        <f t="shared" si="7"/>
        <v>31</v>
      </c>
      <c r="C60" s="23">
        <f t="shared" si="13"/>
        <v>139535</v>
      </c>
      <c r="D60" s="24">
        <f t="shared" si="9"/>
        <v>112469.05</v>
      </c>
      <c r="E60" s="25">
        <f t="shared" si="14"/>
        <v>27065.95</v>
      </c>
      <c r="F60" s="25">
        <f t="shared" si="11"/>
        <v>2124531.88</v>
      </c>
      <c r="G60" s="25">
        <f t="shared" si="12"/>
        <v>2012062.8299999998</v>
      </c>
    </row>
    <row r="61" spans="1:7" ht="15.75" x14ac:dyDescent="0.25">
      <c r="A61" s="21">
        <v>42405</v>
      </c>
      <c r="B61" s="22">
        <f t="shared" si="7"/>
        <v>31</v>
      </c>
      <c r="C61" s="23">
        <f t="shared" si="13"/>
        <v>139535</v>
      </c>
      <c r="D61" s="24">
        <f t="shared" si="9"/>
        <v>113901.87</v>
      </c>
      <c r="E61" s="25">
        <f t="shared" si="14"/>
        <v>25633.13</v>
      </c>
      <c r="F61" s="25">
        <f t="shared" si="11"/>
        <v>2012062.8299999998</v>
      </c>
      <c r="G61" s="25">
        <f t="shared" si="12"/>
        <v>1898160.96</v>
      </c>
    </row>
    <row r="62" spans="1:7" ht="15.75" x14ac:dyDescent="0.25">
      <c r="A62" s="21">
        <v>42434</v>
      </c>
      <c r="B62" s="22">
        <f t="shared" si="7"/>
        <v>29</v>
      </c>
      <c r="C62" s="23">
        <f t="shared" si="13"/>
        <v>139535</v>
      </c>
      <c r="D62" s="24">
        <f t="shared" si="9"/>
        <v>116913.08</v>
      </c>
      <c r="E62" s="25">
        <f t="shared" si="14"/>
        <v>22621.919999999998</v>
      </c>
      <c r="F62" s="25">
        <f t="shared" si="11"/>
        <v>1898160.96</v>
      </c>
      <c r="G62" s="25">
        <f t="shared" si="12"/>
        <v>1781247.88</v>
      </c>
    </row>
    <row r="63" spans="1:7" ht="15.75" x14ac:dyDescent="0.25">
      <c r="A63" s="21">
        <v>42465</v>
      </c>
      <c r="B63" s="22">
        <f t="shared" si="7"/>
        <v>31</v>
      </c>
      <c r="C63" s="23">
        <f t="shared" si="13"/>
        <v>139535</v>
      </c>
      <c r="D63" s="24">
        <f t="shared" si="9"/>
        <v>116842.39</v>
      </c>
      <c r="E63" s="25">
        <f t="shared" si="14"/>
        <v>22692.61</v>
      </c>
      <c r="F63" s="25">
        <f t="shared" si="11"/>
        <v>1781247.88</v>
      </c>
      <c r="G63" s="25">
        <f t="shared" si="12"/>
        <v>1664405.49</v>
      </c>
    </row>
    <row r="64" spans="1:7" ht="15.75" x14ac:dyDescent="0.25">
      <c r="A64" s="21">
        <v>42495</v>
      </c>
      <c r="B64" s="22">
        <f t="shared" si="7"/>
        <v>30</v>
      </c>
      <c r="C64" s="23">
        <f t="shared" si="13"/>
        <v>139535</v>
      </c>
      <c r="D64" s="24">
        <f t="shared" si="9"/>
        <v>119014.93</v>
      </c>
      <c r="E64" s="25">
        <f t="shared" si="14"/>
        <v>20520.07</v>
      </c>
      <c r="F64" s="25">
        <f t="shared" si="11"/>
        <v>1664405.49</v>
      </c>
      <c r="G64" s="25">
        <f t="shared" si="12"/>
        <v>1545390.56</v>
      </c>
    </row>
    <row r="65" spans="1:7" ht="15.75" x14ac:dyDescent="0.25">
      <c r="A65" s="21">
        <v>42526</v>
      </c>
      <c r="B65" s="22">
        <f t="shared" si="7"/>
        <v>31</v>
      </c>
      <c r="C65" s="23">
        <f t="shared" si="13"/>
        <v>139535</v>
      </c>
      <c r="D65" s="24">
        <f t="shared" si="9"/>
        <v>119847.15</v>
      </c>
      <c r="E65" s="25">
        <f t="shared" si="14"/>
        <v>19687.849999999999</v>
      </c>
      <c r="F65" s="25">
        <f t="shared" si="11"/>
        <v>1545390.56</v>
      </c>
      <c r="G65" s="25">
        <f t="shared" si="12"/>
        <v>1425543.4100000001</v>
      </c>
    </row>
    <row r="66" spans="1:7" ht="15.75" x14ac:dyDescent="0.25">
      <c r="A66" s="21">
        <v>42556</v>
      </c>
      <c r="B66" s="22">
        <f t="shared" si="7"/>
        <v>30</v>
      </c>
      <c r="C66" s="23">
        <f t="shared" si="13"/>
        <v>139535</v>
      </c>
      <c r="D66" s="24">
        <f t="shared" si="9"/>
        <v>121959.81</v>
      </c>
      <c r="E66" s="25">
        <f t="shared" si="14"/>
        <v>17575.189999999999</v>
      </c>
      <c r="F66" s="25">
        <f t="shared" si="11"/>
        <v>1425543.4100000001</v>
      </c>
      <c r="G66" s="25">
        <f t="shared" si="12"/>
        <v>1303583.6000000001</v>
      </c>
    </row>
    <row r="67" spans="1:7" ht="15.75" x14ac:dyDescent="0.25">
      <c r="A67" s="21">
        <v>42587</v>
      </c>
      <c r="B67" s="22">
        <f t="shared" si="7"/>
        <v>31</v>
      </c>
      <c r="C67" s="23">
        <f t="shared" si="13"/>
        <v>139535</v>
      </c>
      <c r="D67" s="24">
        <f t="shared" si="9"/>
        <v>122927.7</v>
      </c>
      <c r="E67" s="25">
        <f t="shared" si="14"/>
        <v>16607.3</v>
      </c>
      <c r="F67" s="25">
        <f t="shared" si="11"/>
        <v>1303583.6000000001</v>
      </c>
      <c r="G67" s="25">
        <f t="shared" si="12"/>
        <v>1180655.9000000001</v>
      </c>
    </row>
    <row r="68" spans="1:7" ht="15.75" x14ac:dyDescent="0.25">
      <c r="A68" s="21">
        <v>42618</v>
      </c>
      <c r="B68" s="22">
        <f t="shared" si="7"/>
        <v>31</v>
      </c>
      <c r="C68" s="23">
        <f t="shared" si="13"/>
        <v>139535</v>
      </c>
      <c r="D68" s="24">
        <f t="shared" si="9"/>
        <v>124493.77</v>
      </c>
      <c r="E68" s="25">
        <f t="shared" si="14"/>
        <v>15041.23</v>
      </c>
      <c r="F68" s="25">
        <f t="shared" si="11"/>
        <v>1180655.9000000001</v>
      </c>
      <c r="G68" s="25">
        <f t="shared" si="12"/>
        <v>1056162.1300000001</v>
      </c>
    </row>
    <row r="69" spans="1:7" ht="15.75" x14ac:dyDescent="0.25">
      <c r="A69" s="21">
        <v>42648</v>
      </c>
      <c r="B69" s="22">
        <f t="shared" si="7"/>
        <v>30</v>
      </c>
      <c r="C69" s="23">
        <f t="shared" si="13"/>
        <v>139535</v>
      </c>
      <c r="D69" s="24">
        <f t="shared" si="9"/>
        <v>126513.82</v>
      </c>
      <c r="E69" s="25">
        <f t="shared" si="14"/>
        <v>13021.18</v>
      </c>
      <c r="F69" s="25">
        <f t="shared" si="11"/>
        <v>1056162.1300000001</v>
      </c>
      <c r="G69" s="25">
        <f t="shared" si="12"/>
        <v>929648.31</v>
      </c>
    </row>
    <row r="70" spans="1:7" ht="15.75" x14ac:dyDescent="0.25">
      <c r="A70" s="21">
        <v>42679</v>
      </c>
      <c r="B70" s="22">
        <f t="shared" si="7"/>
        <v>31</v>
      </c>
      <c r="C70" s="23">
        <f t="shared" si="13"/>
        <v>139535</v>
      </c>
      <c r="D70" s="24">
        <f t="shared" si="9"/>
        <v>127691.54000000001</v>
      </c>
      <c r="E70" s="25">
        <f t="shared" si="14"/>
        <v>11843.46</v>
      </c>
      <c r="F70" s="25">
        <f t="shared" si="11"/>
        <v>929648.31</v>
      </c>
      <c r="G70" s="25">
        <f t="shared" si="12"/>
        <v>801956.77</v>
      </c>
    </row>
    <row r="71" spans="1:7" ht="15.75" x14ac:dyDescent="0.25">
      <c r="A71" s="21">
        <v>42709</v>
      </c>
      <c r="B71" s="22">
        <f t="shared" si="7"/>
        <v>30</v>
      </c>
      <c r="C71" s="23">
        <f t="shared" si="13"/>
        <v>139535</v>
      </c>
      <c r="D71" s="24">
        <f t="shared" si="9"/>
        <v>129647.86</v>
      </c>
      <c r="E71" s="25">
        <f t="shared" si="14"/>
        <v>9887.14</v>
      </c>
      <c r="F71" s="25">
        <f t="shared" si="11"/>
        <v>801956.77</v>
      </c>
      <c r="G71" s="25">
        <f t="shared" si="12"/>
        <v>672308.91</v>
      </c>
    </row>
    <row r="72" spans="1:7" ht="15.75" x14ac:dyDescent="0.25">
      <c r="A72" s="21">
        <v>42740</v>
      </c>
      <c r="B72" s="22">
        <f t="shared" si="7"/>
        <v>31</v>
      </c>
      <c r="C72" s="23">
        <f t="shared" si="13"/>
        <v>139535</v>
      </c>
      <c r="D72" s="24">
        <f t="shared" si="9"/>
        <v>130969.97</v>
      </c>
      <c r="E72" s="25">
        <f t="shared" si="14"/>
        <v>8565.0300000000007</v>
      </c>
      <c r="F72" s="25">
        <f t="shared" si="11"/>
        <v>672308.91</v>
      </c>
      <c r="G72" s="25">
        <f t="shared" si="12"/>
        <v>541338.94000000006</v>
      </c>
    </row>
    <row r="73" spans="1:7" ht="15.75" x14ac:dyDescent="0.25">
      <c r="A73" s="21">
        <v>42771</v>
      </c>
      <c r="B73" s="22">
        <f t="shared" si="7"/>
        <v>31</v>
      </c>
      <c r="C73" s="23">
        <f t="shared" si="13"/>
        <v>139535</v>
      </c>
      <c r="D73" s="24">
        <f t="shared" si="9"/>
        <v>132638.49</v>
      </c>
      <c r="E73" s="25">
        <f t="shared" si="14"/>
        <v>6896.51</v>
      </c>
      <c r="F73" s="25">
        <f t="shared" si="11"/>
        <v>541338.94000000006</v>
      </c>
      <c r="G73" s="25">
        <f t="shared" si="12"/>
        <v>408700.45000000007</v>
      </c>
    </row>
    <row r="74" spans="1:7" ht="15.75" x14ac:dyDescent="0.25">
      <c r="A74" s="21">
        <v>42799</v>
      </c>
      <c r="B74" s="22">
        <f t="shared" si="7"/>
        <v>28</v>
      </c>
      <c r="C74" s="23">
        <f t="shared" si="13"/>
        <v>139535</v>
      </c>
      <c r="D74" s="24">
        <f t="shared" si="9"/>
        <v>134832.15</v>
      </c>
      <c r="E74" s="25">
        <f t="shared" si="14"/>
        <v>4702.8500000000004</v>
      </c>
      <c r="F74" s="25">
        <f t="shared" si="11"/>
        <v>408700.45000000007</v>
      </c>
      <c r="G74" s="25">
        <f t="shared" si="12"/>
        <v>273868.30000000005</v>
      </c>
    </row>
    <row r="75" spans="1:7" ht="15.75" x14ac:dyDescent="0.25">
      <c r="A75" s="21">
        <v>42830</v>
      </c>
      <c r="B75" s="22">
        <f t="shared" si="7"/>
        <v>31</v>
      </c>
      <c r="C75" s="23">
        <f t="shared" si="13"/>
        <v>139535</v>
      </c>
      <c r="D75" s="24">
        <f t="shared" si="9"/>
        <v>136045.99</v>
      </c>
      <c r="E75" s="25">
        <f t="shared" si="14"/>
        <v>3489.01</v>
      </c>
      <c r="F75" s="25">
        <f t="shared" si="11"/>
        <v>273868.30000000005</v>
      </c>
      <c r="G75" s="25">
        <f t="shared" si="12"/>
        <v>137822.31000000006</v>
      </c>
    </row>
    <row r="76" spans="1:7" ht="15.75" x14ac:dyDescent="0.25">
      <c r="A76" s="26">
        <v>42860</v>
      </c>
      <c r="B76" s="27">
        <f t="shared" si="7"/>
        <v>30</v>
      </c>
      <c r="C76" s="23">
        <f t="shared" si="13"/>
        <v>139535</v>
      </c>
      <c r="D76" s="29">
        <f t="shared" si="9"/>
        <v>137822.31000000006</v>
      </c>
      <c r="E76" s="25">
        <v>1712.6899999999512</v>
      </c>
      <c r="F76" s="30">
        <f t="shared" si="11"/>
        <v>137822.31000000006</v>
      </c>
      <c r="G76" s="30">
        <f t="shared" si="1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E59C-BA0C-4605-AFC7-2CFC9A73624A}">
  <dimension ref="A1:L52"/>
  <sheetViews>
    <sheetView topLeftCell="A46" workbookViewId="0">
      <selection activeCell="A2" sqref="A2:A15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2.85546875" bestFit="1" customWidth="1"/>
    <col min="5" max="5" width="23" bestFit="1" customWidth="1"/>
    <col min="6" max="6" width="16.28515625" bestFit="1" customWidth="1"/>
    <col min="7" max="7" width="31.140625" bestFit="1" customWidth="1"/>
    <col min="8" max="8" width="12.85546875" bestFit="1" customWidth="1"/>
    <col min="9" max="9" width="29.28515625" bestFit="1" customWidth="1"/>
    <col min="10" max="10" width="11.28515625" bestFit="1" customWidth="1"/>
    <col min="11" max="11" width="27.7109375" bestFit="1" customWidth="1"/>
    <col min="12" max="12" width="12.85546875" bestFit="1" customWidth="1"/>
  </cols>
  <sheetData>
    <row r="1" spans="1:12" x14ac:dyDescent="0.25">
      <c r="A1" s="11" t="s">
        <v>30</v>
      </c>
      <c r="B1" s="12">
        <v>41760</v>
      </c>
      <c r="C1" s="13" t="s">
        <v>110</v>
      </c>
      <c r="D1" s="14">
        <v>1000000</v>
      </c>
      <c r="E1" s="11" t="s">
        <v>111</v>
      </c>
      <c r="F1" s="12">
        <v>41791</v>
      </c>
      <c r="G1" s="13" t="s">
        <v>112</v>
      </c>
      <c r="H1" s="15">
        <v>1000000</v>
      </c>
      <c r="I1" s="44" t="s">
        <v>158</v>
      </c>
      <c r="J1" s="44">
        <f>(5-6-2014)-(1-6-2014)</f>
        <v>4</v>
      </c>
      <c r="K1" s="45" t="s">
        <v>159</v>
      </c>
      <c r="L1" s="46">
        <v>1000000</v>
      </c>
    </row>
    <row r="2" spans="1:12" x14ac:dyDescent="0.25">
      <c r="A2" s="11" t="s">
        <v>31</v>
      </c>
      <c r="B2" s="17">
        <v>0.15</v>
      </c>
      <c r="C2" s="11" t="s">
        <v>37</v>
      </c>
      <c r="D2" s="18">
        <v>1012740</v>
      </c>
      <c r="E2" s="11" t="s">
        <v>37</v>
      </c>
      <c r="F2" s="18">
        <v>2025834</v>
      </c>
      <c r="G2" s="16" t="s">
        <v>133</v>
      </c>
      <c r="H2" s="16">
        <f>(31-5-2014)-(5-5-2014)+1</f>
        <v>27</v>
      </c>
      <c r="I2" s="47" t="s">
        <v>114</v>
      </c>
      <c r="J2" s="48">
        <v>41825</v>
      </c>
      <c r="K2" s="11" t="s">
        <v>37</v>
      </c>
      <c r="L2" s="18">
        <f>ROUNDUP(234986.157220599,0)</f>
        <v>234987</v>
      </c>
    </row>
    <row r="3" spans="1:12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12" ht="15.75" x14ac:dyDescent="0.25">
      <c r="A4" s="21">
        <v>41764</v>
      </c>
      <c r="B4" s="22">
        <f>_xlfn.DAYS(A4,B1)</f>
        <v>4</v>
      </c>
      <c r="C4" s="23" t="s">
        <v>25</v>
      </c>
      <c r="D4" s="24">
        <v>0</v>
      </c>
      <c r="E4" s="25">
        <f>ROUNDUP($B$2*B4*F4/365,0)</f>
        <v>1644</v>
      </c>
      <c r="F4" s="25">
        <f>D1</f>
        <v>1000000</v>
      </c>
      <c r="G4" s="25">
        <f t="shared" ref="G4:G36" si="0">F4-D4</f>
        <v>1000000</v>
      </c>
    </row>
    <row r="5" spans="1:12" ht="15.75" x14ac:dyDescent="0.25">
      <c r="A5" s="21">
        <v>41795</v>
      </c>
      <c r="B5" s="22">
        <f>_xlfn.DAYS(A5,A4)</f>
        <v>31</v>
      </c>
      <c r="C5" s="23">
        <f t="shared" ref="C5:C19" si="1">D5+E5</f>
        <v>12740</v>
      </c>
      <c r="D5" s="24">
        <v>0</v>
      </c>
      <c r="E5" s="25">
        <f>ROUNDUP($B$2*B5*F5/365,0)</f>
        <v>12740</v>
      </c>
      <c r="F5" s="25">
        <f>G4</f>
        <v>1000000</v>
      </c>
      <c r="G5" s="25">
        <f t="shared" si="0"/>
        <v>1000000</v>
      </c>
    </row>
    <row r="6" spans="1:12" ht="15.75" x14ac:dyDescent="0.25">
      <c r="A6" s="21">
        <v>41825</v>
      </c>
      <c r="B6" s="22">
        <f t="shared" ref="B6:B20" si="2">_xlfn.DAYS(A6,A5)</f>
        <v>30</v>
      </c>
      <c r="C6" s="23">
        <f t="shared" si="1"/>
        <v>12329</v>
      </c>
      <c r="D6" s="24">
        <v>0</v>
      </c>
      <c r="E6" s="25">
        <f t="shared" ref="E6:E19" si="3">ROUNDUP($B$2*B6*F6/365,0)</f>
        <v>12329</v>
      </c>
      <c r="F6" s="25">
        <f t="shared" ref="F6:F20" si="4">G5</f>
        <v>1000000</v>
      </c>
      <c r="G6" s="25">
        <f t="shared" si="0"/>
        <v>1000000</v>
      </c>
    </row>
    <row r="7" spans="1:12" ht="15.75" x14ac:dyDescent="0.25">
      <c r="A7" s="21">
        <v>41856</v>
      </c>
      <c r="B7" s="22">
        <f t="shared" si="2"/>
        <v>31</v>
      </c>
      <c r="C7" s="23">
        <f t="shared" si="1"/>
        <v>12740</v>
      </c>
      <c r="D7" s="24">
        <v>0</v>
      </c>
      <c r="E7" s="25">
        <f t="shared" si="3"/>
        <v>12740</v>
      </c>
      <c r="F7" s="25">
        <f t="shared" si="4"/>
        <v>1000000</v>
      </c>
      <c r="G7" s="25">
        <f t="shared" si="0"/>
        <v>1000000</v>
      </c>
    </row>
    <row r="8" spans="1:12" ht="15.75" x14ac:dyDescent="0.25">
      <c r="A8" s="21">
        <v>41887</v>
      </c>
      <c r="B8" s="22">
        <f t="shared" si="2"/>
        <v>31</v>
      </c>
      <c r="C8" s="23">
        <f t="shared" si="1"/>
        <v>12740</v>
      </c>
      <c r="D8" s="24">
        <v>0</v>
      </c>
      <c r="E8" s="25">
        <f t="shared" si="3"/>
        <v>12740</v>
      </c>
      <c r="F8" s="25">
        <f t="shared" si="4"/>
        <v>1000000</v>
      </c>
      <c r="G8" s="25">
        <f t="shared" si="0"/>
        <v>1000000</v>
      </c>
    </row>
    <row r="9" spans="1:12" ht="15.75" x14ac:dyDescent="0.25">
      <c r="A9" s="21">
        <v>41917</v>
      </c>
      <c r="B9" s="22">
        <f t="shared" si="2"/>
        <v>30</v>
      </c>
      <c r="C9" s="23">
        <f t="shared" si="1"/>
        <v>12329</v>
      </c>
      <c r="D9" s="24">
        <v>0</v>
      </c>
      <c r="E9" s="25">
        <f t="shared" si="3"/>
        <v>12329</v>
      </c>
      <c r="F9" s="25">
        <f t="shared" si="4"/>
        <v>1000000</v>
      </c>
      <c r="G9" s="25">
        <f t="shared" si="0"/>
        <v>1000000</v>
      </c>
    </row>
    <row r="10" spans="1:12" ht="15.75" x14ac:dyDescent="0.25">
      <c r="A10" s="21">
        <v>41948</v>
      </c>
      <c r="B10" s="22">
        <f t="shared" si="2"/>
        <v>31</v>
      </c>
      <c r="C10" s="23">
        <f t="shared" si="1"/>
        <v>12740</v>
      </c>
      <c r="D10" s="24">
        <v>0</v>
      </c>
      <c r="E10" s="25">
        <f t="shared" si="3"/>
        <v>12740</v>
      </c>
      <c r="F10" s="25">
        <f t="shared" si="4"/>
        <v>1000000</v>
      </c>
      <c r="G10" s="25">
        <f t="shared" si="0"/>
        <v>1000000</v>
      </c>
    </row>
    <row r="11" spans="1:12" ht="15.75" x14ac:dyDescent="0.25">
      <c r="A11" s="21">
        <v>41978</v>
      </c>
      <c r="B11" s="22">
        <f t="shared" si="2"/>
        <v>30</v>
      </c>
      <c r="C11" s="23">
        <f t="shared" si="1"/>
        <v>12329</v>
      </c>
      <c r="D11" s="24">
        <v>0</v>
      </c>
      <c r="E11" s="25">
        <f t="shared" si="3"/>
        <v>12329</v>
      </c>
      <c r="F11" s="25">
        <f t="shared" si="4"/>
        <v>1000000</v>
      </c>
      <c r="G11" s="25">
        <f t="shared" si="0"/>
        <v>1000000</v>
      </c>
    </row>
    <row r="12" spans="1:12" ht="15.75" x14ac:dyDescent="0.25">
      <c r="A12" s="21">
        <v>42009</v>
      </c>
      <c r="B12" s="22">
        <f t="shared" si="2"/>
        <v>31</v>
      </c>
      <c r="C12" s="23">
        <f t="shared" si="1"/>
        <v>12740</v>
      </c>
      <c r="D12" s="24">
        <v>0</v>
      </c>
      <c r="E12" s="25">
        <f t="shared" si="3"/>
        <v>12740</v>
      </c>
      <c r="F12" s="25">
        <f t="shared" si="4"/>
        <v>1000000</v>
      </c>
      <c r="G12" s="25">
        <f t="shared" si="0"/>
        <v>1000000</v>
      </c>
    </row>
    <row r="13" spans="1:12" ht="15.75" x14ac:dyDescent="0.25">
      <c r="A13" s="21">
        <v>42040</v>
      </c>
      <c r="B13" s="22">
        <f t="shared" si="2"/>
        <v>31</v>
      </c>
      <c r="C13" s="23">
        <f t="shared" si="1"/>
        <v>12740</v>
      </c>
      <c r="D13" s="24">
        <v>0</v>
      </c>
      <c r="E13" s="25">
        <f t="shared" si="3"/>
        <v>12740</v>
      </c>
      <c r="F13" s="25">
        <f t="shared" si="4"/>
        <v>1000000</v>
      </c>
      <c r="G13" s="25">
        <f t="shared" si="0"/>
        <v>1000000</v>
      </c>
    </row>
    <row r="14" spans="1:12" ht="15.75" x14ac:dyDescent="0.25">
      <c r="A14" s="21">
        <v>42068</v>
      </c>
      <c r="B14" s="22">
        <f t="shared" si="2"/>
        <v>28</v>
      </c>
      <c r="C14" s="23">
        <f t="shared" si="1"/>
        <v>11507</v>
      </c>
      <c r="D14" s="24">
        <v>0</v>
      </c>
      <c r="E14" s="25">
        <f t="shared" si="3"/>
        <v>11507</v>
      </c>
      <c r="F14" s="25">
        <f t="shared" si="4"/>
        <v>1000000</v>
      </c>
      <c r="G14" s="25">
        <f t="shared" si="0"/>
        <v>1000000</v>
      </c>
    </row>
    <row r="15" spans="1:12" ht="15.75" x14ac:dyDescent="0.25">
      <c r="A15" s="21">
        <v>42099</v>
      </c>
      <c r="B15" s="22">
        <f t="shared" si="2"/>
        <v>31</v>
      </c>
      <c r="C15" s="23">
        <f t="shared" si="1"/>
        <v>12740</v>
      </c>
      <c r="D15" s="24">
        <v>0</v>
      </c>
      <c r="E15" s="25">
        <f t="shared" si="3"/>
        <v>12740</v>
      </c>
      <c r="F15" s="25">
        <f t="shared" si="4"/>
        <v>1000000</v>
      </c>
      <c r="G15" s="25">
        <f t="shared" si="0"/>
        <v>1000000</v>
      </c>
    </row>
    <row r="16" spans="1:12" ht="15.75" x14ac:dyDescent="0.25">
      <c r="A16" s="21">
        <v>42129</v>
      </c>
      <c r="B16" s="22">
        <f t="shared" si="2"/>
        <v>30</v>
      </c>
      <c r="C16" s="23">
        <f t="shared" si="1"/>
        <v>12329</v>
      </c>
      <c r="D16" s="24">
        <v>0</v>
      </c>
      <c r="E16" s="25">
        <f t="shared" si="3"/>
        <v>12329</v>
      </c>
      <c r="F16" s="25">
        <f t="shared" si="4"/>
        <v>1000000</v>
      </c>
      <c r="G16" s="25">
        <f t="shared" si="0"/>
        <v>1000000</v>
      </c>
    </row>
    <row r="17" spans="1:7" ht="15.75" x14ac:dyDescent="0.25">
      <c r="A17" s="21">
        <v>42160</v>
      </c>
      <c r="B17" s="22">
        <f t="shared" si="2"/>
        <v>31</v>
      </c>
      <c r="C17" s="23">
        <f t="shared" si="1"/>
        <v>12740</v>
      </c>
      <c r="D17" s="24">
        <v>0</v>
      </c>
      <c r="E17" s="25">
        <f t="shared" si="3"/>
        <v>12740</v>
      </c>
      <c r="F17" s="25">
        <f t="shared" si="4"/>
        <v>1000000</v>
      </c>
      <c r="G17" s="25">
        <f t="shared" si="0"/>
        <v>1000000</v>
      </c>
    </row>
    <row r="18" spans="1:7" ht="15.75" x14ac:dyDescent="0.25">
      <c r="A18" s="21">
        <v>42190</v>
      </c>
      <c r="B18" s="22">
        <f t="shared" si="2"/>
        <v>30</v>
      </c>
      <c r="C18" s="23">
        <f t="shared" si="1"/>
        <v>12329</v>
      </c>
      <c r="D18" s="24">
        <v>0</v>
      </c>
      <c r="E18" s="25">
        <f t="shared" si="3"/>
        <v>12329</v>
      </c>
      <c r="F18" s="25">
        <f t="shared" si="4"/>
        <v>1000000</v>
      </c>
      <c r="G18" s="25">
        <f t="shared" si="0"/>
        <v>1000000</v>
      </c>
    </row>
    <row r="19" spans="1:7" ht="15.75" x14ac:dyDescent="0.25">
      <c r="A19" s="21">
        <v>42221</v>
      </c>
      <c r="B19" s="22">
        <f t="shared" si="2"/>
        <v>31</v>
      </c>
      <c r="C19" s="23">
        <f t="shared" si="1"/>
        <v>12740</v>
      </c>
      <c r="D19" s="24">
        <v>0</v>
      </c>
      <c r="E19" s="25">
        <f t="shared" si="3"/>
        <v>12740</v>
      </c>
      <c r="F19" s="25">
        <f t="shared" si="4"/>
        <v>1000000</v>
      </c>
      <c r="G19" s="25">
        <f t="shared" si="0"/>
        <v>1000000</v>
      </c>
    </row>
    <row r="20" spans="1:7" ht="15.75" x14ac:dyDescent="0.25">
      <c r="A20" s="26">
        <v>42252</v>
      </c>
      <c r="B20" s="22">
        <f t="shared" si="2"/>
        <v>31</v>
      </c>
      <c r="C20" s="28">
        <f>D2</f>
        <v>1012740</v>
      </c>
      <c r="D20" s="29">
        <f>C20-E20</f>
        <v>1000000</v>
      </c>
      <c r="E20" s="30">
        <f>ROUNDUP($B$2*B20*F20/365,0)</f>
        <v>12740</v>
      </c>
      <c r="F20" s="30">
        <f t="shared" si="4"/>
        <v>1000000</v>
      </c>
      <c r="G20" s="29">
        <f t="shared" si="0"/>
        <v>0</v>
      </c>
    </row>
    <row r="21" spans="1:7" ht="15.75" x14ac:dyDescent="0.25">
      <c r="A21" s="21">
        <v>41795</v>
      </c>
      <c r="B21" s="22">
        <f>_xlfn.DAYS(A21,A4)</f>
        <v>31</v>
      </c>
      <c r="C21" s="23">
        <f>D21+E21</f>
        <v>14384</v>
      </c>
      <c r="D21" s="24">
        <v>0</v>
      </c>
      <c r="E21" s="25">
        <f>ROUNDUP(($B$2*J1*F21/365)+(G4*B2*H2/365),0)</f>
        <v>14384</v>
      </c>
      <c r="F21" s="25">
        <f>D1+H1</f>
        <v>2000000</v>
      </c>
      <c r="G21" s="25">
        <f t="shared" si="0"/>
        <v>2000000</v>
      </c>
    </row>
    <row r="22" spans="1:7" ht="15.75" x14ac:dyDescent="0.25">
      <c r="A22" s="21">
        <v>41825</v>
      </c>
      <c r="B22" s="22">
        <f>_xlfn.DAYS(A22,A5)</f>
        <v>30</v>
      </c>
      <c r="C22" s="23">
        <f t="shared" ref="C22:C35" si="5">D22+E22</f>
        <v>24658</v>
      </c>
      <c r="D22" s="24">
        <v>0</v>
      </c>
      <c r="E22" s="25">
        <f>ROUNDUP($B$2*B22*F22/365,0)</f>
        <v>24658</v>
      </c>
      <c r="F22" s="25">
        <f t="shared" ref="F22:F36" si="6">G21</f>
        <v>2000000</v>
      </c>
      <c r="G22" s="25">
        <f t="shared" si="0"/>
        <v>2000000</v>
      </c>
    </row>
    <row r="23" spans="1:7" ht="15.75" x14ac:dyDescent="0.25">
      <c r="A23" s="21">
        <v>41856</v>
      </c>
      <c r="B23" s="22">
        <f t="shared" ref="B23:B36" si="7">_xlfn.DAYS(A23,A6)</f>
        <v>31</v>
      </c>
      <c r="C23" s="23">
        <f t="shared" si="5"/>
        <v>25480</v>
      </c>
      <c r="D23" s="24">
        <v>0</v>
      </c>
      <c r="E23" s="25">
        <f t="shared" ref="E23:E35" si="8">ROUNDUP($B$2*B23*F23/365,0)</f>
        <v>25480</v>
      </c>
      <c r="F23" s="25">
        <f t="shared" si="6"/>
        <v>2000000</v>
      </c>
      <c r="G23" s="25">
        <f t="shared" si="0"/>
        <v>2000000</v>
      </c>
    </row>
    <row r="24" spans="1:7" ht="15.75" x14ac:dyDescent="0.25">
      <c r="A24" s="21">
        <v>41887</v>
      </c>
      <c r="B24" s="22">
        <f t="shared" si="7"/>
        <v>31</v>
      </c>
      <c r="C24" s="23">
        <f t="shared" si="5"/>
        <v>25480</v>
      </c>
      <c r="D24" s="24">
        <v>0</v>
      </c>
      <c r="E24" s="25">
        <f t="shared" si="8"/>
        <v>25480</v>
      </c>
      <c r="F24" s="25">
        <f t="shared" si="6"/>
        <v>2000000</v>
      </c>
      <c r="G24" s="25">
        <f t="shared" si="0"/>
        <v>2000000</v>
      </c>
    </row>
    <row r="25" spans="1:7" ht="15.75" x14ac:dyDescent="0.25">
      <c r="A25" s="21">
        <v>41917</v>
      </c>
      <c r="B25" s="22">
        <f t="shared" si="7"/>
        <v>30</v>
      </c>
      <c r="C25" s="23">
        <f t="shared" si="5"/>
        <v>24658</v>
      </c>
      <c r="D25" s="24">
        <v>0</v>
      </c>
      <c r="E25" s="25">
        <f t="shared" si="8"/>
        <v>24658</v>
      </c>
      <c r="F25" s="25">
        <f t="shared" si="6"/>
        <v>2000000</v>
      </c>
      <c r="G25" s="25">
        <f t="shared" si="0"/>
        <v>2000000</v>
      </c>
    </row>
    <row r="26" spans="1:7" ht="15.75" x14ac:dyDescent="0.25">
      <c r="A26" s="21">
        <v>41948</v>
      </c>
      <c r="B26" s="22">
        <f t="shared" si="7"/>
        <v>31</v>
      </c>
      <c r="C26" s="23">
        <f t="shared" si="5"/>
        <v>25480</v>
      </c>
      <c r="D26" s="24">
        <v>0</v>
      </c>
      <c r="E26" s="25">
        <f t="shared" si="8"/>
        <v>25480</v>
      </c>
      <c r="F26" s="25">
        <f t="shared" si="6"/>
        <v>2000000</v>
      </c>
      <c r="G26" s="25">
        <f t="shared" si="0"/>
        <v>2000000</v>
      </c>
    </row>
    <row r="27" spans="1:7" ht="15.75" x14ac:dyDescent="0.25">
      <c r="A27" s="21">
        <v>41978</v>
      </c>
      <c r="B27" s="22">
        <f t="shared" si="7"/>
        <v>30</v>
      </c>
      <c r="C27" s="23">
        <f t="shared" si="5"/>
        <v>24658</v>
      </c>
      <c r="D27" s="24">
        <v>0</v>
      </c>
      <c r="E27" s="25">
        <f t="shared" si="8"/>
        <v>24658</v>
      </c>
      <c r="F27" s="25">
        <f t="shared" si="6"/>
        <v>2000000</v>
      </c>
      <c r="G27" s="25">
        <f t="shared" si="0"/>
        <v>2000000</v>
      </c>
    </row>
    <row r="28" spans="1:7" ht="15.75" x14ac:dyDescent="0.25">
      <c r="A28" s="21">
        <v>42009</v>
      </c>
      <c r="B28" s="22">
        <f t="shared" si="7"/>
        <v>31</v>
      </c>
      <c r="C28" s="23">
        <f t="shared" si="5"/>
        <v>25480</v>
      </c>
      <c r="D28" s="24">
        <v>0</v>
      </c>
      <c r="E28" s="25">
        <f t="shared" si="8"/>
        <v>25480</v>
      </c>
      <c r="F28" s="25">
        <f t="shared" si="6"/>
        <v>2000000</v>
      </c>
      <c r="G28" s="25">
        <f t="shared" si="0"/>
        <v>2000000</v>
      </c>
    </row>
    <row r="29" spans="1:7" ht="15.75" x14ac:dyDescent="0.25">
      <c r="A29" s="21">
        <v>42040</v>
      </c>
      <c r="B29" s="22">
        <f t="shared" si="7"/>
        <v>31</v>
      </c>
      <c r="C29" s="23">
        <f t="shared" si="5"/>
        <v>25480</v>
      </c>
      <c r="D29" s="24">
        <v>0</v>
      </c>
      <c r="E29" s="25">
        <f t="shared" si="8"/>
        <v>25480</v>
      </c>
      <c r="F29" s="25">
        <f t="shared" si="6"/>
        <v>2000000</v>
      </c>
      <c r="G29" s="25">
        <f t="shared" si="0"/>
        <v>2000000</v>
      </c>
    </row>
    <row r="30" spans="1:7" ht="15.75" x14ac:dyDescent="0.25">
      <c r="A30" s="21">
        <v>42068</v>
      </c>
      <c r="B30" s="22">
        <f t="shared" si="7"/>
        <v>28</v>
      </c>
      <c r="C30" s="23">
        <f t="shared" si="5"/>
        <v>23014</v>
      </c>
      <c r="D30" s="24">
        <v>0</v>
      </c>
      <c r="E30" s="25">
        <f t="shared" si="8"/>
        <v>23014</v>
      </c>
      <c r="F30" s="25">
        <f t="shared" si="6"/>
        <v>2000000</v>
      </c>
      <c r="G30" s="25">
        <f t="shared" si="0"/>
        <v>2000000</v>
      </c>
    </row>
    <row r="31" spans="1:7" ht="15.75" x14ac:dyDescent="0.25">
      <c r="A31" s="21">
        <v>42099</v>
      </c>
      <c r="B31" s="22">
        <f t="shared" si="7"/>
        <v>31</v>
      </c>
      <c r="C31" s="23">
        <f t="shared" si="5"/>
        <v>25480</v>
      </c>
      <c r="D31" s="24">
        <v>0</v>
      </c>
      <c r="E31" s="25">
        <f t="shared" si="8"/>
        <v>25480</v>
      </c>
      <c r="F31" s="25">
        <f t="shared" si="6"/>
        <v>2000000</v>
      </c>
      <c r="G31" s="25">
        <f t="shared" si="0"/>
        <v>2000000</v>
      </c>
    </row>
    <row r="32" spans="1:7" ht="15.75" x14ac:dyDescent="0.25">
      <c r="A32" s="21">
        <v>42129</v>
      </c>
      <c r="B32" s="22">
        <f t="shared" si="7"/>
        <v>30</v>
      </c>
      <c r="C32" s="23">
        <f t="shared" si="5"/>
        <v>24658</v>
      </c>
      <c r="D32" s="24">
        <v>0</v>
      </c>
      <c r="E32" s="25">
        <f t="shared" si="8"/>
        <v>24658</v>
      </c>
      <c r="F32" s="25">
        <f t="shared" si="6"/>
        <v>2000000</v>
      </c>
      <c r="G32" s="25">
        <f t="shared" si="0"/>
        <v>2000000</v>
      </c>
    </row>
    <row r="33" spans="1:7" ht="15.75" x14ac:dyDescent="0.25">
      <c r="A33" s="21">
        <v>42160</v>
      </c>
      <c r="B33" s="22">
        <f t="shared" si="7"/>
        <v>31</v>
      </c>
      <c r="C33" s="23">
        <f t="shared" si="5"/>
        <v>25480</v>
      </c>
      <c r="D33" s="24">
        <v>0</v>
      </c>
      <c r="E33" s="25">
        <f t="shared" si="8"/>
        <v>25480</v>
      </c>
      <c r="F33" s="25">
        <f t="shared" si="6"/>
        <v>2000000</v>
      </c>
      <c r="G33" s="25">
        <f t="shared" si="0"/>
        <v>2000000</v>
      </c>
    </row>
    <row r="34" spans="1:7" ht="15.75" x14ac:dyDescent="0.25">
      <c r="A34" s="21">
        <v>42190</v>
      </c>
      <c r="B34" s="22">
        <f t="shared" si="7"/>
        <v>30</v>
      </c>
      <c r="C34" s="23">
        <f t="shared" si="5"/>
        <v>24658</v>
      </c>
      <c r="D34" s="24">
        <v>0</v>
      </c>
      <c r="E34" s="25">
        <f t="shared" si="8"/>
        <v>24658</v>
      </c>
      <c r="F34" s="25">
        <f t="shared" si="6"/>
        <v>2000000</v>
      </c>
      <c r="G34" s="25">
        <f t="shared" si="0"/>
        <v>2000000</v>
      </c>
    </row>
    <row r="35" spans="1:7" ht="15.75" x14ac:dyDescent="0.25">
      <c r="A35" s="21">
        <v>42221</v>
      </c>
      <c r="B35" s="22">
        <f t="shared" si="7"/>
        <v>31</v>
      </c>
      <c r="C35" s="23">
        <f t="shared" si="5"/>
        <v>25480</v>
      </c>
      <c r="D35" s="24">
        <v>0</v>
      </c>
      <c r="E35" s="25">
        <f t="shared" si="8"/>
        <v>25480</v>
      </c>
      <c r="F35" s="25">
        <f t="shared" si="6"/>
        <v>2000000</v>
      </c>
      <c r="G35" s="25">
        <f t="shared" si="0"/>
        <v>2000000</v>
      </c>
    </row>
    <row r="36" spans="1:7" ht="15.75" x14ac:dyDescent="0.25">
      <c r="A36" s="26">
        <v>42252</v>
      </c>
      <c r="B36" s="22">
        <f t="shared" si="7"/>
        <v>31</v>
      </c>
      <c r="C36" s="28">
        <f>F2</f>
        <v>2025834</v>
      </c>
      <c r="D36" s="29">
        <f>C36-E36</f>
        <v>2000354</v>
      </c>
      <c r="E36" s="30">
        <f>ROUNDUP($B$2*B36*F36/365,0)</f>
        <v>25480</v>
      </c>
      <c r="F36" s="30">
        <f t="shared" si="6"/>
        <v>2000000</v>
      </c>
      <c r="G36" s="29">
        <f t="shared" si="0"/>
        <v>-354</v>
      </c>
    </row>
    <row r="37" spans="1:7" ht="15.75" x14ac:dyDescent="0.25">
      <c r="A37" s="21">
        <v>41795</v>
      </c>
      <c r="B37" s="22">
        <f>_xlfn.DAYS(A37,A4)</f>
        <v>31</v>
      </c>
      <c r="C37" s="23">
        <f>E37</f>
        <v>14384</v>
      </c>
      <c r="D37" s="24">
        <v>0</v>
      </c>
      <c r="E37" s="25">
        <f>E21</f>
        <v>14384</v>
      </c>
      <c r="F37" s="25">
        <v>2000000</v>
      </c>
      <c r="G37" s="25">
        <v>2000000</v>
      </c>
    </row>
    <row r="38" spans="1:7" ht="15.75" x14ac:dyDescent="0.25">
      <c r="A38" s="21">
        <v>41825</v>
      </c>
      <c r="B38" s="22">
        <f>_xlfn.DAYS(A38,A37)</f>
        <v>30</v>
      </c>
      <c r="C38" s="23">
        <f>E38</f>
        <v>24658</v>
      </c>
      <c r="D38" s="24">
        <v>0</v>
      </c>
      <c r="E38" s="25">
        <f>E22</f>
        <v>24658</v>
      </c>
      <c r="F38" s="25">
        <v>2000000</v>
      </c>
      <c r="G38" s="25">
        <v>2000000</v>
      </c>
    </row>
    <row r="39" spans="1:7" ht="15.75" x14ac:dyDescent="0.25">
      <c r="A39" s="21">
        <v>41856</v>
      </c>
      <c r="B39" s="22">
        <f>_xlfn.DAYS(A39,A38)</f>
        <v>31</v>
      </c>
      <c r="C39" s="23">
        <f>$L$2</f>
        <v>234987</v>
      </c>
      <c r="D39" s="24">
        <f>C39-E39</f>
        <v>196767.82</v>
      </c>
      <c r="E39" s="25">
        <f>ROUND(F39*$B$2*B39/365,2)</f>
        <v>38219.18</v>
      </c>
      <c r="F39" s="25">
        <f>G38+L1</f>
        <v>3000000</v>
      </c>
      <c r="G39" s="25">
        <f>F39-D39</f>
        <v>2803232.18</v>
      </c>
    </row>
    <row r="40" spans="1:7" ht="15.75" x14ac:dyDescent="0.25">
      <c r="A40" s="21">
        <v>41887</v>
      </c>
      <c r="B40" s="22">
        <f t="shared" ref="B40:B52" si="9">_xlfn.DAYS(A40,A39)</f>
        <v>31</v>
      </c>
      <c r="C40" s="23">
        <f t="shared" ref="C40:C52" si="10">$L$2</f>
        <v>234987</v>
      </c>
      <c r="D40" s="24">
        <f t="shared" ref="D40:D52" si="11">C40-E40</f>
        <v>199274.59</v>
      </c>
      <c r="E40" s="25">
        <f t="shared" ref="E40:E51" si="12">ROUND(F40*$B$2*B40/365,2)</f>
        <v>35712.410000000003</v>
      </c>
      <c r="F40" s="25">
        <f>G39</f>
        <v>2803232.18</v>
      </c>
      <c r="G40" s="25">
        <f t="shared" ref="G40:G52" si="13">F40-D40</f>
        <v>2603957.5900000003</v>
      </c>
    </row>
    <row r="41" spans="1:7" ht="15.75" x14ac:dyDescent="0.25">
      <c r="A41" s="21">
        <v>41917</v>
      </c>
      <c r="B41" s="22">
        <f t="shared" si="9"/>
        <v>30</v>
      </c>
      <c r="C41" s="23">
        <f t="shared" si="10"/>
        <v>234987</v>
      </c>
      <c r="D41" s="24">
        <f t="shared" si="11"/>
        <v>202883.41</v>
      </c>
      <c r="E41" s="25">
        <f t="shared" si="12"/>
        <v>32103.59</v>
      </c>
      <c r="F41" s="25">
        <f t="shared" ref="F41:F52" si="14">G40+L3</f>
        <v>2603957.5900000003</v>
      </c>
      <c r="G41" s="25">
        <f t="shared" si="13"/>
        <v>2401074.1800000002</v>
      </c>
    </row>
    <row r="42" spans="1:7" ht="15.75" x14ac:dyDescent="0.25">
      <c r="A42" s="21">
        <v>41948</v>
      </c>
      <c r="B42" s="22">
        <f t="shared" si="9"/>
        <v>31</v>
      </c>
      <c r="C42" s="23">
        <f t="shared" si="10"/>
        <v>234987</v>
      </c>
      <c r="D42" s="24">
        <f t="shared" si="11"/>
        <v>204397.97</v>
      </c>
      <c r="E42" s="25">
        <f t="shared" si="12"/>
        <v>30589.03</v>
      </c>
      <c r="F42" s="25">
        <f t="shared" si="14"/>
        <v>2401074.1800000002</v>
      </c>
      <c r="G42" s="25">
        <f t="shared" si="13"/>
        <v>2196676.21</v>
      </c>
    </row>
    <row r="43" spans="1:7" ht="15.75" x14ac:dyDescent="0.25">
      <c r="A43" s="21">
        <v>41978</v>
      </c>
      <c r="B43" s="22">
        <f t="shared" si="9"/>
        <v>30</v>
      </c>
      <c r="C43" s="23">
        <f t="shared" si="10"/>
        <v>234987</v>
      </c>
      <c r="D43" s="24">
        <f t="shared" si="11"/>
        <v>207904.69</v>
      </c>
      <c r="E43" s="25">
        <f t="shared" si="12"/>
        <v>27082.31</v>
      </c>
      <c r="F43" s="25">
        <f t="shared" si="14"/>
        <v>2196676.21</v>
      </c>
      <c r="G43" s="25">
        <f t="shared" si="13"/>
        <v>1988771.52</v>
      </c>
    </row>
    <row r="44" spans="1:7" ht="15.75" x14ac:dyDescent="0.25">
      <c r="A44" s="21">
        <v>42009</v>
      </c>
      <c r="B44" s="22">
        <f t="shared" si="9"/>
        <v>31</v>
      </c>
      <c r="C44" s="23">
        <f t="shared" si="10"/>
        <v>234987</v>
      </c>
      <c r="D44" s="24">
        <f t="shared" si="11"/>
        <v>209650.6</v>
      </c>
      <c r="E44" s="25">
        <f t="shared" si="12"/>
        <v>25336.400000000001</v>
      </c>
      <c r="F44" s="25">
        <f t="shared" si="14"/>
        <v>1988771.52</v>
      </c>
      <c r="G44" s="25">
        <f t="shared" si="13"/>
        <v>1779120.92</v>
      </c>
    </row>
    <row r="45" spans="1:7" ht="15.75" x14ac:dyDescent="0.25">
      <c r="A45" s="21">
        <v>42040</v>
      </c>
      <c r="B45" s="22">
        <f t="shared" si="9"/>
        <v>31</v>
      </c>
      <c r="C45" s="23">
        <f t="shared" si="10"/>
        <v>234987</v>
      </c>
      <c r="D45" s="24">
        <f t="shared" si="11"/>
        <v>212321.49</v>
      </c>
      <c r="E45" s="25">
        <f t="shared" si="12"/>
        <v>22665.51</v>
      </c>
      <c r="F45" s="25">
        <f t="shared" si="14"/>
        <v>1779120.92</v>
      </c>
      <c r="G45" s="25">
        <f t="shared" si="13"/>
        <v>1566799.43</v>
      </c>
    </row>
    <row r="46" spans="1:7" ht="15.75" x14ac:dyDescent="0.25">
      <c r="A46" s="21">
        <v>42068</v>
      </c>
      <c r="B46" s="22">
        <f t="shared" si="9"/>
        <v>28</v>
      </c>
      <c r="C46" s="23">
        <f t="shared" si="10"/>
        <v>234987</v>
      </c>
      <c r="D46" s="24">
        <f t="shared" si="11"/>
        <v>216958.08000000002</v>
      </c>
      <c r="E46" s="25">
        <f t="shared" si="12"/>
        <v>18028.919999999998</v>
      </c>
      <c r="F46" s="25">
        <f t="shared" si="14"/>
        <v>1566799.43</v>
      </c>
      <c r="G46" s="25">
        <f t="shared" si="13"/>
        <v>1349841.3499999999</v>
      </c>
    </row>
    <row r="47" spans="1:7" ht="15.75" x14ac:dyDescent="0.25">
      <c r="A47" s="21">
        <v>42099</v>
      </c>
      <c r="B47" s="22">
        <f t="shared" si="9"/>
        <v>31</v>
      </c>
      <c r="C47" s="23">
        <f t="shared" si="10"/>
        <v>234987</v>
      </c>
      <c r="D47" s="24">
        <f t="shared" si="11"/>
        <v>217790.39</v>
      </c>
      <c r="E47" s="25">
        <f t="shared" si="12"/>
        <v>17196.61</v>
      </c>
      <c r="F47" s="25">
        <f t="shared" si="14"/>
        <v>1349841.3499999999</v>
      </c>
      <c r="G47" s="25">
        <f t="shared" si="13"/>
        <v>1132050.96</v>
      </c>
    </row>
    <row r="48" spans="1:7" ht="15.75" x14ac:dyDescent="0.25">
      <c r="A48" s="21">
        <v>42129</v>
      </c>
      <c r="B48" s="22">
        <f t="shared" si="9"/>
        <v>30</v>
      </c>
      <c r="C48" s="23">
        <f t="shared" si="10"/>
        <v>234987</v>
      </c>
      <c r="D48" s="24">
        <f t="shared" si="11"/>
        <v>221030.21</v>
      </c>
      <c r="E48" s="25">
        <f t="shared" si="12"/>
        <v>13956.79</v>
      </c>
      <c r="F48" s="25">
        <f t="shared" si="14"/>
        <v>1132050.96</v>
      </c>
      <c r="G48" s="25">
        <f t="shared" si="13"/>
        <v>911020.75</v>
      </c>
    </row>
    <row r="49" spans="1:7" ht="15.75" x14ac:dyDescent="0.25">
      <c r="A49" s="21">
        <v>42160</v>
      </c>
      <c r="B49" s="22">
        <f t="shared" si="9"/>
        <v>31</v>
      </c>
      <c r="C49" s="23">
        <f t="shared" si="10"/>
        <v>234987</v>
      </c>
      <c r="D49" s="24">
        <f t="shared" si="11"/>
        <v>223380.85</v>
      </c>
      <c r="E49" s="25">
        <f t="shared" si="12"/>
        <v>11606.15</v>
      </c>
      <c r="F49" s="25">
        <f t="shared" si="14"/>
        <v>911020.75</v>
      </c>
      <c r="G49" s="25">
        <f t="shared" si="13"/>
        <v>687639.9</v>
      </c>
    </row>
    <row r="50" spans="1:7" ht="15.75" x14ac:dyDescent="0.25">
      <c r="A50" s="21">
        <v>42190</v>
      </c>
      <c r="B50" s="22">
        <f t="shared" si="9"/>
        <v>30</v>
      </c>
      <c r="C50" s="23">
        <f t="shared" si="10"/>
        <v>234987</v>
      </c>
      <c r="D50" s="24">
        <f t="shared" si="11"/>
        <v>226509.25</v>
      </c>
      <c r="E50" s="25">
        <f t="shared" si="12"/>
        <v>8477.75</v>
      </c>
      <c r="F50" s="25">
        <f t="shared" si="14"/>
        <v>687639.9</v>
      </c>
      <c r="G50" s="25">
        <f t="shared" si="13"/>
        <v>461130.65</v>
      </c>
    </row>
    <row r="51" spans="1:7" ht="15.75" x14ac:dyDescent="0.25">
      <c r="A51" s="21">
        <v>42221</v>
      </c>
      <c r="B51" s="22">
        <f t="shared" si="9"/>
        <v>31</v>
      </c>
      <c r="C51" s="23">
        <f t="shared" si="10"/>
        <v>234987</v>
      </c>
      <c r="D51" s="24">
        <f t="shared" si="11"/>
        <v>229112.32000000001</v>
      </c>
      <c r="E51" s="25">
        <f t="shared" si="12"/>
        <v>5874.68</v>
      </c>
      <c r="F51" s="25">
        <f t="shared" si="14"/>
        <v>461130.65</v>
      </c>
      <c r="G51" s="25">
        <f t="shared" si="13"/>
        <v>232018.33000000002</v>
      </c>
    </row>
    <row r="52" spans="1:7" ht="15.75" x14ac:dyDescent="0.25">
      <c r="A52" s="21">
        <v>42252</v>
      </c>
      <c r="B52" s="22">
        <f t="shared" si="9"/>
        <v>31</v>
      </c>
      <c r="C52" s="23">
        <f t="shared" si="10"/>
        <v>234987</v>
      </c>
      <c r="D52" s="24">
        <f t="shared" si="11"/>
        <v>232018.33000000002</v>
      </c>
      <c r="E52" s="25">
        <v>2968.6699999999778</v>
      </c>
      <c r="F52" s="25">
        <f t="shared" si="14"/>
        <v>232018.33000000002</v>
      </c>
      <c r="G52" s="25">
        <f t="shared" si="1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5459-6289-4608-B4FF-BDA576069A69}">
  <dimension ref="A1:L52"/>
  <sheetViews>
    <sheetView topLeftCell="A7" workbookViewId="0">
      <selection activeCell="A2" sqref="A2:A15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2.85546875" bestFit="1" customWidth="1"/>
    <col min="5" max="5" width="23" bestFit="1" customWidth="1"/>
    <col min="6" max="6" width="16.28515625" bestFit="1" customWidth="1"/>
    <col min="7" max="7" width="31.140625" bestFit="1" customWidth="1"/>
    <col min="8" max="8" width="12.85546875" bestFit="1" customWidth="1"/>
    <col min="9" max="9" width="29.28515625" bestFit="1" customWidth="1"/>
    <col min="10" max="10" width="11.28515625" bestFit="1" customWidth="1"/>
    <col min="11" max="11" width="27.7109375" bestFit="1" customWidth="1"/>
    <col min="12" max="12" width="12.85546875" bestFit="1" customWidth="1"/>
  </cols>
  <sheetData>
    <row r="1" spans="1:12" x14ac:dyDescent="0.25">
      <c r="A1" s="11" t="s">
        <v>30</v>
      </c>
      <c r="B1" s="12">
        <v>41760</v>
      </c>
      <c r="C1" s="13" t="s">
        <v>110</v>
      </c>
      <c r="D1" s="14">
        <v>1000000</v>
      </c>
      <c r="E1" s="11" t="s">
        <v>111</v>
      </c>
      <c r="F1" s="12">
        <v>41791</v>
      </c>
      <c r="G1" s="13" t="s">
        <v>112</v>
      </c>
      <c r="H1" s="15">
        <v>1000000</v>
      </c>
      <c r="I1" s="44" t="s">
        <v>158</v>
      </c>
      <c r="J1" s="44">
        <f>(5-6-2014)-(1-6-2014)</f>
        <v>4</v>
      </c>
      <c r="K1" s="45" t="s">
        <v>159</v>
      </c>
      <c r="L1" s="46">
        <v>1000000</v>
      </c>
    </row>
    <row r="2" spans="1:12" x14ac:dyDescent="0.25">
      <c r="A2" s="11" t="s">
        <v>31</v>
      </c>
      <c r="B2" s="17">
        <v>0.15</v>
      </c>
      <c r="C2" s="11" t="s">
        <v>37</v>
      </c>
      <c r="D2" s="18">
        <f>ROUNDUP(69346.7220501458,0)</f>
        <v>69347</v>
      </c>
      <c r="E2" s="11" t="s">
        <v>37</v>
      </c>
      <c r="F2" s="18">
        <f>ROUNDUP(137951.462712101,0)</f>
        <v>137952</v>
      </c>
      <c r="G2" s="16" t="s">
        <v>133</v>
      </c>
      <c r="H2" s="16">
        <f>(31-5-2014)-(5-5-2014)</f>
        <v>26</v>
      </c>
      <c r="I2" s="47" t="s">
        <v>114</v>
      </c>
      <c r="J2" s="48">
        <v>41825</v>
      </c>
      <c r="K2" s="11" t="s">
        <v>37</v>
      </c>
      <c r="L2" s="18">
        <f>ROUNDUP(216256.524239591,0)</f>
        <v>216257</v>
      </c>
    </row>
    <row r="3" spans="1:12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12" ht="15.75" x14ac:dyDescent="0.25">
      <c r="A4" s="21">
        <v>41764</v>
      </c>
      <c r="B4" s="22">
        <f>DAYS360(B1,A4,TRUE)</f>
        <v>4</v>
      </c>
      <c r="C4" s="23" t="s">
        <v>25</v>
      </c>
      <c r="D4" s="24">
        <v>0</v>
      </c>
      <c r="E4" s="25">
        <f>ROUNDUP($B$2*B4*F4/360,0)</f>
        <v>1667</v>
      </c>
      <c r="F4" s="25">
        <f>D1</f>
        <v>1000000</v>
      </c>
      <c r="G4" s="25">
        <f t="shared" ref="G4:G36" si="0">F4-D4</f>
        <v>1000000</v>
      </c>
    </row>
    <row r="5" spans="1:12" ht="15.75" x14ac:dyDescent="0.25">
      <c r="A5" s="21">
        <v>41795</v>
      </c>
      <c r="B5" s="22">
        <f>DAYS360(A4,A5,TRUE)</f>
        <v>30</v>
      </c>
      <c r="C5" s="23">
        <f>$D$2</f>
        <v>69347</v>
      </c>
      <c r="D5" s="24">
        <f>C5-E5</f>
        <v>56847</v>
      </c>
      <c r="E5" s="25">
        <f>ROUND($B$2*B5*F5/360,2)</f>
        <v>12500</v>
      </c>
      <c r="F5" s="25">
        <f>G4</f>
        <v>1000000</v>
      </c>
      <c r="G5" s="25">
        <f t="shared" si="0"/>
        <v>943153</v>
      </c>
    </row>
    <row r="6" spans="1:12" ht="15.75" x14ac:dyDescent="0.25">
      <c r="A6" s="21">
        <v>41825</v>
      </c>
      <c r="B6" s="22">
        <f>DAYS360(A5,A6,TRUE)</f>
        <v>30</v>
      </c>
      <c r="C6" s="23">
        <f t="shared" ref="C6:C20" si="1">$D$2</f>
        <v>69347</v>
      </c>
      <c r="D6" s="24">
        <f t="shared" ref="D6:D19" si="2">C6-E6</f>
        <v>57557.59</v>
      </c>
      <c r="E6" s="25">
        <f t="shared" ref="E6:E19" si="3">ROUND($B$2*B6*F6/360,2)</f>
        <v>11789.41</v>
      </c>
      <c r="F6" s="25">
        <f t="shared" ref="F6:F20" si="4">G5</f>
        <v>943153</v>
      </c>
      <c r="G6" s="25">
        <f t="shared" si="0"/>
        <v>885595.41</v>
      </c>
    </row>
    <row r="7" spans="1:12" ht="15.75" x14ac:dyDescent="0.25">
      <c r="A7" s="21">
        <v>41856</v>
      </c>
      <c r="B7" s="22">
        <f t="shared" ref="B7:B20" si="5">DAYS360(A6,A7,TRUE)</f>
        <v>30</v>
      </c>
      <c r="C7" s="23">
        <f t="shared" si="1"/>
        <v>69347</v>
      </c>
      <c r="D7" s="24">
        <f t="shared" si="2"/>
        <v>58277.06</v>
      </c>
      <c r="E7" s="25">
        <f t="shared" si="3"/>
        <v>11069.94</v>
      </c>
      <c r="F7" s="25">
        <f t="shared" si="4"/>
        <v>885595.41</v>
      </c>
      <c r="G7" s="25">
        <f t="shared" si="0"/>
        <v>827318.35000000009</v>
      </c>
    </row>
    <row r="8" spans="1:12" ht="15.75" x14ac:dyDescent="0.25">
      <c r="A8" s="21">
        <v>41887</v>
      </c>
      <c r="B8" s="22">
        <f t="shared" si="5"/>
        <v>30</v>
      </c>
      <c r="C8" s="23">
        <f t="shared" si="1"/>
        <v>69347</v>
      </c>
      <c r="D8" s="24">
        <f t="shared" si="2"/>
        <v>59005.520000000004</v>
      </c>
      <c r="E8" s="25">
        <f t="shared" si="3"/>
        <v>10341.48</v>
      </c>
      <c r="F8" s="25">
        <f t="shared" si="4"/>
        <v>827318.35000000009</v>
      </c>
      <c r="G8" s="25">
        <f t="shared" si="0"/>
        <v>768312.83000000007</v>
      </c>
    </row>
    <row r="9" spans="1:12" ht="15.75" x14ac:dyDescent="0.25">
      <c r="A9" s="21">
        <v>41917</v>
      </c>
      <c r="B9" s="22">
        <f t="shared" si="5"/>
        <v>30</v>
      </c>
      <c r="C9" s="23">
        <f t="shared" si="1"/>
        <v>69347</v>
      </c>
      <c r="D9" s="24">
        <f t="shared" si="2"/>
        <v>59743.09</v>
      </c>
      <c r="E9" s="25">
        <f t="shared" si="3"/>
        <v>9603.91</v>
      </c>
      <c r="F9" s="25">
        <f t="shared" si="4"/>
        <v>768312.83000000007</v>
      </c>
      <c r="G9" s="25">
        <f t="shared" si="0"/>
        <v>708569.74000000011</v>
      </c>
    </row>
    <row r="10" spans="1:12" ht="15.75" x14ac:dyDescent="0.25">
      <c r="A10" s="21">
        <v>41948</v>
      </c>
      <c r="B10" s="22">
        <f t="shared" si="5"/>
        <v>30</v>
      </c>
      <c r="C10" s="23">
        <f t="shared" si="1"/>
        <v>69347</v>
      </c>
      <c r="D10" s="24">
        <f t="shared" si="2"/>
        <v>60489.88</v>
      </c>
      <c r="E10" s="25">
        <f t="shared" si="3"/>
        <v>8857.1200000000008</v>
      </c>
      <c r="F10" s="25">
        <f t="shared" si="4"/>
        <v>708569.74000000011</v>
      </c>
      <c r="G10" s="25">
        <f t="shared" si="0"/>
        <v>648079.8600000001</v>
      </c>
    </row>
    <row r="11" spans="1:12" ht="15.75" x14ac:dyDescent="0.25">
      <c r="A11" s="21">
        <v>41978</v>
      </c>
      <c r="B11" s="22">
        <f t="shared" si="5"/>
        <v>30</v>
      </c>
      <c r="C11" s="23">
        <f t="shared" si="1"/>
        <v>69347</v>
      </c>
      <c r="D11" s="24">
        <f t="shared" si="2"/>
        <v>61246</v>
      </c>
      <c r="E11" s="25">
        <f t="shared" si="3"/>
        <v>8101</v>
      </c>
      <c r="F11" s="25">
        <f t="shared" si="4"/>
        <v>648079.8600000001</v>
      </c>
      <c r="G11" s="25">
        <f t="shared" si="0"/>
        <v>586833.8600000001</v>
      </c>
    </row>
    <row r="12" spans="1:12" ht="15.75" x14ac:dyDescent="0.25">
      <c r="A12" s="21">
        <v>42009</v>
      </c>
      <c r="B12" s="22">
        <f t="shared" si="5"/>
        <v>30</v>
      </c>
      <c r="C12" s="23">
        <f t="shared" si="1"/>
        <v>69347</v>
      </c>
      <c r="D12" s="24">
        <f t="shared" si="2"/>
        <v>62011.58</v>
      </c>
      <c r="E12" s="25">
        <f t="shared" si="3"/>
        <v>7335.42</v>
      </c>
      <c r="F12" s="25">
        <f t="shared" si="4"/>
        <v>586833.8600000001</v>
      </c>
      <c r="G12" s="25">
        <f t="shared" si="0"/>
        <v>524822.28000000014</v>
      </c>
    </row>
    <row r="13" spans="1:12" ht="15.75" x14ac:dyDescent="0.25">
      <c r="A13" s="21">
        <v>42040</v>
      </c>
      <c r="B13" s="22">
        <f t="shared" si="5"/>
        <v>30</v>
      </c>
      <c r="C13" s="23">
        <f t="shared" si="1"/>
        <v>69347</v>
      </c>
      <c r="D13" s="24">
        <f t="shared" si="2"/>
        <v>62786.720000000001</v>
      </c>
      <c r="E13" s="25">
        <f t="shared" si="3"/>
        <v>6560.28</v>
      </c>
      <c r="F13" s="25">
        <f t="shared" si="4"/>
        <v>524822.28000000014</v>
      </c>
      <c r="G13" s="25">
        <f t="shared" si="0"/>
        <v>462035.56000000017</v>
      </c>
    </row>
    <row r="14" spans="1:12" ht="15.75" x14ac:dyDescent="0.25">
      <c r="A14" s="21">
        <v>42068</v>
      </c>
      <c r="B14" s="22">
        <f t="shared" si="5"/>
        <v>30</v>
      </c>
      <c r="C14" s="23">
        <f t="shared" si="1"/>
        <v>69347</v>
      </c>
      <c r="D14" s="24">
        <f t="shared" si="2"/>
        <v>63571.56</v>
      </c>
      <c r="E14" s="25">
        <f t="shared" si="3"/>
        <v>5775.44</v>
      </c>
      <c r="F14" s="25">
        <f t="shared" si="4"/>
        <v>462035.56000000017</v>
      </c>
      <c r="G14" s="25">
        <f t="shared" si="0"/>
        <v>398464.00000000017</v>
      </c>
    </row>
    <row r="15" spans="1:12" ht="15.75" x14ac:dyDescent="0.25">
      <c r="A15" s="21">
        <v>42099</v>
      </c>
      <c r="B15" s="22">
        <f t="shared" si="5"/>
        <v>30</v>
      </c>
      <c r="C15" s="23">
        <f t="shared" si="1"/>
        <v>69347</v>
      </c>
      <c r="D15" s="24">
        <f t="shared" si="2"/>
        <v>64366.2</v>
      </c>
      <c r="E15" s="25">
        <f t="shared" si="3"/>
        <v>4980.8</v>
      </c>
      <c r="F15" s="25">
        <f t="shared" si="4"/>
        <v>398464.00000000017</v>
      </c>
      <c r="G15" s="25">
        <f t="shared" si="0"/>
        <v>334097.80000000016</v>
      </c>
    </row>
    <row r="16" spans="1:12" ht="15.75" x14ac:dyDescent="0.25">
      <c r="A16" s="21">
        <v>42129</v>
      </c>
      <c r="B16" s="22">
        <f t="shared" si="5"/>
        <v>30</v>
      </c>
      <c r="C16" s="23">
        <f t="shared" si="1"/>
        <v>69347</v>
      </c>
      <c r="D16" s="24">
        <f t="shared" si="2"/>
        <v>65170.78</v>
      </c>
      <c r="E16" s="25">
        <f t="shared" si="3"/>
        <v>4176.22</v>
      </c>
      <c r="F16" s="25">
        <f t="shared" si="4"/>
        <v>334097.80000000016</v>
      </c>
      <c r="G16" s="25">
        <f t="shared" si="0"/>
        <v>268927.02000000014</v>
      </c>
    </row>
    <row r="17" spans="1:7" ht="15.75" x14ac:dyDescent="0.25">
      <c r="A17" s="21">
        <v>42160</v>
      </c>
      <c r="B17" s="22">
        <f t="shared" si="5"/>
        <v>30</v>
      </c>
      <c r="C17" s="23">
        <f t="shared" si="1"/>
        <v>69347</v>
      </c>
      <c r="D17" s="24">
        <f t="shared" si="2"/>
        <v>65985.41</v>
      </c>
      <c r="E17" s="25">
        <f t="shared" si="3"/>
        <v>3361.59</v>
      </c>
      <c r="F17" s="25">
        <f t="shared" si="4"/>
        <v>268927.02000000014</v>
      </c>
      <c r="G17" s="25">
        <f t="shared" si="0"/>
        <v>202941.61000000013</v>
      </c>
    </row>
    <row r="18" spans="1:7" ht="15.75" x14ac:dyDescent="0.25">
      <c r="A18" s="21">
        <v>42190</v>
      </c>
      <c r="B18" s="22">
        <f t="shared" si="5"/>
        <v>30</v>
      </c>
      <c r="C18" s="23">
        <f t="shared" si="1"/>
        <v>69347</v>
      </c>
      <c r="D18" s="24">
        <f t="shared" si="2"/>
        <v>66810.23</v>
      </c>
      <c r="E18" s="25">
        <f t="shared" si="3"/>
        <v>2536.77</v>
      </c>
      <c r="F18" s="25">
        <f t="shared" si="4"/>
        <v>202941.61000000013</v>
      </c>
      <c r="G18" s="25">
        <f t="shared" si="0"/>
        <v>136131.38000000012</v>
      </c>
    </row>
    <row r="19" spans="1:7" ht="15.75" x14ac:dyDescent="0.25">
      <c r="A19" s="21">
        <v>42221</v>
      </c>
      <c r="B19" s="22">
        <f t="shared" si="5"/>
        <v>30</v>
      </c>
      <c r="C19" s="23">
        <f t="shared" si="1"/>
        <v>69347</v>
      </c>
      <c r="D19" s="24">
        <f t="shared" si="2"/>
        <v>67645.36</v>
      </c>
      <c r="E19" s="25">
        <f t="shared" si="3"/>
        <v>1701.64</v>
      </c>
      <c r="F19" s="25">
        <f t="shared" si="4"/>
        <v>136131.38000000012</v>
      </c>
      <c r="G19" s="25">
        <f t="shared" si="0"/>
        <v>68486.02000000012</v>
      </c>
    </row>
    <row r="20" spans="1:7" ht="15.75" x14ac:dyDescent="0.25">
      <c r="A20" s="26">
        <v>42252</v>
      </c>
      <c r="B20" s="27">
        <f t="shared" si="5"/>
        <v>30</v>
      </c>
      <c r="C20" s="28">
        <f t="shared" si="1"/>
        <v>69347</v>
      </c>
      <c r="D20" s="29">
        <f>C20-E20</f>
        <v>68486.02000000012</v>
      </c>
      <c r="E20" s="30">
        <v>860.9799999998778</v>
      </c>
      <c r="F20" s="30">
        <f t="shared" si="4"/>
        <v>68486.02000000012</v>
      </c>
      <c r="G20" s="30">
        <f t="shared" si="0"/>
        <v>0</v>
      </c>
    </row>
    <row r="21" spans="1:7" ht="15.75" x14ac:dyDescent="0.25">
      <c r="A21" s="21">
        <v>41795</v>
      </c>
      <c r="B21" s="22">
        <f>DAYS360(A4,A21,TRUE)</f>
        <v>30</v>
      </c>
      <c r="C21" s="23">
        <f>$F$2</f>
        <v>137952</v>
      </c>
      <c r="D21" s="24">
        <f>C21-E21</f>
        <v>123785.33</v>
      </c>
      <c r="E21" s="25">
        <f>ROUND(($B$2*J1*F21/360)+(G4*B2*H2/360),2)</f>
        <v>14166.67</v>
      </c>
      <c r="F21" s="25">
        <f>D1+H1</f>
        <v>2000000</v>
      </c>
      <c r="G21" s="25">
        <f t="shared" si="0"/>
        <v>1876214.67</v>
      </c>
    </row>
    <row r="22" spans="1:7" ht="15.75" x14ac:dyDescent="0.25">
      <c r="A22" s="21">
        <v>41825</v>
      </c>
      <c r="B22" s="22">
        <f>DAYS360(A21,A22,TRUE)</f>
        <v>30</v>
      </c>
      <c r="C22" s="23">
        <f t="shared" ref="C22:C36" si="6">$F$2</f>
        <v>137952</v>
      </c>
      <c r="D22" s="24">
        <f t="shared" ref="D22:D36" si="7">C22-E22</f>
        <v>114499.32</v>
      </c>
      <c r="E22" s="25">
        <f>ROUND($B$2*B22*F22/360,2)</f>
        <v>23452.68</v>
      </c>
      <c r="F22" s="25">
        <f t="shared" ref="F22:F36" si="8">G21</f>
        <v>1876214.67</v>
      </c>
      <c r="G22" s="25">
        <f t="shared" si="0"/>
        <v>1761715.3499999999</v>
      </c>
    </row>
    <row r="23" spans="1:7" ht="15.75" x14ac:dyDescent="0.25">
      <c r="A23" s="21">
        <v>41856</v>
      </c>
      <c r="B23" s="22">
        <f t="shared" ref="B23:B36" si="9">DAYS360(A22,A23,TRUE)</f>
        <v>30</v>
      </c>
      <c r="C23" s="23">
        <f t="shared" si="6"/>
        <v>137952</v>
      </c>
      <c r="D23" s="24">
        <f t="shared" si="7"/>
        <v>115930.56</v>
      </c>
      <c r="E23" s="25">
        <f t="shared" ref="E23:E35" si="10">ROUND($B$2*B23*F23/360,2)</f>
        <v>22021.439999999999</v>
      </c>
      <c r="F23" s="25">
        <f t="shared" si="8"/>
        <v>1761715.3499999999</v>
      </c>
      <c r="G23" s="25">
        <f t="shared" si="0"/>
        <v>1645784.7899999998</v>
      </c>
    </row>
    <row r="24" spans="1:7" ht="15.75" x14ac:dyDescent="0.25">
      <c r="A24" s="21">
        <v>41887</v>
      </c>
      <c r="B24" s="22">
        <f t="shared" si="9"/>
        <v>30</v>
      </c>
      <c r="C24" s="23">
        <f t="shared" si="6"/>
        <v>137952</v>
      </c>
      <c r="D24" s="24">
        <f t="shared" si="7"/>
        <v>117379.69</v>
      </c>
      <c r="E24" s="25">
        <f t="shared" si="10"/>
        <v>20572.310000000001</v>
      </c>
      <c r="F24" s="25">
        <f t="shared" si="8"/>
        <v>1645784.7899999998</v>
      </c>
      <c r="G24" s="25">
        <f t="shared" si="0"/>
        <v>1528405.0999999999</v>
      </c>
    </row>
    <row r="25" spans="1:7" ht="15.75" x14ac:dyDescent="0.25">
      <c r="A25" s="21">
        <v>41917</v>
      </c>
      <c r="B25" s="22">
        <f t="shared" si="9"/>
        <v>30</v>
      </c>
      <c r="C25" s="23">
        <f t="shared" si="6"/>
        <v>137952</v>
      </c>
      <c r="D25" s="24">
        <f t="shared" si="7"/>
        <v>118846.94</v>
      </c>
      <c r="E25" s="25">
        <f t="shared" si="10"/>
        <v>19105.060000000001</v>
      </c>
      <c r="F25" s="25">
        <f t="shared" si="8"/>
        <v>1528405.0999999999</v>
      </c>
      <c r="G25" s="25">
        <f t="shared" si="0"/>
        <v>1409558.16</v>
      </c>
    </row>
    <row r="26" spans="1:7" ht="15.75" x14ac:dyDescent="0.25">
      <c r="A26" s="21">
        <v>41948</v>
      </c>
      <c r="B26" s="22">
        <f t="shared" si="9"/>
        <v>30</v>
      </c>
      <c r="C26" s="23">
        <f t="shared" si="6"/>
        <v>137952</v>
      </c>
      <c r="D26" s="24">
        <f t="shared" si="7"/>
        <v>120332.52</v>
      </c>
      <c r="E26" s="25">
        <f t="shared" si="10"/>
        <v>17619.48</v>
      </c>
      <c r="F26" s="25">
        <f t="shared" si="8"/>
        <v>1409558.16</v>
      </c>
      <c r="G26" s="25">
        <f t="shared" si="0"/>
        <v>1289225.6399999999</v>
      </c>
    </row>
    <row r="27" spans="1:7" ht="15.75" x14ac:dyDescent="0.25">
      <c r="A27" s="21">
        <v>41978</v>
      </c>
      <c r="B27" s="22">
        <f t="shared" si="9"/>
        <v>30</v>
      </c>
      <c r="C27" s="23">
        <f t="shared" si="6"/>
        <v>137952</v>
      </c>
      <c r="D27" s="24">
        <f t="shared" si="7"/>
        <v>121836.68</v>
      </c>
      <c r="E27" s="25">
        <f t="shared" si="10"/>
        <v>16115.32</v>
      </c>
      <c r="F27" s="25">
        <f t="shared" si="8"/>
        <v>1289225.6399999999</v>
      </c>
      <c r="G27" s="25">
        <f t="shared" si="0"/>
        <v>1167388.96</v>
      </c>
    </row>
    <row r="28" spans="1:7" ht="15.75" x14ac:dyDescent="0.25">
      <c r="A28" s="21">
        <v>42009</v>
      </c>
      <c r="B28" s="22">
        <f t="shared" si="9"/>
        <v>30</v>
      </c>
      <c r="C28" s="23">
        <f t="shared" si="6"/>
        <v>137952</v>
      </c>
      <c r="D28" s="24">
        <f t="shared" si="7"/>
        <v>123359.64</v>
      </c>
      <c r="E28" s="25">
        <f t="shared" si="10"/>
        <v>14592.36</v>
      </c>
      <c r="F28" s="25">
        <f t="shared" si="8"/>
        <v>1167388.96</v>
      </c>
      <c r="G28" s="25">
        <f t="shared" si="0"/>
        <v>1044029.32</v>
      </c>
    </row>
    <row r="29" spans="1:7" ht="15.75" x14ac:dyDescent="0.25">
      <c r="A29" s="21">
        <v>42040</v>
      </c>
      <c r="B29" s="22">
        <f t="shared" si="9"/>
        <v>30</v>
      </c>
      <c r="C29" s="23">
        <f t="shared" si="6"/>
        <v>137952</v>
      </c>
      <c r="D29" s="24">
        <f t="shared" si="7"/>
        <v>124901.63</v>
      </c>
      <c r="E29" s="25">
        <f t="shared" si="10"/>
        <v>13050.37</v>
      </c>
      <c r="F29" s="25">
        <f t="shared" si="8"/>
        <v>1044029.32</v>
      </c>
      <c r="G29" s="25">
        <f t="shared" si="0"/>
        <v>919127.69</v>
      </c>
    </row>
    <row r="30" spans="1:7" ht="15.75" x14ac:dyDescent="0.25">
      <c r="A30" s="21">
        <v>42068</v>
      </c>
      <c r="B30" s="22">
        <f t="shared" si="9"/>
        <v>30</v>
      </c>
      <c r="C30" s="23">
        <f t="shared" si="6"/>
        <v>137952</v>
      </c>
      <c r="D30" s="24">
        <f t="shared" si="7"/>
        <v>126462.9</v>
      </c>
      <c r="E30" s="25">
        <f t="shared" si="10"/>
        <v>11489.1</v>
      </c>
      <c r="F30" s="25">
        <f t="shared" si="8"/>
        <v>919127.69</v>
      </c>
      <c r="G30" s="25">
        <f t="shared" si="0"/>
        <v>792664.78999999992</v>
      </c>
    </row>
    <row r="31" spans="1:7" ht="15.75" x14ac:dyDescent="0.25">
      <c r="A31" s="21">
        <v>42099</v>
      </c>
      <c r="B31" s="22">
        <f t="shared" si="9"/>
        <v>30</v>
      </c>
      <c r="C31" s="23">
        <f t="shared" si="6"/>
        <v>137952</v>
      </c>
      <c r="D31" s="24">
        <f t="shared" si="7"/>
        <v>128043.69</v>
      </c>
      <c r="E31" s="25">
        <f t="shared" si="10"/>
        <v>9908.31</v>
      </c>
      <c r="F31" s="25">
        <f t="shared" si="8"/>
        <v>792664.78999999992</v>
      </c>
      <c r="G31" s="25">
        <f t="shared" si="0"/>
        <v>664621.09999999986</v>
      </c>
    </row>
    <row r="32" spans="1:7" ht="15.75" x14ac:dyDescent="0.25">
      <c r="A32" s="21">
        <v>42129</v>
      </c>
      <c r="B32" s="22">
        <f t="shared" si="9"/>
        <v>30</v>
      </c>
      <c r="C32" s="23">
        <f t="shared" si="6"/>
        <v>137952</v>
      </c>
      <c r="D32" s="24">
        <f t="shared" si="7"/>
        <v>129644.24</v>
      </c>
      <c r="E32" s="25">
        <f t="shared" si="10"/>
        <v>8307.76</v>
      </c>
      <c r="F32" s="25">
        <f t="shared" si="8"/>
        <v>664621.09999999986</v>
      </c>
      <c r="G32" s="25">
        <f t="shared" si="0"/>
        <v>534976.85999999987</v>
      </c>
    </row>
    <row r="33" spans="1:7" ht="15.75" x14ac:dyDescent="0.25">
      <c r="A33" s="21">
        <v>42160</v>
      </c>
      <c r="B33" s="22">
        <f t="shared" si="9"/>
        <v>30</v>
      </c>
      <c r="C33" s="23">
        <f t="shared" si="6"/>
        <v>137952</v>
      </c>
      <c r="D33" s="24">
        <f t="shared" si="7"/>
        <v>131264.79</v>
      </c>
      <c r="E33" s="25">
        <f t="shared" si="10"/>
        <v>6687.21</v>
      </c>
      <c r="F33" s="25">
        <f t="shared" si="8"/>
        <v>534976.85999999987</v>
      </c>
      <c r="G33" s="25">
        <f t="shared" si="0"/>
        <v>403712.06999999983</v>
      </c>
    </row>
    <row r="34" spans="1:7" ht="15.75" x14ac:dyDescent="0.25">
      <c r="A34" s="21">
        <v>42190</v>
      </c>
      <c r="B34" s="22">
        <f t="shared" si="9"/>
        <v>30</v>
      </c>
      <c r="C34" s="23">
        <f t="shared" si="6"/>
        <v>137952</v>
      </c>
      <c r="D34" s="24">
        <f t="shared" si="7"/>
        <v>132905.60000000001</v>
      </c>
      <c r="E34" s="25">
        <f t="shared" si="10"/>
        <v>5046.3999999999996</v>
      </c>
      <c r="F34" s="25">
        <f t="shared" si="8"/>
        <v>403712.06999999983</v>
      </c>
      <c r="G34" s="25">
        <f t="shared" si="0"/>
        <v>270806.46999999986</v>
      </c>
    </row>
    <row r="35" spans="1:7" ht="15.75" x14ac:dyDescent="0.25">
      <c r="A35" s="21">
        <v>42221</v>
      </c>
      <c r="B35" s="22">
        <f t="shared" si="9"/>
        <v>30</v>
      </c>
      <c r="C35" s="23">
        <f t="shared" si="6"/>
        <v>137952</v>
      </c>
      <c r="D35" s="24">
        <f t="shared" si="7"/>
        <v>134566.92000000001</v>
      </c>
      <c r="E35" s="25">
        <f t="shared" si="10"/>
        <v>3385.08</v>
      </c>
      <c r="F35" s="25">
        <f t="shared" si="8"/>
        <v>270806.46999999986</v>
      </c>
      <c r="G35" s="25">
        <f t="shared" si="0"/>
        <v>136239.54999999984</v>
      </c>
    </row>
    <row r="36" spans="1:7" ht="15.75" x14ac:dyDescent="0.25">
      <c r="A36" s="26">
        <v>42252</v>
      </c>
      <c r="B36" s="27">
        <f t="shared" si="9"/>
        <v>30</v>
      </c>
      <c r="C36" s="28">
        <f t="shared" si="6"/>
        <v>137952</v>
      </c>
      <c r="D36" s="29">
        <f t="shared" si="7"/>
        <v>136239.54999999984</v>
      </c>
      <c r="E36" s="30">
        <v>1712.4500000001665</v>
      </c>
      <c r="F36" s="30">
        <f t="shared" si="8"/>
        <v>136239.54999999984</v>
      </c>
      <c r="G36" s="29">
        <f t="shared" si="0"/>
        <v>0</v>
      </c>
    </row>
    <row r="37" spans="1:7" ht="15.75" x14ac:dyDescent="0.25">
      <c r="A37" s="21">
        <v>41795</v>
      </c>
      <c r="B37" s="22">
        <f>DAYS360(A4,A37,TRUE)</f>
        <v>30</v>
      </c>
      <c r="C37" s="23">
        <f>C21</f>
        <v>137952</v>
      </c>
      <c r="D37" s="24">
        <f>C37-E37</f>
        <v>123785.33</v>
      </c>
      <c r="E37" s="25">
        <f>E21</f>
        <v>14166.67</v>
      </c>
      <c r="F37" s="25">
        <v>2000000</v>
      </c>
      <c r="G37" s="25">
        <f>F37-D37</f>
        <v>1876214.67</v>
      </c>
    </row>
    <row r="38" spans="1:7" ht="15.75" x14ac:dyDescent="0.25">
      <c r="A38" s="21">
        <v>41825</v>
      </c>
      <c r="B38" s="22">
        <f>DAYS360(A37,A38,TRUE)</f>
        <v>30</v>
      </c>
      <c r="C38" s="23">
        <f>C22</f>
        <v>137952</v>
      </c>
      <c r="D38" s="24">
        <f>C38-E38</f>
        <v>114499.32</v>
      </c>
      <c r="E38" s="25">
        <f>E22</f>
        <v>23452.68</v>
      </c>
      <c r="F38" s="25">
        <f>G37</f>
        <v>1876214.67</v>
      </c>
      <c r="G38" s="25">
        <f>F38-D38</f>
        <v>1761715.3499999999</v>
      </c>
    </row>
    <row r="39" spans="1:7" ht="15.75" x14ac:dyDescent="0.25">
      <c r="A39" s="21">
        <v>41856</v>
      </c>
      <c r="B39" s="22">
        <f t="shared" ref="B39:B52" si="11">DAYS360(A38,A39,TRUE)</f>
        <v>30</v>
      </c>
      <c r="C39" s="23">
        <f>$L$2</f>
        <v>216257</v>
      </c>
      <c r="D39" s="24">
        <f>C39-E39</f>
        <v>181735.56</v>
      </c>
      <c r="E39" s="25">
        <f>ROUND(F39*$B$2*B39/360,2)</f>
        <v>34521.440000000002</v>
      </c>
      <c r="F39" s="25">
        <f>G38+L1</f>
        <v>2761715.3499999996</v>
      </c>
      <c r="G39" s="25">
        <f>F39-D39</f>
        <v>2579979.7899999996</v>
      </c>
    </row>
    <row r="40" spans="1:7" ht="15.75" x14ac:dyDescent="0.25">
      <c r="A40" s="21">
        <v>41887</v>
      </c>
      <c r="B40" s="22">
        <f t="shared" si="11"/>
        <v>30</v>
      </c>
      <c r="C40" s="23">
        <f t="shared" ref="C40:C52" si="12">$L$2</f>
        <v>216257</v>
      </c>
      <c r="D40" s="24">
        <f t="shared" ref="D40:D52" si="13">C40-E40</f>
        <v>184007.25</v>
      </c>
      <c r="E40" s="25">
        <f t="shared" ref="E40:E51" si="14">ROUND(F40*$B$2*B40/360,2)</f>
        <v>32249.75</v>
      </c>
      <c r="F40" s="25">
        <f>G39</f>
        <v>2579979.7899999996</v>
      </c>
      <c r="G40" s="25">
        <f t="shared" ref="G40:G52" si="15">F40-D40</f>
        <v>2395972.5399999996</v>
      </c>
    </row>
    <row r="41" spans="1:7" ht="15.75" x14ac:dyDescent="0.25">
      <c r="A41" s="21">
        <v>41917</v>
      </c>
      <c r="B41" s="22">
        <f t="shared" si="11"/>
        <v>30</v>
      </c>
      <c r="C41" s="23">
        <f t="shared" si="12"/>
        <v>216257</v>
      </c>
      <c r="D41" s="24">
        <f t="shared" si="13"/>
        <v>186307.34</v>
      </c>
      <c r="E41" s="25">
        <f t="shared" si="14"/>
        <v>29949.66</v>
      </c>
      <c r="F41" s="25">
        <f t="shared" ref="F41:F52" si="16">G40+L3</f>
        <v>2395972.5399999996</v>
      </c>
      <c r="G41" s="25">
        <f t="shared" si="15"/>
        <v>2209665.1999999997</v>
      </c>
    </row>
    <row r="42" spans="1:7" ht="15.75" x14ac:dyDescent="0.25">
      <c r="A42" s="21">
        <v>41948</v>
      </c>
      <c r="B42" s="22">
        <f t="shared" si="11"/>
        <v>30</v>
      </c>
      <c r="C42" s="23">
        <f t="shared" si="12"/>
        <v>216257</v>
      </c>
      <c r="D42" s="24">
        <f t="shared" si="13"/>
        <v>188636.18</v>
      </c>
      <c r="E42" s="25">
        <f t="shared" si="14"/>
        <v>27620.82</v>
      </c>
      <c r="F42" s="25">
        <f t="shared" si="16"/>
        <v>2209665.1999999997</v>
      </c>
      <c r="G42" s="25">
        <f t="shared" si="15"/>
        <v>2021029.0199999998</v>
      </c>
    </row>
    <row r="43" spans="1:7" ht="15.75" x14ac:dyDescent="0.25">
      <c r="A43" s="21">
        <v>41978</v>
      </c>
      <c r="B43" s="22">
        <f t="shared" si="11"/>
        <v>30</v>
      </c>
      <c r="C43" s="23">
        <f t="shared" si="12"/>
        <v>216257</v>
      </c>
      <c r="D43" s="24">
        <f t="shared" si="13"/>
        <v>190994.14</v>
      </c>
      <c r="E43" s="25">
        <f t="shared" si="14"/>
        <v>25262.86</v>
      </c>
      <c r="F43" s="25">
        <f t="shared" si="16"/>
        <v>2021029.0199999998</v>
      </c>
      <c r="G43" s="25">
        <f t="shared" si="15"/>
        <v>1830034.88</v>
      </c>
    </row>
    <row r="44" spans="1:7" ht="15.75" x14ac:dyDescent="0.25">
      <c r="A44" s="21">
        <v>42009</v>
      </c>
      <c r="B44" s="22">
        <f t="shared" si="11"/>
        <v>30</v>
      </c>
      <c r="C44" s="23">
        <f t="shared" si="12"/>
        <v>216257</v>
      </c>
      <c r="D44" s="24">
        <f t="shared" si="13"/>
        <v>193381.56</v>
      </c>
      <c r="E44" s="25">
        <f t="shared" si="14"/>
        <v>22875.439999999999</v>
      </c>
      <c r="F44" s="25">
        <f t="shared" si="16"/>
        <v>1830034.88</v>
      </c>
      <c r="G44" s="25">
        <f t="shared" si="15"/>
        <v>1636653.3199999998</v>
      </c>
    </row>
    <row r="45" spans="1:7" ht="15.75" x14ac:dyDescent="0.25">
      <c r="A45" s="21">
        <v>42040</v>
      </c>
      <c r="B45" s="22">
        <f t="shared" si="11"/>
        <v>30</v>
      </c>
      <c r="C45" s="23">
        <f t="shared" si="12"/>
        <v>216257</v>
      </c>
      <c r="D45" s="24">
        <f t="shared" si="13"/>
        <v>195798.83000000002</v>
      </c>
      <c r="E45" s="25">
        <f t="shared" si="14"/>
        <v>20458.169999999998</v>
      </c>
      <c r="F45" s="25">
        <f t="shared" si="16"/>
        <v>1636653.3199999998</v>
      </c>
      <c r="G45" s="25">
        <f t="shared" si="15"/>
        <v>1440854.4899999998</v>
      </c>
    </row>
    <row r="46" spans="1:7" ht="15.75" x14ac:dyDescent="0.25">
      <c r="A46" s="21">
        <v>42068</v>
      </c>
      <c r="B46" s="22">
        <f t="shared" si="11"/>
        <v>30</v>
      </c>
      <c r="C46" s="23">
        <f t="shared" si="12"/>
        <v>216257</v>
      </c>
      <c r="D46" s="24">
        <f t="shared" si="13"/>
        <v>198246.32</v>
      </c>
      <c r="E46" s="25">
        <f t="shared" si="14"/>
        <v>18010.68</v>
      </c>
      <c r="F46" s="25">
        <f t="shared" si="16"/>
        <v>1440854.4899999998</v>
      </c>
      <c r="G46" s="25">
        <f t="shared" si="15"/>
        <v>1242608.1699999997</v>
      </c>
    </row>
    <row r="47" spans="1:7" ht="15.75" x14ac:dyDescent="0.25">
      <c r="A47" s="21">
        <v>42099</v>
      </c>
      <c r="B47" s="22">
        <f t="shared" si="11"/>
        <v>30</v>
      </c>
      <c r="C47" s="23">
        <f t="shared" si="12"/>
        <v>216257</v>
      </c>
      <c r="D47" s="24">
        <f t="shared" si="13"/>
        <v>200724.4</v>
      </c>
      <c r="E47" s="25">
        <f t="shared" si="14"/>
        <v>15532.6</v>
      </c>
      <c r="F47" s="25">
        <f t="shared" si="16"/>
        <v>1242608.1699999997</v>
      </c>
      <c r="G47" s="25">
        <f t="shared" si="15"/>
        <v>1041883.7699999997</v>
      </c>
    </row>
    <row r="48" spans="1:7" ht="15.75" x14ac:dyDescent="0.25">
      <c r="A48" s="21">
        <v>42129</v>
      </c>
      <c r="B48" s="22">
        <f t="shared" si="11"/>
        <v>30</v>
      </c>
      <c r="C48" s="23">
        <f t="shared" si="12"/>
        <v>216257</v>
      </c>
      <c r="D48" s="24">
        <f t="shared" si="13"/>
        <v>203233.45</v>
      </c>
      <c r="E48" s="25">
        <f t="shared" si="14"/>
        <v>13023.55</v>
      </c>
      <c r="F48" s="25">
        <f t="shared" si="16"/>
        <v>1041883.7699999997</v>
      </c>
      <c r="G48" s="25">
        <f t="shared" si="15"/>
        <v>838650.3199999996</v>
      </c>
    </row>
    <row r="49" spans="1:7" ht="15.75" x14ac:dyDescent="0.25">
      <c r="A49" s="21">
        <v>42160</v>
      </c>
      <c r="B49" s="22">
        <f t="shared" si="11"/>
        <v>30</v>
      </c>
      <c r="C49" s="23">
        <f t="shared" si="12"/>
        <v>216257</v>
      </c>
      <c r="D49" s="24">
        <f t="shared" si="13"/>
        <v>205773.87</v>
      </c>
      <c r="E49" s="25">
        <f t="shared" si="14"/>
        <v>10483.129999999999</v>
      </c>
      <c r="F49" s="25">
        <f t="shared" si="16"/>
        <v>838650.3199999996</v>
      </c>
      <c r="G49" s="25">
        <f t="shared" si="15"/>
        <v>632876.4499999996</v>
      </c>
    </row>
    <row r="50" spans="1:7" ht="15.75" x14ac:dyDescent="0.25">
      <c r="A50" s="21">
        <v>42190</v>
      </c>
      <c r="B50" s="22">
        <f t="shared" si="11"/>
        <v>30</v>
      </c>
      <c r="C50" s="23">
        <f t="shared" si="12"/>
        <v>216257</v>
      </c>
      <c r="D50" s="24">
        <f t="shared" si="13"/>
        <v>208346.04</v>
      </c>
      <c r="E50" s="25">
        <f t="shared" si="14"/>
        <v>7910.96</v>
      </c>
      <c r="F50" s="25">
        <f t="shared" si="16"/>
        <v>632876.4499999996</v>
      </c>
      <c r="G50" s="25">
        <f t="shared" si="15"/>
        <v>424530.40999999957</v>
      </c>
    </row>
    <row r="51" spans="1:7" ht="15.75" x14ac:dyDescent="0.25">
      <c r="A51" s="21">
        <v>42221</v>
      </c>
      <c r="B51" s="22">
        <f t="shared" si="11"/>
        <v>30</v>
      </c>
      <c r="C51" s="23">
        <f t="shared" si="12"/>
        <v>216257</v>
      </c>
      <c r="D51" s="24">
        <f t="shared" si="13"/>
        <v>210950.37</v>
      </c>
      <c r="E51" s="25">
        <f t="shared" si="14"/>
        <v>5306.63</v>
      </c>
      <c r="F51" s="25">
        <f t="shared" si="16"/>
        <v>424530.40999999957</v>
      </c>
      <c r="G51" s="25">
        <f t="shared" si="15"/>
        <v>213580.03999999957</v>
      </c>
    </row>
    <row r="52" spans="1:7" ht="15.75" x14ac:dyDescent="0.25">
      <c r="A52" s="26">
        <v>42252</v>
      </c>
      <c r="B52" s="27">
        <f t="shared" si="11"/>
        <v>30</v>
      </c>
      <c r="C52" s="28">
        <f t="shared" si="12"/>
        <v>216257</v>
      </c>
      <c r="D52" s="29">
        <f t="shared" si="13"/>
        <v>213580.03999999957</v>
      </c>
      <c r="E52" s="30">
        <v>2676.9600000004284</v>
      </c>
      <c r="F52" s="30">
        <f t="shared" si="16"/>
        <v>213580.03999999957</v>
      </c>
      <c r="G52" s="30">
        <f t="shared" si="1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AA5A-03B8-448F-9048-BEBAA49B68FC}">
  <dimension ref="A1:L52"/>
  <sheetViews>
    <sheetView workbookViewId="0">
      <selection activeCell="A2" sqref="A2:A15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2.85546875" bestFit="1" customWidth="1"/>
    <col min="5" max="5" width="23" bestFit="1" customWidth="1"/>
    <col min="6" max="6" width="16.28515625" bestFit="1" customWidth="1"/>
    <col min="7" max="7" width="31.140625" bestFit="1" customWidth="1"/>
    <col min="8" max="8" width="12.85546875" bestFit="1" customWidth="1"/>
    <col min="9" max="9" width="29.28515625" bestFit="1" customWidth="1"/>
    <col min="10" max="10" width="11.28515625" bestFit="1" customWidth="1"/>
    <col min="11" max="11" width="27.7109375" bestFit="1" customWidth="1"/>
    <col min="12" max="12" width="12.85546875" bestFit="1" customWidth="1"/>
  </cols>
  <sheetData>
    <row r="1" spans="1:12" x14ac:dyDescent="0.25">
      <c r="A1" s="11" t="s">
        <v>30</v>
      </c>
      <c r="B1" s="12">
        <v>41760</v>
      </c>
      <c r="C1" s="13" t="s">
        <v>110</v>
      </c>
      <c r="D1" s="14">
        <v>1000000</v>
      </c>
      <c r="E1" s="11" t="s">
        <v>111</v>
      </c>
      <c r="F1" s="12">
        <v>41791</v>
      </c>
      <c r="G1" s="13" t="s">
        <v>112</v>
      </c>
      <c r="H1" s="15">
        <v>1000000</v>
      </c>
      <c r="I1" s="44" t="s">
        <v>158</v>
      </c>
      <c r="J1" s="44">
        <f>(5-6-2014)-(1-6-2014)</f>
        <v>4</v>
      </c>
      <c r="K1" s="45" t="s">
        <v>159</v>
      </c>
      <c r="L1" s="46">
        <v>1000000</v>
      </c>
    </row>
    <row r="2" spans="1:12" x14ac:dyDescent="0.25">
      <c r="A2" s="11" t="s">
        <v>31</v>
      </c>
      <c r="B2" s="17">
        <v>0.15</v>
      </c>
      <c r="C2" s="11" t="s">
        <v>37</v>
      </c>
      <c r="D2" s="18">
        <f>ROUNDUP(69370.2475097627,0)</f>
        <v>69371</v>
      </c>
      <c r="E2" s="11" t="s">
        <v>37</v>
      </c>
      <c r="F2" s="18">
        <f>ROUNDUP(137980.455425772,0)</f>
        <v>137981</v>
      </c>
      <c r="G2" s="16" t="s">
        <v>133</v>
      </c>
      <c r="H2" s="16">
        <f>(31-5-2014)-(5-5-2014)+1</f>
        <v>27</v>
      </c>
      <c r="I2" s="47" t="s">
        <v>114</v>
      </c>
      <c r="J2" s="48">
        <v>41825</v>
      </c>
      <c r="K2" s="11" t="s">
        <v>37</v>
      </c>
      <c r="L2" s="18">
        <f>ROUNDUP(216309.088516439,0)</f>
        <v>216310</v>
      </c>
    </row>
    <row r="3" spans="1:12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12" ht="15.75" x14ac:dyDescent="0.25">
      <c r="A4" s="21">
        <v>41764</v>
      </c>
      <c r="B4" s="22">
        <f>_xlfn.DAYS(A4,B1)</f>
        <v>4</v>
      </c>
      <c r="C4" s="23" t="s">
        <v>25</v>
      </c>
      <c r="D4" s="24">
        <v>0</v>
      </c>
      <c r="E4" s="25">
        <f>ROUNDUP($B$2*B4*F4/365,0)</f>
        <v>1644</v>
      </c>
      <c r="F4" s="25">
        <f>D1</f>
        <v>1000000</v>
      </c>
      <c r="G4" s="25">
        <f t="shared" ref="G4:G36" si="0">F4-D4</f>
        <v>1000000</v>
      </c>
    </row>
    <row r="5" spans="1:12" ht="15.75" x14ac:dyDescent="0.25">
      <c r="A5" s="21">
        <v>41795</v>
      </c>
      <c r="B5" s="22">
        <f>_xlfn.DAYS(A5,A4)</f>
        <v>31</v>
      </c>
      <c r="C5" s="23">
        <f>$D$2</f>
        <v>69371</v>
      </c>
      <c r="D5" s="24">
        <f>C5-E5</f>
        <v>56631.270000000004</v>
      </c>
      <c r="E5" s="25">
        <f>ROUND($B$2*B5*F5/365,2)</f>
        <v>12739.73</v>
      </c>
      <c r="F5" s="25">
        <f>G4</f>
        <v>1000000</v>
      </c>
      <c r="G5" s="25">
        <f>F5-D5</f>
        <v>943368.73</v>
      </c>
    </row>
    <row r="6" spans="1:12" ht="15.75" x14ac:dyDescent="0.25">
      <c r="A6" s="21">
        <v>41825</v>
      </c>
      <c r="B6" s="22">
        <f t="shared" ref="B6:B20" si="1">_xlfn.DAYS(A6,A5)</f>
        <v>30</v>
      </c>
      <c r="C6" s="23">
        <f t="shared" ref="C6:C20" si="2">$D$2</f>
        <v>69371</v>
      </c>
      <c r="D6" s="24">
        <f t="shared" ref="D6:D20" si="3">C6-E6</f>
        <v>57740.43</v>
      </c>
      <c r="E6" s="25">
        <f t="shared" ref="E6:E19" si="4">ROUND($B$2*B6*F6/365,2)</f>
        <v>11630.57</v>
      </c>
      <c r="F6" s="25">
        <f t="shared" ref="F6:F20" si="5">G5</f>
        <v>943368.73</v>
      </c>
      <c r="G6" s="25">
        <f t="shared" si="0"/>
        <v>885628.29999999993</v>
      </c>
    </row>
    <row r="7" spans="1:12" ht="15.75" x14ac:dyDescent="0.25">
      <c r="A7" s="21">
        <v>41856</v>
      </c>
      <c r="B7" s="22">
        <f t="shared" si="1"/>
        <v>31</v>
      </c>
      <c r="C7" s="23">
        <f t="shared" si="2"/>
        <v>69371</v>
      </c>
      <c r="D7" s="24">
        <f t="shared" si="3"/>
        <v>58088.34</v>
      </c>
      <c r="E7" s="25">
        <f t="shared" si="4"/>
        <v>11282.66</v>
      </c>
      <c r="F7" s="25">
        <f t="shared" si="5"/>
        <v>885628.29999999993</v>
      </c>
      <c r="G7" s="25">
        <f t="shared" si="0"/>
        <v>827539.96</v>
      </c>
    </row>
    <row r="8" spans="1:12" ht="15.75" x14ac:dyDescent="0.25">
      <c r="A8" s="21">
        <v>41887</v>
      </c>
      <c r="B8" s="22">
        <f t="shared" si="1"/>
        <v>31</v>
      </c>
      <c r="C8" s="23">
        <f t="shared" si="2"/>
        <v>69371</v>
      </c>
      <c r="D8" s="24">
        <f t="shared" si="3"/>
        <v>58828.37</v>
      </c>
      <c r="E8" s="25">
        <f t="shared" si="4"/>
        <v>10542.63</v>
      </c>
      <c r="F8" s="25">
        <f t="shared" si="5"/>
        <v>827539.96</v>
      </c>
      <c r="G8" s="25">
        <f t="shared" si="0"/>
        <v>768711.59</v>
      </c>
    </row>
    <row r="9" spans="1:12" ht="15.75" x14ac:dyDescent="0.25">
      <c r="A9" s="21">
        <v>41917</v>
      </c>
      <c r="B9" s="22">
        <f t="shared" si="1"/>
        <v>30</v>
      </c>
      <c r="C9" s="23">
        <f t="shared" si="2"/>
        <v>69371</v>
      </c>
      <c r="D9" s="24">
        <f t="shared" si="3"/>
        <v>59893.729999999996</v>
      </c>
      <c r="E9" s="25">
        <f t="shared" si="4"/>
        <v>9477.27</v>
      </c>
      <c r="F9" s="25">
        <f t="shared" si="5"/>
        <v>768711.59</v>
      </c>
      <c r="G9" s="25">
        <f t="shared" si="0"/>
        <v>708817.86</v>
      </c>
    </row>
    <row r="10" spans="1:12" ht="15.75" x14ac:dyDescent="0.25">
      <c r="A10" s="21">
        <v>41948</v>
      </c>
      <c r="B10" s="22">
        <f t="shared" si="1"/>
        <v>31</v>
      </c>
      <c r="C10" s="23">
        <f t="shared" si="2"/>
        <v>69371</v>
      </c>
      <c r="D10" s="24">
        <f t="shared" si="3"/>
        <v>60340.85</v>
      </c>
      <c r="E10" s="25">
        <f t="shared" si="4"/>
        <v>9030.15</v>
      </c>
      <c r="F10" s="25">
        <f t="shared" si="5"/>
        <v>708817.86</v>
      </c>
      <c r="G10" s="25">
        <f t="shared" si="0"/>
        <v>648477.01</v>
      </c>
    </row>
    <row r="11" spans="1:12" ht="15.75" x14ac:dyDescent="0.25">
      <c r="A11" s="21">
        <v>41978</v>
      </c>
      <c r="B11" s="22">
        <f t="shared" si="1"/>
        <v>30</v>
      </c>
      <c r="C11" s="23">
        <f t="shared" si="2"/>
        <v>69371</v>
      </c>
      <c r="D11" s="24">
        <f t="shared" si="3"/>
        <v>61376.08</v>
      </c>
      <c r="E11" s="25">
        <f t="shared" si="4"/>
        <v>7994.92</v>
      </c>
      <c r="F11" s="25">
        <f t="shared" si="5"/>
        <v>648477.01</v>
      </c>
      <c r="G11" s="25">
        <f t="shared" si="0"/>
        <v>587100.93000000005</v>
      </c>
    </row>
    <row r="12" spans="1:12" ht="15.75" x14ac:dyDescent="0.25">
      <c r="A12" s="21">
        <v>42009</v>
      </c>
      <c r="B12" s="22">
        <f t="shared" si="1"/>
        <v>31</v>
      </c>
      <c r="C12" s="23">
        <f t="shared" si="2"/>
        <v>69371</v>
      </c>
      <c r="D12" s="24">
        <f t="shared" si="3"/>
        <v>61891.5</v>
      </c>
      <c r="E12" s="25">
        <f t="shared" si="4"/>
        <v>7479.5</v>
      </c>
      <c r="F12" s="25">
        <f t="shared" si="5"/>
        <v>587100.93000000005</v>
      </c>
      <c r="G12" s="25">
        <f t="shared" si="0"/>
        <v>525209.43000000005</v>
      </c>
    </row>
    <row r="13" spans="1:12" ht="15.75" x14ac:dyDescent="0.25">
      <c r="A13" s="21">
        <v>42040</v>
      </c>
      <c r="B13" s="22">
        <f t="shared" si="1"/>
        <v>31</v>
      </c>
      <c r="C13" s="23">
        <f t="shared" si="2"/>
        <v>69371</v>
      </c>
      <c r="D13" s="24">
        <f t="shared" si="3"/>
        <v>62679.979999999996</v>
      </c>
      <c r="E13" s="25">
        <f t="shared" si="4"/>
        <v>6691.02</v>
      </c>
      <c r="F13" s="25">
        <f t="shared" si="5"/>
        <v>525209.43000000005</v>
      </c>
      <c r="G13" s="25">
        <f t="shared" si="0"/>
        <v>462529.45000000007</v>
      </c>
    </row>
    <row r="14" spans="1:12" ht="15.75" x14ac:dyDescent="0.25">
      <c r="A14" s="21">
        <v>42068</v>
      </c>
      <c r="B14" s="22">
        <f t="shared" si="1"/>
        <v>28</v>
      </c>
      <c r="C14" s="23">
        <f t="shared" si="2"/>
        <v>69371</v>
      </c>
      <c r="D14" s="24">
        <f t="shared" si="3"/>
        <v>64048.74</v>
      </c>
      <c r="E14" s="25">
        <f t="shared" si="4"/>
        <v>5322.26</v>
      </c>
      <c r="F14" s="25">
        <f t="shared" si="5"/>
        <v>462529.45000000007</v>
      </c>
      <c r="G14" s="25">
        <f t="shared" si="0"/>
        <v>398480.71000000008</v>
      </c>
    </row>
    <row r="15" spans="1:12" ht="15.75" x14ac:dyDescent="0.25">
      <c r="A15" s="21">
        <v>42099</v>
      </c>
      <c r="B15" s="22">
        <f t="shared" si="1"/>
        <v>31</v>
      </c>
      <c r="C15" s="23">
        <f t="shared" si="2"/>
        <v>69371</v>
      </c>
      <c r="D15" s="24">
        <f t="shared" si="3"/>
        <v>64294.46</v>
      </c>
      <c r="E15" s="25">
        <f t="shared" si="4"/>
        <v>5076.54</v>
      </c>
      <c r="F15" s="25">
        <f t="shared" si="5"/>
        <v>398480.71000000008</v>
      </c>
      <c r="G15" s="25">
        <f t="shared" si="0"/>
        <v>334186.25000000006</v>
      </c>
    </row>
    <row r="16" spans="1:12" ht="15.75" x14ac:dyDescent="0.25">
      <c r="A16" s="21">
        <v>42129</v>
      </c>
      <c r="B16" s="22">
        <f t="shared" si="1"/>
        <v>30</v>
      </c>
      <c r="C16" s="23">
        <f t="shared" si="2"/>
        <v>69371</v>
      </c>
      <c r="D16" s="24">
        <f t="shared" si="3"/>
        <v>65250.9</v>
      </c>
      <c r="E16" s="25">
        <f t="shared" si="4"/>
        <v>4120.1000000000004</v>
      </c>
      <c r="F16" s="25">
        <f t="shared" si="5"/>
        <v>334186.25000000006</v>
      </c>
      <c r="G16" s="25">
        <f t="shared" si="0"/>
        <v>268935.35000000003</v>
      </c>
    </row>
    <row r="17" spans="1:7" ht="15.75" x14ac:dyDescent="0.25">
      <c r="A17" s="21">
        <v>42160</v>
      </c>
      <c r="B17" s="22">
        <f t="shared" si="1"/>
        <v>31</v>
      </c>
      <c r="C17" s="23">
        <f t="shared" si="2"/>
        <v>69371</v>
      </c>
      <c r="D17" s="24">
        <f t="shared" si="3"/>
        <v>65944.84</v>
      </c>
      <c r="E17" s="25">
        <f t="shared" si="4"/>
        <v>3426.16</v>
      </c>
      <c r="F17" s="25">
        <f t="shared" si="5"/>
        <v>268935.35000000003</v>
      </c>
      <c r="G17" s="25">
        <f t="shared" si="0"/>
        <v>202990.51000000004</v>
      </c>
    </row>
    <row r="18" spans="1:7" ht="15.75" x14ac:dyDescent="0.25">
      <c r="A18" s="21">
        <v>42190</v>
      </c>
      <c r="B18" s="22">
        <f t="shared" si="1"/>
        <v>30</v>
      </c>
      <c r="C18" s="23">
        <f t="shared" si="2"/>
        <v>69371</v>
      </c>
      <c r="D18" s="24">
        <f t="shared" si="3"/>
        <v>66868.38</v>
      </c>
      <c r="E18" s="25">
        <f t="shared" si="4"/>
        <v>2502.62</v>
      </c>
      <c r="F18" s="25">
        <f t="shared" si="5"/>
        <v>202990.51000000004</v>
      </c>
      <c r="G18" s="25">
        <f t="shared" si="0"/>
        <v>136122.13000000003</v>
      </c>
    </row>
    <row r="19" spans="1:7" ht="15.75" x14ac:dyDescent="0.25">
      <c r="A19" s="21">
        <v>42221</v>
      </c>
      <c r="B19" s="22">
        <f t="shared" si="1"/>
        <v>31</v>
      </c>
      <c r="C19" s="23">
        <f t="shared" si="2"/>
        <v>69371</v>
      </c>
      <c r="D19" s="24">
        <f t="shared" si="3"/>
        <v>67636.84</v>
      </c>
      <c r="E19" s="25">
        <f t="shared" si="4"/>
        <v>1734.16</v>
      </c>
      <c r="F19" s="25">
        <f t="shared" si="5"/>
        <v>136122.13000000003</v>
      </c>
      <c r="G19" s="25">
        <f t="shared" si="0"/>
        <v>68485.290000000037</v>
      </c>
    </row>
    <row r="20" spans="1:7" ht="15.75" x14ac:dyDescent="0.25">
      <c r="A20" s="26">
        <v>42252</v>
      </c>
      <c r="B20" s="27">
        <f t="shared" si="1"/>
        <v>31</v>
      </c>
      <c r="C20" s="28">
        <f t="shared" si="2"/>
        <v>69371</v>
      </c>
      <c r="D20" s="24">
        <f t="shared" si="3"/>
        <v>68485.290000000037</v>
      </c>
      <c r="E20" s="25">
        <v>885.70999999996684</v>
      </c>
      <c r="F20" s="25">
        <f t="shared" si="5"/>
        <v>68485.290000000037</v>
      </c>
      <c r="G20" s="25">
        <f t="shared" si="0"/>
        <v>0</v>
      </c>
    </row>
    <row r="21" spans="1:7" ht="15.75" x14ac:dyDescent="0.25">
      <c r="A21" s="21">
        <v>41795</v>
      </c>
      <c r="B21" s="22">
        <f>_xlfn.DAYS(A21,A4)</f>
        <v>31</v>
      </c>
      <c r="C21" s="23">
        <f>$F$2</f>
        <v>137981</v>
      </c>
      <c r="D21" s="24">
        <f>C21-E21</f>
        <v>123597.44</v>
      </c>
      <c r="E21" s="25">
        <f>ROUND(($B$2*J1*F21/365)+(G4*B2*H2/365),2)</f>
        <v>14383.56</v>
      </c>
      <c r="F21" s="25">
        <f>D1+H1</f>
        <v>2000000</v>
      </c>
      <c r="G21" s="25">
        <f t="shared" si="0"/>
        <v>1876402.56</v>
      </c>
    </row>
    <row r="22" spans="1:7" ht="15.75" x14ac:dyDescent="0.25">
      <c r="A22" s="21">
        <v>41825</v>
      </c>
      <c r="B22" s="22">
        <f>_xlfn.DAYS(A22,A5)</f>
        <v>30</v>
      </c>
      <c r="C22" s="23">
        <f t="shared" ref="C22:C36" si="6">$F$2</f>
        <v>137981</v>
      </c>
      <c r="D22" s="24">
        <f t="shared" ref="D22:D36" si="7">C22-E22</f>
        <v>114847.27</v>
      </c>
      <c r="E22" s="25">
        <f>ROUND($B$2*B22*F22/365,2)</f>
        <v>23133.73</v>
      </c>
      <c r="F22" s="25">
        <f t="shared" ref="F22:F36" si="8">G21</f>
        <v>1876402.56</v>
      </c>
      <c r="G22" s="25">
        <f t="shared" si="0"/>
        <v>1761555.29</v>
      </c>
    </row>
    <row r="23" spans="1:7" ht="15.75" x14ac:dyDescent="0.25">
      <c r="A23" s="21">
        <v>41856</v>
      </c>
      <c r="B23" s="22">
        <f t="shared" ref="B23:B36" si="9">_xlfn.DAYS(A23,A6)</f>
        <v>31</v>
      </c>
      <c r="C23" s="23">
        <f t="shared" si="6"/>
        <v>137981</v>
      </c>
      <c r="D23" s="24">
        <f t="shared" si="7"/>
        <v>115539.27</v>
      </c>
      <c r="E23" s="25">
        <f t="shared" ref="E23:E35" si="10">ROUND($B$2*B23*F23/365,2)</f>
        <v>22441.73</v>
      </c>
      <c r="F23" s="25">
        <f t="shared" si="8"/>
        <v>1761555.29</v>
      </c>
      <c r="G23" s="25">
        <f t="shared" si="0"/>
        <v>1646016.02</v>
      </c>
    </row>
    <row r="24" spans="1:7" ht="15.75" x14ac:dyDescent="0.25">
      <c r="A24" s="21">
        <v>41887</v>
      </c>
      <c r="B24" s="22">
        <f t="shared" si="9"/>
        <v>31</v>
      </c>
      <c r="C24" s="23">
        <f t="shared" si="6"/>
        <v>137981</v>
      </c>
      <c r="D24" s="24">
        <f t="shared" si="7"/>
        <v>117011.20999999999</v>
      </c>
      <c r="E24" s="25">
        <f t="shared" si="10"/>
        <v>20969.79</v>
      </c>
      <c r="F24" s="25">
        <f t="shared" si="8"/>
        <v>1646016.02</v>
      </c>
      <c r="G24" s="25">
        <f t="shared" si="0"/>
        <v>1529004.81</v>
      </c>
    </row>
    <row r="25" spans="1:7" ht="15.75" x14ac:dyDescent="0.25">
      <c r="A25" s="21">
        <v>41917</v>
      </c>
      <c r="B25" s="22">
        <f t="shared" si="9"/>
        <v>30</v>
      </c>
      <c r="C25" s="23">
        <f t="shared" si="6"/>
        <v>137981</v>
      </c>
      <c r="D25" s="24">
        <f t="shared" si="7"/>
        <v>119130.26</v>
      </c>
      <c r="E25" s="25">
        <f t="shared" si="10"/>
        <v>18850.740000000002</v>
      </c>
      <c r="F25" s="25">
        <f t="shared" si="8"/>
        <v>1529004.81</v>
      </c>
      <c r="G25" s="25">
        <f t="shared" si="0"/>
        <v>1409874.55</v>
      </c>
    </row>
    <row r="26" spans="1:7" ht="15.75" x14ac:dyDescent="0.25">
      <c r="A26" s="21">
        <v>41948</v>
      </c>
      <c r="B26" s="22">
        <f t="shared" si="9"/>
        <v>31</v>
      </c>
      <c r="C26" s="23">
        <f t="shared" si="6"/>
        <v>137981</v>
      </c>
      <c r="D26" s="24">
        <f t="shared" si="7"/>
        <v>120019.58</v>
      </c>
      <c r="E26" s="25">
        <f t="shared" si="10"/>
        <v>17961.419999999998</v>
      </c>
      <c r="F26" s="25">
        <f t="shared" si="8"/>
        <v>1409874.55</v>
      </c>
      <c r="G26" s="25">
        <f t="shared" si="0"/>
        <v>1289854.97</v>
      </c>
    </row>
    <row r="27" spans="1:7" ht="15.75" x14ac:dyDescent="0.25">
      <c r="A27" s="21">
        <v>41978</v>
      </c>
      <c r="B27" s="22">
        <f t="shared" si="9"/>
        <v>30</v>
      </c>
      <c r="C27" s="23">
        <f t="shared" si="6"/>
        <v>137981</v>
      </c>
      <c r="D27" s="24">
        <f t="shared" si="7"/>
        <v>122078.68</v>
      </c>
      <c r="E27" s="25">
        <f t="shared" si="10"/>
        <v>15902.32</v>
      </c>
      <c r="F27" s="25">
        <f t="shared" si="8"/>
        <v>1289854.97</v>
      </c>
      <c r="G27" s="25">
        <f t="shared" si="0"/>
        <v>1167776.29</v>
      </c>
    </row>
    <row r="28" spans="1:7" ht="15.75" x14ac:dyDescent="0.25">
      <c r="A28" s="21">
        <v>42009</v>
      </c>
      <c r="B28" s="22">
        <f t="shared" si="9"/>
        <v>31</v>
      </c>
      <c r="C28" s="23">
        <f t="shared" si="6"/>
        <v>137981</v>
      </c>
      <c r="D28" s="24">
        <f t="shared" si="7"/>
        <v>123103.85</v>
      </c>
      <c r="E28" s="25">
        <f t="shared" si="10"/>
        <v>14877.15</v>
      </c>
      <c r="F28" s="25">
        <f t="shared" si="8"/>
        <v>1167776.29</v>
      </c>
      <c r="G28" s="25">
        <f t="shared" si="0"/>
        <v>1044672.4400000001</v>
      </c>
    </row>
    <row r="29" spans="1:7" ht="15.75" x14ac:dyDescent="0.25">
      <c r="A29" s="21">
        <v>42040</v>
      </c>
      <c r="B29" s="22">
        <f t="shared" si="9"/>
        <v>31</v>
      </c>
      <c r="C29" s="23">
        <f t="shared" si="6"/>
        <v>137981</v>
      </c>
      <c r="D29" s="24">
        <f t="shared" si="7"/>
        <v>124672.16</v>
      </c>
      <c r="E29" s="25">
        <f t="shared" si="10"/>
        <v>13308.84</v>
      </c>
      <c r="F29" s="25">
        <f t="shared" si="8"/>
        <v>1044672.4400000001</v>
      </c>
      <c r="G29" s="25">
        <f t="shared" si="0"/>
        <v>920000.28</v>
      </c>
    </row>
    <row r="30" spans="1:7" ht="15.75" x14ac:dyDescent="0.25">
      <c r="A30" s="21">
        <v>42068</v>
      </c>
      <c r="B30" s="22">
        <f t="shared" si="9"/>
        <v>28</v>
      </c>
      <c r="C30" s="23">
        <f t="shared" si="6"/>
        <v>137981</v>
      </c>
      <c r="D30" s="24">
        <f t="shared" si="7"/>
        <v>127394.7</v>
      </c>
      <c r="E30" s="25">
        <f t="shared" si="10"/>
        <v>10586.3</v>
      </c>
      <c r="F30" s="25">
        <f t="shared" si="8"/>
        <v>920000.28</v>
      </c>
      <c r="G30" s="25">
        <f t="shared" si="0"/>
        <v>792605.58000000007</v>
      </c>
    </row>
    <row r="31" spans="1:7" ht="15.75" x14ac:dyDescent="0.25">
      <c r="A31" s="21">
        <v>42099</v>
      </c>
      <c r="B31" s="22">
        <f t="shared" si="9"/>
        <v>31</v>
      </c>
      <c r="C31" s="23">
        <f t="shared" si="6"/>
        <v>137981</v>
      </c>
      <c r="D31" s="24">
        <f t="shared" si="7"/>
        <v>127883.42</v>
      </c>
      <c r="E31" s="25">
        <f t="shared" si="10"/>
        <v>10097.58</v>
      </c>
      <c r="F31" s="25">
        <f t="shared" si="8"/>
        <v>792605.58000000007</v>
      </c>
      <c r="G31" s="25">
        <f t="shared" si="0"/>
        <v>664722.16</v>
      </c>
    </row>
    <row r="32" spans="1:7" ht="15.75" x14ac:dyDescent="0.25">
      <c r="A32" s="21">
        <v>42129</v>
      </c>
      <c r="B32" s="22">
        <f t="shared" si="9"/>
        <v>30</v>
      </c>
      <c r="C32" s="23">
        <f t="shared" si="6"/>
        <v>137981</v>
      </c>
      <c r="D32" s="24">
        <f t="shared" si="7"/>
        <v>129785.8</v>
      </c>
      <c r="E32" s="25">
        <f t="shared" si="10"/>
        <v>8195.2000000000007</v>
      </c>
      <c r="F32" s="25">
        <f t="shared" si="8"/>
        <v>664722.16</v>
      </c>
      <c r="G32" s="25">
        <f t="shared" si="0"/>
        <v>534936.36</v>
      </c>
    </row>
    <row r="33" spans="1:7" ht="15.75" x14ac:dyDescent="0.25">
      <c r="A33" s="21">
        <v>42160</v>
      </c>
      <c r="B33" s="22">
        <f t="shared" si="9"/>
        <v>31</v>
      </c>
      <c r="C33" s="23">
        <f t="shared" si="6"/>
        <v>137981</v>
      </c>
      <c r="D33" s="24">
        <f t="shared" si="7"/>
        <v>131166.06</v>
      </c>
      <c r="E33" s="25">
        <f t="shared" si="10"/>
        <v>6814.94</v>
      </c>
      <c r="F33" s="25">
        <f t="shared" si="8"/>
        <v>534936.36</v>
      </c>
      <c r="G33" s="25">
        <f t="shared" si="0"/>
        <v>403770.3</v>
      </c>
    </row>
    <row r="34" spans="1:7" ht="15.75" x14ac:dyDescent="0.25">
      <c r="A34" s="21">
        <v>42190</v>
      </c>
      <c r="B34" s="22">
        <f t="shared" si="9"/>
        <v>30</v>
      </c>
      <c r="C34" s="23">
        <f t="shared" si="6"/>
        <v>137981</v>
      </c>
      <c r="D34" s="24">
        <f t="shared" si="7"/>
        <v>133003.01</v>
      </c>
      <c r="E34" s="25">
        <f t="shared" si="10"/>
        <v>4977.99</v>
      </c>
      <c r="F34" s="25">
        <f t="shared" si="8"/>
        <v>403770.3</v>
      </c>
      <c r="G34" s="25">
        <f t="shared" si="0"/>
        <v>270767.28999999998</v>
      </c>
    </row>
    <row r="35" spans="1:7" ht="15.75" x14ac:dyDescent="0.25">
      <c r="A35" s="21">
        <v>42221</v>
      </c>
      <c r="B35" s="22">
        <f t="shared" si="9"/>
        <v>31</v>
      </c>
      <c r="C35" s="23">
        <f t="shared" si="6"/>
        <v>137981</v>
      </c>
      <c r="D35" s="24">
        <f t="shared" si="7"/>
        <v>134531.5</v>
      </c>
      <c r="E35" s="25">
        <f t="shared" si="10"/>
        <v>3449.5</v>
      </c>
      <c r="F35" s="25">
        <f t="shared" si="8"/>
        <v>270767.28999999998</v>
      </c>
      <c r="G35" s="25">
        <f t="shared" si="0"/>
        <v>136235.78999999998</v>
      </c>
    </row>
    <row r="36" spans="1:7" ht="15.75" x14ac:dyDescent="0.25">
      <c r="A36" s="26">
        <v>42252</v>
      </c>
      <c r="B36" s="27">
        <f t="shared" si="9"/>
        <v>31</v>
      </c>
      <c r="C36" s="28">
        <f t="shared" si="6"/>
        <v>137981</v>
      </c>
      <c r="D36" s="29">
        <f t="shared" si="7"/>
        <v>136235.78999999998</v>
      </c>
      <c r="E36" s="30">
        <v>1745.2100000000348</v>
      </c>
      <c r="F36" s="30">
        <f t="shared" si="8"/>
        <v>136235.78999999998</v>
      </c>
      <c r="G36" s="29">
        <f t="shared" si="0"/>
        <v>0</v>
      </c>
    </row>
    <row r="37" spans="1:7" ht="15.75" x14ac:dyDescent="0.25">
      <c r="A37" s="21">
        <v>41795</v>
      </c>
      <c r="B37" s="22">
        <f>_xlfn.DAYS(A37,A4)</f>
        <v>31</v>
      </c>
      <c r="C37" s="23">
        <f>C21</f>
        <v>137981</v>
      </c>
      <c r="D37" s="24">
        <f>C37-E37</f>
        <v>123597.44</v>
      </c>
      <c r="E37" s="25">
        <f>E21</f>
        <v>14383.56</v>
      </c>
      <c r="F37" s="25">
        <v>2000000</v>
      </c>
      <c r="G37" s="25">
        <f>F37-D37</f>
        <v>1876402.56</v>
      </c>
    </row>
    <row r="38" spans="1:7" ht="15.75" x14ac:dyDescent="0.25">
      <c r="A38" s="21">
        <v>41825</v>
      </c>
      <c r="B38" s="22">
        <f>_xlfn.DAYS(A38,A37)</f>
        <v>30</v>
      </c>
      <c r="C38" s="23">
        <f>C22</f>
        <v>137981</v>
      </c>
      <c r="D38" s="24">
        <f>C38-E38</f>
        <v>114847.27</v>
      </c>
      <c r="E38" s="25">
        <f>E22</f>
        <v>23133.73</v>
      </c>
      <c r="F38" s="25">
        <f>G37</f>
        <v>1876402.56</v>
      </c>
      <c r="G38" s="25">
        <f>F38-D38</f>
        <v>1761555.29</v>
      </c>
    </row>
    <row r="39" spans="1:7" ht="15.75" x14ac:dyDescent="0.25">
      <c r="A39" s="21">
        <v>41856</v>
      </c>
      <c r="B39" s="22">
        <f>_xlfn.DAYS(A39,A38)</f>
        <v>31</v>
      </c>
      <c r="C39" s="23">
        <f>$L$2</f>
        <v>216310</v>
      </c>
      <c r="D39" s="24">
        <f>C39-E39</f>
        <v>181128.54</v>
      </c>
      <c r="E39" s="25">
        <f>ROUND(F39*$B$2*B39/365,2)</f>
        <v>35181.46</v>
      </c>
      <c r="F39" s="25">
        <f>G38+L1</f>
        <v>2761555.29</v>
      </c>
      <c r="G39" s="25">
        <f>F39-D39</f>
        <v>2580426.75</v>
      </c>
    </row>
    <row r="40" spans="1:7" ht="15.75" x14ac:dyDescent="0.25">
      <c r="A40" s="21">
        <v>41887</v>
      </c>
      <c r="B40" s="22">
        <f t="shared" ref="B40:B52" si="11">_xlfn.DAYS(A40,A39)</f>
        <v>31</v>
      </c>
      <c r="C40" s="23">
        <f t="shared" ref="C40:C52" si="12">$L$2</f>
        <v>216310</v>
      </c>
      <c r="D40" s="24">
        <f t="shared" ref="D40:D52" si="13">C40-E40</f>
        <v>183436.07</v>
      </c>
      <c r="E40" s="25">
        <f t="shared" ref="E40:E51" si="14">ROUND(F40*$B$2*B40/365,2)</f>
        <v>32873.93</v>
      </c>
      <c r="F40" s="25">
        <f>G39</f>
        <v>2580426.75</v>
      </c>
      <c r="G40" s="25">
        <f t="shared" ref="G40:G52" si="15">F40-D40</f>
        <v>2396990.6800000002</v>
      </c>
    </row>
    <row r="41" spans="1:7" ht="15.75" x14ac:dyDescent="0.25">
      <c r="A41" s="21">
        <v>41917</v>
      </c>
      <c r="B41" s="22">
        <f t="shared" si="11"/>
        <v>30</v>
      </c>
      <c r="C41" s="23">
        <f t="shared" si="12"/>
        <v>216310</v>
      </c>
      <c r="D41" s="24">
        <f t="shared" si="13"/>
        <v>186758.06</v>
      </c>
      <c r="E41" s="25">
        <f t="shared" si="14"/>
        <v>29551.94</v>
      </c>
      <c r="F41" s="25">
        <f t="shared" ref="F41:F52" si="16">G40+L3</f>
        <v>2396990.6800000002</v>
      </c>
      <c r="G41" s="25">
        <f t="shared" si="15"/>
        <v>2210232.62</v>
      </c>
    </row>
    <row r="42" spans="1:7" ht="15.75" x14ac:dyDescent="0.25">
      <c r="A42" s="21">
        <v>41948</v>
      </c>
      <c r="B42" s="22">
        <f t="shared" si="11"/>
        <v>31</v>
      </c>
      <c r="C42" s="23">
        <f t="shared" si="12"/>
        <v>216310</v>
      </c>
      <c r="D42" s="24">
        <f t="shared" si="13"/>
        <v>188152.24</v>
      </c>
      <c r="E42" s="25">
        <f t="shared" si="14"/>
        <v>28157.759999999998</v>
      </c>
      <c r="F42" s="25">
        <f t="shared" si="16"/>
        <v>2210232.62</v>
      </c>
      <c r="G42" s="25">
        <f t="shared" si="15"/>
        <v>2022080.3800000001</v>
      </c>
    </row>
    <row r="43" spans="1:7" ht="15.75" x14ac:dyDescent="0.25">
      <c r="A43" s="21">
        <v>41978</v>
      </c>
      <c r="B43" s="22">
        <f t="shared" si="11"/>
        <v>30</v>
      </c>
      <c r="C43" s="23">
        <f t="shared" si="12"/>
        <v>216310</v>
      </c>
      <c r="D43" s="24">
        <f t="shared" si="13"/>
        <v>191380.24</v>
      </c>
      <c r="E43" s="25">
        <f t="shared" si="14"/>
        <v>24929.759999999998</v>
      </c>
      <c r="F43" s="25">
        <f t="shared" si="16"/>
        <v>2022080.3800000001</v>
      </c>
      <c r="G43" s="25">
        <f t="shared" si="15"/>
        <v>1830700.1400000001</v>
      </c>
    </row>
    <row r="44" spans="1:7" ht="15.75" x14ac:dyDescent="0.25">
      <c r="A44" s="21">
        <v>42009</v>
      </c>
      <c r="B44" s="22">
        <f t="shared" si="11"/>
        <v>31</v>
      </c>
      <c r="C44" s="23">
        <f t="shared" si="12"/>
        <v>216310</v>
      </c>
      <c r="D44" s="24">
        <f t="shared" si="13"/>
        <v>192987.38</v>
      </c>
      <c r="E44" s="25">
        <f t="shared" si="14"/>
        <v>23322.62</v>
      </c>
      <c r="F44" s="25">
        <f t="shared" si="16"/>
        <v>1830700.1400000001</v>
      </c>
      <c r="G44" s="25">
        <f t="shared" si="15"/>
        <v>1637712.7600000002</v>
      </c>
    </row>
    <row r="45" spans="1:7" ht="15.75" x14ac:dyDescent="0.25">
      <c r="A45" s="21">
        <v>42040</v>
      </c>
      <c r="B45" s="22">
        <f t="shared" si="11"/>
        <v>31</v>
      </c>
      <c r="C45" s="23">
        <f t="shared" si="12"/>
        <v>216310</v>
      </c>
      <c r="D45" s="24">
        <f t="shared" si="13"/>
        <v>195445.99</v>
      </c>
      <c r="E45" s="25">
        <f t="shared" si="14"/>
        <v>20864.009999999998</v>
      </c>
      <c r="F45" s="25">
        <f t="shared" si="16"/>
        <v>1637712.7600000002</v>
      </c>
      <c r="G45" s="25">
        <f t="shared" si="15"/>
        <v>1442266.7700000003</v>
      </c>
    </row>
    <row r="46" spans="1:7" ht="15.75" x14ac:dyDescent="0.25">
      <c r="A46" s="21">
        <v>42068</v>
      </c>
      <c r="B46" s="22">
        <f t="shared" si="11"/>
        <v>28</v>
      </c>
      <c r="C46" s="23">
        <f t="shared" si="12"/>
        <v>216310</v>
      </c>
      <c r="D46" s="24">
        <f t="shared" si="13"/>
        <v>199714.05</v>
      </c>
      <c r="E46" s="25">
        <f t="shared" si="14"/>
        <v>16595.95</v>
      </c>
      <c r="F46" s="25">
        <f t="shared" si="16"/>
        <v>1442266.7700000003</v>
      </c>
      <c r="G46" s="25">
        <f t="shared" si="15"/>
        <v>1242552.7200000002</v>
      </c>
    </row>
    <row r="47" spans="1:7" ht="15.75" x14ac:dyDescent="0.25">
      <c r="A47" s="21">
        <v>42099</v>
      </c>
      <c r="B47" s="22">
        <f t="shared" si="11"/>
        <v>31</v>
      </c>
      <c r="C47" s="23">
        <f t="shared" si="12"/>
        <v>216310</v>
      </c>
      <c r="D47" s="24">
        <f t="shared" si="13"/>
        <v>200480.22</v>
      </c>
      <c r="E47" s="25">
        <f t="shared" si="14"/>
        <v>15829.78</v>
      </c>
      <c r="F47" s="25">
        <f t="shared" si="16"/>
        <v>1242552.7200000002</v>
      </c>
      <c r="G47" s="25">
        <f t="shared" si="15"/>
        <v>1042072.5000000002</v>
      </c>
    </row>
    <row r="48" spans="1:7" ht="15.75" x14ac:dyDescent="0.25">
      <c r="A48" s="21">
        <v>42129</v>
      </c>
      <c r="B48" s="22">
        <f t="shared" si="11"/>
        <v>30</v>
      </c>
      <c r="C48" s="23">
        <f t="shared" si="12"/>
        <v>216310</v>
      </c>
      <c r="D48" s="24">
        <f t="shared" si="13"/>
        <v>203462.53</v>
      </c>
      <c r="E48" s="25">
        <f t="shared" si="14"/>
        <v>12847.47</v>
      </c>
      <c r="F48" s="25">
        <f t="shared" si="16"/>
        <v>1042072.5000000002</v>
      </c>
      <c r="G48" s="25">
        <f t="shared" si="15"/>
        <v>838609.9700000002</v>
      </c>
    </row>
    <row r="49" spans="1:7" ht="15.75" x14ac:dyDescent="0.25">
      <c r="A49" s="21">
        <v>42160</v>
      </c>
      <c r="B49" s="22">
        <f t="shared" si="11"/>
        <v>31</v>
      </c>
      <c r="C49" s="23">
        <f t="shared" si="12"/>
        <v>216310</v>
      </c>
      <c r="D49" s="24">
        <f t="shared" si="13"/>
        <v>205626.34</v>
      </c>
      <c r="E49" s="25">
        <f t="shared" si="14"/>
        <v>10683.66</v>
      </c>
      <c r="F49" s="25">
        <f t="shared" si="16"/>
        <v>838609.9700000002</v>
      </c>
      <c r="G49" s="25">
        <f t="shared" si="15"/>
        <v>632983.63000000024</v>
      </c>
    </row>
    <row r="50" spans="1:7" ht="15.75" x14ac:dyDescent="0.25">
      <c r="A50" s="21">
        <v>42190</v>
      </c>
      <c r="B50" s="22">
        <f t="shared" si="11"/>
        <v>30</v>
      </c>
      <c r="C50" s="23">
        <f t="shared" si="12"/>
        <v>216310</v>
      </c>
      <c r="D50" s="24">
        <f t="shared" si="13"/>
        <v>208506.09</v>
      </c>
      <c r="E50" s="25">
        <f t="shared" si="14"/>
        <v>7803.91</v>
      </c>
      <c r="F50" s="25">
        <f t="shared" si="16"/>
        <v>632983.63000000024</v>
      </c>
      <c r="G50" s="25">
        <f t="shared" si="15"/>
        <v>424477.54000000027</v>
      </c>
    </row>
    <row r="51" spans="1:7" ht="15.75" x14ac:dyDescent="0.25">
      <c r="A51" s="21">
        <v>42221</v>
      </c>
      <c r="B51" s="22">
        <f t="shared" si="11"/>
        <v>31</v>
      </c>
      <c r="C51" s="23">
        <f t="shared" si="12"/>
        <v>216310</v>
      </c>
      <c r="D51" s="24">
        <f t="shared" si="13"/>
        <v>210902.27</v>
      </c>
      <c r="E51" s="25">
        <f t="shared" si="14"/>
        <v>5407.73</v>
      </c>
      <c r="F51" s="25">
        <f t="shared" si="16"/>
        <v>424477.54000000027</v>
      </c>
      <c r="G51" s="25">
        <f t="shared" si="15"/>
        <v>213575.27000000028</v>
      </c>
    </row>
    <row r="52" spans="1:7" ht="15.75" x14ac:dyDescent="0.25">
      <c r="A52" s="21">
        <v>42252</v>
      </c>
      <c r="B52" s="22">
        <f t="shared" si="11"/>
        <v>31</v>
      </c>
      <c r="C52" s="23">
        <f t="shared" si="12"/>
        <v>216310</v>
      </c>
      <c r="D52" s="24">
        <f t="shared" si="13"/>
        <v>213575.27000000028</v>
      </c>
      <c r="E52" s="25">
        <v>2734.7299999997053</v>
      </c>
      <c r="F52" s="25">
        <f t="shared" si="16"/>
        <v>213575.27000000028</v>
      </c>
      <c r="G52" s="25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5718-B537-40BD-A607-A4E4095B7A55}">
  <dimension ref="A1:L52"/>
  <sheetViews>
    <sheetView workbookViewId="0">
      <selection activeCell="A2" sqref="A2:A15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2.85546875" bestFit="1" customWidth="1"/>
    <col min="5" max="5" width="23" bestFit="1" customWidth="1"/>
    <col min="6" max="6" width="16.28515625" bestFit="1" customWidth="1"/>
    <col min="7" max="7" width="31.140625" bestFit="1" customWidth="1"/>
    <col min="8" max="8" width="12.85546875" bestFit="1" customWidth="1"/>
    <col min="9" max="9" width="29.28515625" bestFit="1" customWidth="1"/>
    <col min="10" max="10" width="12" bestFit="1" customWidth="1"/>
    <col min="11" max="11" width="27.7109375" bestFit="1" customWidth="1"/>
    <col min="12" max="12" width="12.85546875" bestFit="1" customWidth="1"/>
  </cols>
  <sheetData>
    <row r="1" spans="1:12" x14ac:dyDescent="0.25">
      <c r="A1" s="11" t="s">
        <v>30</v>
      </c>
      <c r="B1" s="12">
        <v>41760</v>
      </c>
      <c r="C1" s="13" t="s">
        <v>110</v>
      </c>
      <c r="D1" s="14">
        <v>1000000</v>
      </c>
      <c r="E1" s="11" t="s">
        <v>111</v>
      </c>
      <c r="F1" s="12">
        <v>41852</v>
      </c>
      <c r="G1" s="13" t="s">
        <v>112</v>
      </c>
      <c r="H1" s="15">
        <v>1000000</v>
      </c>
      <c r="I1" s="44" t="s">
        <v>158</v>
      </c>
      <c r="J1" s="44">
        <f>(5-6-2014)-(1-6-2014)</f>
        <v>4</v>
      </c>
      <c r="K1" s="45" t="s">
        <v>159</v>
      </c>
      <c r="L1" s="46">
        <v>1000000</v>
      </c>
    </row>
    <row r="2" spans="1:12" x14ac:dyDescent="0.25">
      <c r="A2" s="11" t="s">
        <v>31</v>
      </c>
      <c r="B2" s="17">
        <v>0.15</v>
      </c>
      <c r="C2" s="11" t="s">
        <v>37</v>
      </c>
      <c r="D2" s="18">
        <f>ROUNDUP(69346.7220501458,0)</f>
        <v>69347</v>
      </c>
      <c r="E2" s="11" t="s">
        <v>37</v>
      </c>
      <c r="F2" s="18">
        <f>ROUNDUP(146813.991489321,0)</f>
        <v>146814</v>
      </c>
      <c r="G2" s="16" t="s">
        <v>133</v>
      </c>
      <c r="H2" s="16">
        <f>(31-5-2014)-(5-5-2014)</f>
        <v>26</v>
      </c>
      <c r="I2" s="47" t="s">
        <v>114</v>
      </c>
      <c r="J2" s="48">
        <v>41917</v>
      </c>
      <c r="K2" s="11" t="s">
        <v>37</v>
      </c>
      <c r="L2" s="18">
        <f>ROUNDUP(244682.382309147,0)</f>
        <v>244683</v>
      </c>
    </row>
    <row r="3" spans="1:12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12" ht="15.75" x14ac:dyDescent="0.25">
      <c r="A4" s="21">
        <v>41764</v>
      </c>
      <c r="B4" s="22">
        <f>DAYS360(B1,A4,TRUE)</f>
        <v>4</v>
      </c>
      <c r="C4" s="23" t="s">
        <v>25</v>
      </c>
      <c r="D4" s="24">
        <v>0</v>
      </c>
      <c r="E4" s="25">
        <f>ROUNDUP($B$2*B4*F4/360,0)</f>
        <v>1667</v>
      </c>
      <c r="F4" s="25">
        <f>D1</f>
        <v>1000000</v>
      </c>
      <c r="G4" s="25">
        <f t="shared" ref="G4:G36" si="0">F4-D4</f>
        <v>1000000</v>
      </c>
    </row>
    <row r="5" spans="1:12" ht="15.75" x14ac:dyDescent="0.25">
      <c r="A5" s="21">
        <v>41795</v>
      </c>
      <c r="B5" s="22">
        <f>DAYS360(A4,A5,TRUE)</f>
        <v>30</v>
      </c>
      <c r="C5" s="23">
        <f>$D$2</f>
        <v>69347</v>
      </c>
      <c r="D5" s="24">
        <f>C5-E5</f>
        <v>56847</v>
      </c>
      <c r="E5" s="25">
        <f>ROUND($B$2*B5*F5/360,2)</f>
        <v>12500</v>
      </c>
      <c r="F5" s="25">
        <f>G4</f>
        <v>1000000</v>
      </c>
      <c r="G5" s="25">
        <f t="shared" si="0"/>
        <v>943153</v>
      </c>
    </row>
    <row r="6" spans="1:12" ht="15.75" x14ac:dyDescent="0.25">
      <c r="A6" s="21">
        <v>41825</v>
      </c>
      <c r="B6" s="22">
        <f>DAYS360(A5,A6,TRUE)</f>
        <v>30</v>
      </c>
      <c r="C6" s="23">
        <f t="shared" ref="C6:C20" si="1">$D$2</f>
        <v>69347</v>
      </c>
      <c r="D6" s="24">
        <f t="shared" ref="D6:D19" si="2">C6-E6</f>
        <v>57557.59</v>
      </c>
      <c r="E6" s="25">
        <f t="shared" ref="E6:E19" si="3">ROUND($B$2*B6*F6/360,2)</f>
        <v>11789.41</v>
      </c>
      <c r="F6" s="25">
        <f t="shared" ref="F6:F20" si="4">G5</f>
        <v>943153</v>
      </c>
      <c r="G6" s="25">
        <f t="shared" si="0"/>
        <v>885595.41</v>
      </c>
    </row>
    <row r="7" spans="1:12" ht="15.75" x14ac:dyDescent="0.25">
      <c r="A7" s="21">
        <v>41856</v>
      </c>
      <c r="B7" s="22">
        <f t="shared" ref="B7:B20" si="5">DAYS360(A6,A7,TRUE)</f>
        <v>30</v>
      </c>
      <c r="C7" s="23">
        <f t="shared" si="1"/>
        <v>69347</v>
      </c>
      <c r="D7" s="24">
        <f t="shared" si="2"/>
        <v>58277.06</v>
      </c>
      <c r="E7" s="25">
        <f t="shared" si="3"/>
        <v>11069.94</v>
      </c>
      <c r="F7" s="25">
        <f t="shared" si="4"/>
        <v>885595.41</v>
      </c>
      <c r="G7" s="25">
        <f t="shared" si="0"/>
        <v>827318.35000000009</v>
      </c>
    </row>
    <row r="8" spans="1:12" ht="15.75" x14ac:dyDescent="0.25">
      <c r="A8" s="21">
        <v>41887</v>
      </c>
      <c r="B8" s="22">
        <f t="shared" si="5"/>
        <v>30</v>
      </c>
      <c r="C8" s="23">
        <f t="shared" si="1"/>
        <v>69347</v>
      </c>
      <c r="D8" s="24">
        <f t="shared" si="2"/>
        <v>59005.520000000004</v>
      </c>
      <c r="E8" s="25">
        <f t="shared" si="3"/>
        <v>10341.48</v>
      </c>
      <c r="F8" s="25">
        <f t="shared" si="4"/>
        <v>827318.35000000009</v>
      </c>
      <c r="G8" s="25">
        <f t="shared" si="0"/>
        <v>768312.83000000007</v>
      </c>
    </row>
    <row r="9" spans="1:12" ht="15.75" x14ac:dyDescent="0.25">
      <c r="A9" s="21">
        <v>41917</v>
      </c>
      <c r="B9" s="22">
        <f t="shared" si="5"/>
        <v>30</v>
      </c>
      <c r="C9" s="23">
        <f t="shared" si="1"/>
        <v>69347</v>
      </c>
      <c r="D9" s="24">
        <f t="shared" si="2"/>
        <v>59743.09</v>
      </c>
      <c r="E9" s="25">
        <f t="shared" si="3"/>
        <v>9603.91</v>
      </c>
      <c r="F9" s="25">
        <f t="shared" si="4"/>
        <v>768312.83000000007</v>
      </c>
      <c r="G9" s="25">
        <f t="shared" si="0"/>
        <v>708569.74000000011</v>
      </c>
    </row>
    <row r="10" spans="1:12" ht="15.75" x14ac:dyDescent="0.25">
      <c r="A10" s="21">
        <v>41948</v>
      </c>
      <c r="B10" s="22">
        <f t="shared" si="5"/>
        <v>30</v>
      </c>
      <c r="C10" s="23">
        <f t="shared" si="1"/>
        <v>69347</v>
      </c>
      <c r="D10" s="24">
        <f t="shared" si="2"/>
        <v>60489.88</v>
      </c>
      <c r="E10" s="25">
        <f t="shared" si="3"/>
        <v>8857.1200000000008</v>
      </c>
      <c r="F10" s="25">
        <f t="shared" si="4"/>
        <v>708569.74000000011</v>
      </c>
      <c r="G10" s="25">
        <f t="shared" si="0"/>
        <v>648079.8600000001</v>
      </c>
    </row>
    <row r="11" spans="1:12" ht="15.75" x14ac:dyDescent="0.25">
      <c r="A11" s="21">
        <v>41978</v>
      </c>
      <c r="B11" s="22">
        <f t="shared" si="5"/>
        <v>30</v>
      </c>
      <c r="C11" s="23">
        <f t="shared" si="1"/>
        <v>69347</v>
      </c>
      <c r="D11" s="24">
        <f t="shared" si="2"/>
        <v>61246</v>
      </c>
      <c r="E11" s="25">
        <f t="shared" si="3"/>
        <v>8101</v>
      </c>
      <c r="F11" s="25">
        <f t="shared" si="4"/>
        <v>648079.8600000001</v>
      </c>
      <c r="G11" s="25">
        <f t="shared" si="0"/>
        <v>586833.8600000001</v>
      </c>
    </row>
    <row r="12" spans="1:12" ht="15.75" x14ac:dyDescent="0.25">
      <c r="A12" s="21">
        <v>42009</v>
      </c>
      <c r="B12" s="22">
        <f t="shared" si="5"/>
        <v>30</v>
      </c>
      <c r="C12" s="23">
        <f t="shared" si="1"/>
        <v>69347</v>
      </c>
      <c r="D12" s="24">
        <f t="shared" si="2"/>
        <v>62011.58</v>
      </c>
      <c r="E12" s="25">
        <f t="shared" si="3"/>
        <v>7335.42</v>
      </c>
      <c r="F12" s="25">
        <f t="shared" si="4"/>
        <v>586833.8600000001</v>
      </c>
      <c r="G12" s="25">
        <f t="shared" si="0"/>
        <v>524822.28000000014</v>
      </c>
    </row>
    <row r="13" spans="1:12" ht="15.75" x14ac:dyDescent="0.25">
      <c r="A13" s="21">
        <v>42040</v>
      </c>
      <c r="B13" s="22">
        <f t="shared" si="5"/>
        <v>30</v>
      </c>
      <c r="C13" s="23">
        <f t="shared" si="1"/>
        <v>69347</v>
      </c>
      <c r="D13" s="24">
        <f t="shared" si="2"/>
        <v>62786.720000000001</v>
      </c>
      <c r="E13" s="25">
        <f t="shared" si="3"/>
        <v>6560.28</v>
      </c>
      <c r="F13" s="25">
        <f t="shared" si="4"/>
        <v>524822.28000000014</v>
      </c>
      <c r="G13" s="25">
        <f t="shared" si="0"/>
        <v>462035.56000000017</v>
      </c>
    </row>
    <row r="14" spans="1:12" ht="15.75" x14ac:dyDescent="0.25">
      <c r="A14" s="21">
        <v>42068</v>
      </c>
      <c r="B14" s="22">
        <f t="shared" si="5"/>
        <v>30</v>
      </c>
      <c r="C14" s="23">
        <f t="shared" si="1"/>
        <v>69347</v>
      </c>
      <c r="D14" s="24">
        <f t="shared" si="2"/>
        <v>63571.56</v>
      </c>
      <c r="E14" s="25">
        <f t="shared" si="3"/>
        <v>5775.44</v>
      </c>
      <c r="F14" s="25">
        <f t="shared" si="4"/>
        <v>462035.56000000017</v>
      </c>
      <c r="G14" s="25">
        <f t="shared" si="0"/>
        <v>398464.00000000017</v>
      </c>
    </row>
    <row r="15" spans="1:12" ht="15.75" x14ac:dyDescent="0.25">
      <c r="A15" s="21">
        <v>42099</v>
      </c>
      <c r="B15" s="22">
        <f t="shared" si="5"/>
        <v>30</v>
      </c>
      <c r="C15" s="23">
        <f t="shared" si="1"/>
        <v>69347</v>
      </c>
      <c r="D15" s="24">
        <f t="shared" si="2"/>
        <v>64366.2</v>
      </c>
      <c r="E15" s="25">
        <f t="shared" si="3"/>
        <v>4980.8</v>
      </c>
      <c r="F15" s="25">
        <f t="shared" si="4"/>
        <v>398464.00000000017</v>
      </c>
      <c r="G15" s="25">
        <f t="shared" si="0"/>
        <v>334097.80000000016</v>
      </c>
    </row>
    <row r="16" spans="1:12" ht="15.75" x14ac:dyDescent="0.25">
      <c r="A16" s="21">
        <v>42129</v>
      </c>
      <c r="B16" s="22">
        <f t="shared" si="5"/>
        <v>30</v>
      </c>
      <c r="C16" s="23">
        <f t="shared" si="1"/>
        <v>69347</v>
      </c>
      <c r="D16" s="24">
        <f t="shared" si="2"/>
        <v>65170.78</v>
      </c>
      <c r="E16" s="25">
        <f t="shared" si="3"/>
        <v>4176.22</v>
      </c>
      <c r="F16" s="25">
        <f t="shared" si="4"/>
        <v>334097.80000000016</v>
      </c>
      <c r="G16" s="25">
        <f t="shared" si="0"/>
        <v>268927.02000000014</v>
      </c>
    </row>
    <row r="17" spans="1:7" ht="15.75" x14ac:dyDescent="0.25">
      <c r="A17" s="21">
        <v>42160</v>
      </c>
      <c r="B17" s="22">
        <f t="shared" si="5"/>
        <v>30</v>
      </c>
      <c r="C17" s="23">
        <f t="shared" si="1"/>
        <v>69347</v>
      </c>
      <c r="D17" s="24">
        <f t="shared" si="2"/>
        <v>65985.41</v>
      </c>
      <c r="E17" s="25">
        <f t="shared" si="3"/>
        <v>3361.59</v>
      </c>
      <c r="F17" s="25">
        <f t="shared" si="4"/>
        <v>268927.02000000014</v>
      </c>
      <c r="G17" s="25">
        <f t="shared" si="0"/>
        <v>202941.61000000013</v>
      </c>
    </row>
    <row r="18" spans="1:7" ht="15.75" x14ac:dyDescent="0.25">
      <c r="A18" s="21">
        <v>42190</v>
      </c>
      <c r="B18" s="22">
        <f t="shared" si="5"/>
        <v>30</v>
      </c>
      <c r="C18" s="23">
        <f t="shared" si="1"/>
        <v>69347</v>
      </c>
      <c r="D18" s="24">
        <f t="shared" si="2"/>
        <v>66810.23</v>
      </c>
      <c r="E18" s="25">
        <f t="shared" si="3"/>
        <v>2536.77</v>
      </c>
      <c r="F18" s="25">
        <f t="shared" si="4"/>
        <v>202941.61000000013</v>
      </c>
      <c r="G18" s="25">
        <f t="shared" si="0"/>
        <v>136131.38000000012</v>
      </c>
    </row>
    <row r="19" spans="1:7" ht="15.75" x14ac:dyDescent="0.25">
      <c r="A19" s="21">
        <v>42221</v>
      </c>
      <c r="B19" s="22">
        <f t="shared" si="5"/>
        <v>30</v>
      </c>
      <c r="C19" s="23">
        <f t="shared" si="1"/>
        <v>69347</v>
      </c>
      <c r="D19" s="24">
        <f t="shared" si="2"/>
        <v>67645.36</v>
      </c>
      <c r="E19" s="25">
        <f t="shared" si="3"/>
        <v>1701.64</v>
      </c>
      <c r="F19" s="25">
        <f t="shared" si="4"/>
        <v>136131.38000000012</v>
      </c>
      <c r="G19" s="25">
        <f t="shared" si="0"/>
        <v>68486.02000000012</v>
      </c>
    </row>
    <row r="20" spans="1:7" ht="15.75" x14ac:dyDescent="0.25">
      <c r="A20" s="26">
        <v>42252</v>
      </c>
      <c r="B20" s="27">
        <f t="shared" si="5"/>
        <v>30</v>
      </c>
      <c r="C20" s="28">
        <f t="shared" si="1"/>
        <v>69347</v>
      </c>
      <c r="D20" s="29">
        <f>C20-E20</f>
        <v>68486.02000000012</v>
      </c>
      <c r="E20" s="30">
        <v>860.9799999998778</v>
      </c>
      <c r="F20" s="30">
        <f t="shared" si="4"/>
        <v>68486.02000000012</v>
      </c>
      <c r="G20" s="30">
        <f t="shared" si="0"/>
        <v>0</v>
      </c>
    </row>
    <row r="21" spans="1:7" ht="15.75" x14ac:dyDescent="0.25">
      <c r="A21" s="21">
        <v>41795</v>
      </c>
      <c r="B21" s="22">
        <f>DAYS360(A4,A21,TRUE)</f>
        <v>30</v>
      </c>
      <c r="C21" s="23">
        <f>C5</f>
        <v>69347</v>
      </c>
      <c r="D21" s="24">
        <f>C21-E21</f>
        <v>56847</v>
      </c>
      <c r="E21" s="25">
        <f>E5</f>
        <v>12500</v>
      </c>
      <c r="F21" s="25">
        <f>D1</f>
        <v>1000000</v>
      </c>
      <c r="G21" s="25">
        <f t="shared" si="0"/>
        <v>943153</v>
      </c>
    </row>
    <row r="22" spans="1:7" ht="15.75" x14ac:dyDescent="0.25">
      <c r="A22" s="21">
        <v>41825</v>
      </c>
      <c r="B22" s="22">
        <f>DAYS360(A21,A22,TRUE)</f>
        <v>30</v>
      </c>
      <c r="C22" s="23">
        <f>C6</f>
        <v>69347</v>
      </c>
      <c r="D22" s="24">
        <f t="shared" ref="D22:D36" si="6">C22-E22</f>
        <v>57557.59</v>
      </c>
      <c r="E22" s="25">
        <f>E6</f>
        <v>11789.41</v>
      </c>
      <c r="F22" s="25">
        <f t="shared" ref="F22:F36" si="7">G21</f>
        <v>943153</v>
      </c>
      <c r="G22" s="25">
        <f t="shared" si="0"/>
        <v>885595.41</v>
      </c>
    </row>
    <row r="23" spans="1:7" ht="15.75" x14ac:dyDescent="0.25">
      <c r="A23" s="21">
        <v>41856</v>
      </c>
      <c r="B23" s="22">
        <f t="shared" ref="B23:B36" si="8">DAYS360(A22,A23,TRUE)</f>
        <v>30</v>
      </c>
      <c r="C23" s="23">
        <f t="shared" ref="C23:C36" si="9">$F$2</f>
        <v>146814</v>
      </c>
      <c r="D23" s="24">
        <f t="shared" si="6"/>
        <v>134077.39070833335</v>
      </c>
      <c r="E23" s="25">
        <f>($B$2*H2*G22/360)+(F23*B2*J1/360)</f>
        <v>12736.609291666666</v>
      </c>
      <c r="F23" s="25">
        <f>G22+H1</f>
        <v>1885595.4100000001</v>
      </c>
      <c r="G23" s="25">
        <f t="shared" si="0"/>
        <v>1751518.0192916668</v>
      </c>
    </row>
    <row r="24" spans="1:7" ht="15.75" x14ac:dyDescent="0.25">
      <c r="A24" s="21">
        <v>41887</v>
      </c>
      <c r="B24" s="22">
        <f t="shared" si="8"/>
        <v>30</v>
      </c>
      <c r="C24" s="23">
        <f t="shared" si="9"/>
        <v>146814</v>
      </c>
      <c r="D24" s="24">
        <f t="shared" si="6"/>
        <v>124920.02475885417</v>
      </c>
      <c r="E24" s="25">
        <f>$B$2*B24*F24/360</f>
        <v>21893.975241145836</v>
      </c>
      <c r="F24" s="25">
        <f t="shared" si="7"/>
        <v>1751518.0192916668</v>
      </c>
      <c r="G24" s="25">
        <f t="shared" si="0"/>
        <v>1626597.9945328126</v>
      </c>
    </row>
    <row r="25" spans="1:7" ht="15.75" x14ac:dyDescent="0.25">
      <c r="A25" s="21">
        <v>41917</v>
      </c>
      <c r="B25" s="22">
        <f t="shared" si="8"/>
        <v>30</v>
      </c>
      <c r="C25" s="23">
        <f t="shared" si="9"/>
        <v>146814</v>
      </c>
      <c r="D25" s="24">
        <f t="shared" si="6"/>
        <v>126481.52506833983</v>
      </c>
      <c r="E25" s="25">
        <f t="shared" ref="E25:E35" si="10">$B$2*B25*F25/360</f>
        <v>20332.474931660159</v>
      </c>
      <c r="F25" s="25">
        <f t="shared" si="7"/>
        <v>1626597.9945328126</v>
      </c>
      <c r="G25" s="25">
        <f t="shared" si="0"/>
        <v>1500116.4694644727</v>
      </c>
    </row>
    <row r="26" spans="1:7" ht="15.75" x14ac:dyDescent="0.25">
      <c r="A26" s="21">
        <v>41948</v>
      </c>
      <c r="B26" s="22">
        <f t="shared" si="8"/>
        <v>30</v>
      </c>
      <c r="C26" s="23">
        <f t="shared" si="9"/>
        <v>146814</v>
      </c>
      <c r="D26" s="24">
        <f t="shared" si="6"/>
        <v>128062.54413169409</v>
      </c>
      <c r="E26" s="25">
        <f t="shared" si="10"/>
        <v>18751.455868305911</v>
      </c>
      <c r="F26" s="25">
        <f t="shared" si="7"/>
        <v>1500116.4694644727</v>
      </c>
      <c r="G26" s="25">
        <f t="shared" si="0"/>
        <v>1372053.9253327786</v>
      </c>
    </row>
    <row r="27" spans="1:7" ht="15.75" x14ac:dyDescent="0.25">
      <c r="A27" s="21">
        <v>41978</v>
      </c>
      <c r="B27" s="22">
        <f t="shared" si="8"/>
        <v>30</v>
      </c>
      <c r="C27" s="23">
        <f t="shared" si="9"/>
        <v>146814</v>
      </c>
      <c r="D27" s="24">
        <f t="shared" si="6"/>
        <v>129663.32593334027</v>
      </c>
      <c r="E27" s="25">
        <f t="shared" si="10"/>
        <v>17150.674066659732</v>
      </c>
      <c r="F27" s="25">
        <f t="shared" si="7"/>
        <v>1372053.9253327786</v>
      </c>
      <c r="G27" s="25">
        <f t="shared" si="0"/>
        <v>1242390.5993994384</v>
      </c>
    </row>
    <row r="28" spans="1:7" ht="15.75" x14ac:dyDescent="0.25">
      <c r="A28" s="21">
        <v>42009</v>
      </c>
      <c r="B28" s="22">
        <f t="shared" si="8"/>
        <v>30</v>
      </c>
      <c r="C28" s="23">
        <f t="shared" si="9"/>
        <v>146814</v>
      </c>
      <c r="D28" s="24">
        <f t="shared" si="6"/>
        <v>131284.11750750704</v>
      </c>
      <c r="E28" s="25">
        <f t="shared" si="10"/>
        <v>15529.88249249298</v>
      </c>
      <c r="F28" s="25">
        <f t="shared" si="7"/>
        <v>1242390.5993994384</v>
      </c>
      <c r="G28" s="25">
        <f t="shared" si="0"/>
        <v>1111106.4818919313</v>
      </c>
    </row>
    <row r="29" spans="1:7" ht="15.75" x14ac:dyDescent="0.25">
      <c r="A29" s="21">
        <v>42040</v>
      </c>
      <c r="B29" s="22">
        <f t="shared" si="8"/>
        <v>30</v>
      </c>
      <c r="C29" s="23">
        <f t="shared" si="9"/>
        <v>146814</v>
      </c>
      <c r="D29" s="24">
        <f t="shared" si="6"/>
        <v>132925.16897635086</v>
      </c>
      <c r="E29" s="25">
        <f t="shared" si="10"/>
        <v>13888.831023649142</v>
      </c>
      <c r="F29" s="25">
        <f t="shared" si="7"/>
        <v>1111106.4818919313</v>
      </c>
      <c r="G29" s="25">
        <f t="shared" si="0"/>
        <v>978181.31291558035</v>
      </c>
    </row>
    <row r="30" spans="1:7" ht="15.75" x14ac:dyDescent="0.25">
      <c r="A30" s="21">
        <v>42068</v>
      </c>
      <c r="B30" s="22">
        <f t="shared" si="8"/>
        <v>30</v>
      </c>
      <c r="C30" s="23">
        <f t="shared" si="9"/>
        <v>146814</v>
      </c>
      <c r="D30" s="24">
        <f t="shared" si="6"/>
        <v>134586.73358855525</v>
      </c>
      <c r="E30" s="25">
        <f t="shared" si="10"/>
        <v>12227.266411444754</v>
      </c>
      <c r="F30" s="25">
        <f t="shared" si="7"/>
        <v>978181.31291558035</v>
      </c>
      <c r="G30" s="25">
        <f t="shared" si="0"/>
        <v>843594.5793270251</v>
      </c>
    </row>
    <row r="31" spans="1:7" ht="15.75" x14ac:dyDescent="0.25">
      <c r="A31" s="21">
        <v>42099</v>
      </c>
      <c r="B31" s="22">
        <f t="shared" si="8"/>
        <v>30</v>
      </c>
      <c r="C31" s="23">
        <f t="shared" si="9"/>
        <v>146814</v>
      </c>
      <c r="D31" s="24">
        <f t="shared" si="6"/>
        <v>136269.06775841219</v>
      </c>
      <c r="E31" s="25">
        <f t="shared" si="10"/>
        <v>10544.932241587814</v>
      </c>
      <c r="F31" s="25">
        <f t="shared" si="7"/>
        <v>843594.5793270251</v>
      </c>
      <c r="G31" s="25">
        <f t="shared" si="0"/>
        <v>707325.51156861288</v>
      </c>
    </row>
    <row r="32" spans="1:7" ht="15.75" x14ac:dyDescent="0.25">
      <c r="A32" s="21">
        <v>42129</v>
      </c>
      <c r="B32" s="22">
        <f t="shared" si="8"/>
        <v>30</v>
      </c>
      <c r="C32" s="23">
        <f t="shared" si="9"/>
        <v>146814</v>
      </c>
      <c r="D32" s="24">
        <f t="shared" si="6"/>
        <v>137972.43110539234</v>
      </c>
      <c r="E32" s="25">
        <f t="shared" si="10"/>
        <v>8841.5688946076625</v>
      </c>
      <c r="F32" s="25">
        <f t="shared" si="7"/>
        <v>707325.51156861288</v>
      </c>
      <c r="G32" s="25">
        <f t="shared" si="0"/>
        <v>569353.0804632206</v>
      </c>
    </row>
    <row r="33" spans="1:7" ht="15.75" x14ac:dyDescent="0.25">
      <c r="A33" s="21">
        <v>42160</v>
      </c>
      <c r="B33" s="22">
        <f t="shared" si="8"/>
        <v>30</v>
      </c>
      <c r="C33" s="23">
        <f t="shared" si="9"/>
        <v>146814</v>
      </c>
      <c r="D33" s="24">
        <f t="shared" si="6"/>
        <v>139697.08649420974</v>
      </c>
      <c r="E33" s="25">
        <f t="shared" si="10"/>
        <v>7116.9135057902567</v>
      </c>
      <c r="F33" s="25">
        <f t="shared" si="7"/>
        <v>569353.0804632206</v>
      </c>
      <c r="G33" s="25">
        <f t="shared" si="0"/>
        <v>429655.99396901089</v>
      </c>
    </row>
    <row r="34" spans="1:7" ht="15.75" x14ac:dyDescent="0.25">
      <c r="A34" s="21">
        <v>42190</v>
      </c>
      <c r="B34" s="22">
        <f t="shared" si="8"/>
        <v>30</v>
      </c>
      <c r="C34" s="23">
        <f t="shared" si="9"/>
        <v>146814</v>
      </c>
      <c r="D34" s="24">
        <f t="shared" si="6"/>
        <v>141443.30007538735</v>
      </c>
      <c r="E34" s="25">
        <f t="shared" si="10"/>
        <v>5370.6999246126361</v>
      </c>
      <c r="F34" s="25">
        <f t="shared" si="7"/>
        <v>429655.99396901089</v>
      </c>
      <c r="G34" s="25">
        <f t="shared" si="0"/>
        <v>288212.69389362354</v>
      </c>
    </row>
    <row r="35" spans="1:7" ht="15.75" x14ac:dyDescent="0.25">
      <c r="A35" s="21">
        <v>42221</v>
      </c>
      <c r="B35" s="22">
        <f t="shared" si="8"/>
        <v>30</v>
      </c>
      <c r="C35" s="23">
        <f t="shared" si="9"/>
        <v>146814</v>
      </c>
      <c r="D35" s="24">
        <f t="shared" si="6"/>
        <v>143211.34132632971</v>
      </c>
      <c r="E35" s="25">
        <f t="shared" si="10"/>
        <v>3602.6586736702943</v>
      </c>
      <c r="F35" s="25">
        <f t="shared" si="7"/>
        <v>288212.69389362354</v>
      </c>
      <c r="G35" s="25">
        <f t="shared" si="0"/>
        <v>145001.35256729383</v>
      </c>
    </row>
    <row r="36" spans="1:7" ht="15.75" x14ac:dyDescent="0.25">
      <c r="A36" s="26">
        <v>42252</v>
      </c>
      <c r="B36" s="27">
        <f t="shared" si="8"/>
        <v>30</v>
      </c>
      <c r="C36" s="28">
        <f t="shared" si="9"/>
        <v>146814</v>
      </c>
      <c r="D36" s="29">
        <f t="shared" si="6"/>
        <v>145001.35256729383</v>
      </c>
      <c r="E36" s="25">
        <v>1812.647432706181</v>
      </c>
      <c r="F36" s="30">
        <f t="shared" si="7"/>
        <v>145001.35256729383</v>
      </c>
      <c r="G36" s="30">
        <f t="shared" si="0"/>
        <v>0</v>
      </c>
    </row>
    <row r="37" spans="1:7" ht="15.75" x14ac:dyDescent="0.25">
      <c r="A37" s="21">
        <v>41795</v>
      </c>
      <c r="B37" s="22">
        <f>DAYS360(A4,A37,TRUE)</f>
        <v>30</v>
      </c>
      <c r="C37" s="23">
        <f>C21</f>
        <v>69347</v>
      </c>
      <c r="D37" s="24">
        <f>C37-E37</f>
        <v>56847</v>
      </c>
      <c r="E37" s="25">
        <f>E21</f>
        <v>12500</v>
      </c>
      <c r="F37" s="25">
        <f>F21</f>
        <v>1000000</v>
      </c>
      <c r="G37" s="25">
        <f>F37-D37</f>
        <v>943153</v>
      </c>
    </row>
    <row r="38" spans="1:7" ht="15.75" x14ac:dyDescent="0.25">
      <c r="A38" s="21">
        <v>41825</v>
      </c>
      <c r="B38" s="22">
        <f>DAYS360(A37,A38,TRUE)</f>
        <v>30</v>
      </c>
      <c r="C38" s="23">
        <f>C22</f>
        <v>69347</v>
      </c>
      <c r="D38" s="24">
        <f>C38-E38</f>
        <v>57557.59</v>
      </c>
      <c r="E38" s="25">
        <f>E22</f>
        <v>11789.41</v>
      </c>
      <c r="F38" s="25">
        <f>G37</f>
        <v>943153</v>
      </c>
      <c r="G38" s="25">
        <f>F38-D38</f>
        <v>885595.41</v>
      </c>
    </row>
    <row r="39" spans="1:7" ht="15.75" x14ac:dyDescent="0.25">
      <c r="A39" s="21">
        <v>41856</v>
      </c>
      <c r="B39" s="22">
        <f t="shared" ref="B39:B52" si="11">DAYS360(A38,A39,TRUE)</f>
        <v>30</v>
      </c>
      <c r="C39" s="23">
        <f>C23</f>
        <v>146814</v>
      </c>
      <c r="D39" s="24">
        <f>C39-E39</f>
        <v>134077.39070833335</v>
      </c>
      <c r="E39" s="25">
        <f>E23</f>
        <v>12736.609291666666</v>
      </c>
      <c r="F39" s="25">
        <f>G38+L1</f>
        <v>1885595.4100000001</v>
      </c>
      <c r="G39" s="25">
        <f>F39-D39</f>
        <v>1751518.0192916668</v>
      </c>
    </row>
    <row r="40" spans="1:7" ht="15.75" x14ac:dyDescent="0.25">
      <c r="A40" s="21">
        <v>41887</v>
      </c>
      <c r="B40" s="22">
        <f t="shared" si="11"/>
        <v>30</v>
      </c>
      <c r="C40" s="23">
        <f>C24</f>
        <v>146814</v>
      </c>
      <c r="D40" s="24">
        <f t="shared" ref="D40:D52" si="12">C40-E40</f>
        <v>124920.02475885417</v>
      </c>
      <c r="E40" s="25">
        <f>E24</f>
        <v>21893.975241145836</v>
      </c>
      <c r="F40" s="25">
        <f>G39</f>
        <v>1751518.0192916668</v>
      </c>
      <c r="G40" s="25">
        <f t="shared" ref="G40:G52" si="13">F40-D40</f>
        <v>1626597.9945328126</v>
      </c>
    </row>
    <row r="41" spans="1:7" ht="15.75" x14ac:dyDescent="0.25">
      <c r="A41" s="21">
        <v>41917</v>
      </c>
      <c r="B41" s="22">
        <f t="shared" si="11"/>
        <v>30</v>
      </c>
      <c r="C41" s="23">
        <f>C25</f>
        <v>146814</v>
      </c>
      <c r="D41" s="24">
        <f t="shared" si="12"/>
        <v>126481.52506833983</v>
      </c>
      <c r="E41" s="25">
        <f>E25</f>
        <v>20332.474931660159</v>
      </c>
      <c r="F41" s="25">
        <f>G40</f>
        <v>1626597.9945328126</v>
      </c>
      <c r="G41" s="25">
        <f t="shared" si="13"/>
        <v>1500116.4694644727</v>
      </c>
    </row>
    <row r="42" spans="1:7" ht="15.75" x14ac:dyDescent="0.25">
      <c r="A42" s="21">
        <v>41948</v>
      </c>
      <c r="B42" s="22">
        <f t="shared" si="11"/>
        <v>30</v>
      </c>
      <c r="C42" s="23">
        <f>L2</f>
        <v>244683</v>
      </c>
      <c r="D42" s="24">
        <f t="shared" si="12"/>
        <v>213431.5441316941</v>
      </c>
      <c r="E42" s="25">
        <f>F42*$B$2*B42/360</f>
        <v>31251.455868305908</v>
      </c>
      <c r="F42" s="25">
        <f>G41+L1</f>
        <v>2500116.4694644725</v>
      </c>
      <c r="G42" s="25">
        <f t="shared" si="13"/>
        <v>2286684.9253327786</v>
      </c>
    </row>
    <row r="43" spans="1:7" ht="15.75" x14ac:dyDescent="0.25">
      <c r="A43" s="21">
        <v>41978</v>
      </c>
      <c r="B43" s="22">
        <f t="shared" si="11"/>
        <v>30</v>
      </c>
      <c r="C43" s="23">
        <f t="shared" ref="C43:C52" si="14">$L$2</f>
        <v>244683</v>
      </c>
      <c r="D43" s="24">
        <f t="shared" si="12"/>
        <v>216099.43843334028</v>
      </c>
      <c r="E43" s="25">
        <f t="shared" ref="E43:E51" si="15">F43*$B$2*B43/360</f>
        <v>28583.56156665973</v>
      </c>
      <c r="F43" s="25">
        <f>G42</f>
        <v>2286684.9253327786</v>
      </c>
      <c r="G43" s="25">
        <f t="shared" si="13"/>
        <v>2070585.4868994383</v>
      </c>
    </row>
    <row r="44" spans="1:7" ht="15.75" x14ac:dyDescent="0.25">
      <c r="A44" s="21">
        <v>42009</v>
      </c>
      <c r="B44" s="22">
        <f t="shared" si="11"/>
        <v>30</v>
      </c>
      <c r="C44" s="23">
        <f t="shared" si="14"/>
        <v>244683</v>
      </c>
      <c r="D44" s="24">
        <f t="shared" si="12"/>
        <v>218800.68141375703</v>
      </c>
      <c r="E44" s="25">
        <f t="shared" si="15"/>
        <v>25882.318586242975</v>
      </c>
      <c r="F44" s="25">
        <f t="shared" ref="F44:F51" si="16">G43</f>
        <v>2070585.4868994383</v>
      </c>
      <c r="G44" s="25">
        <f t="shared" si="13"/>
        <v>1851784.8054856812</v>
      </c>
    </row>
    <row r="45" spans="1:7" ht="15.75" x14ac:dyDescent="0.25">
      <c r="A45" s="21">
        <v>42040</v>
      </c>
      <c r="B45" s="22">
        <f t="shared" si="11"/>
        <v>30</v>
      </c>
      <c r="C45" s="23">
        <f t="shared" si="14"/>
        <v>244683</v>
      </c>
      <c r="D45" s="24">
        <f t="shared" si="12"/>
        <v>221535.68993142899</v>
      </c>
      <c r="E45" s="25">
        <f t="shared" si="15"/>
        <v>23147.310068571012</v>
      </c>
      <c r="F45" s="25">
        <f t="shared" si="16"/>
        <v>1851784.8054856812</v>
      </c>
      <c r="G45" s="25">
        <f t="shared" si="13"/>
        <v>1630249.1155542522</v>
      </c>
    </row>
    <row r="46" spans="1:7" ht="15.75" x14ac:dyDescent="0.25">
      <c r="A46" s="21">
        <v>42068</v>
      </c>
      <c r="B46" s="22">
        <f t="shared" si="11"/>
        <v>30</v>
      </c>
      <c r="C46" s="23">
        <f t="shared" si="14"/>
        <v>244683</v>
      </c>
      <c r="D46" s="24">
        <f t="shared" si="12"/>
        <v>224304.88605557184</v>
      </c>
      <c r="E46" s="25">
        <f t="shared" si="15"/>
        <v>20378.113944428151</v>
      </c>
      <c r="F46" s="25">
        <f t="shared" si="16"/>
        <v>1630249.1155542522</v>
      </c>
      <c r="G46" s="25">
        <f t="shared" si="13"/>
        <v>1405944.2294986802</v>
      </c>
    </row>
    <row r="47" spans="1:7" ht="15.75" x14ac:dyDescent="0.25">
      <c r="A47" s="21">
        <v>42099</v>
      </c>
      <c r="B47" s="22">
        <f t="shared" si="11"/>
        <v>30</v>
      </c>
      <c r="C47" s="23">
        <f t="shared" si="14"/>
        <v>244683</v>
      </c>
      <c r="D47" s="24">
        <f t="shared" si="12"/>
        <v>227108.6971312665</v>
      </c>
      <c r="E47" s="25">
        <f t="shared" si="15"/>
        <v>17574.302868733503</v>
      </c>
      <c r="F47" s="25">
        <f t="shared" si="16"/>
        <v>1405944.2294986802</v>
      </c>
      <c r="G47" s="25">
        <f t="shared" si="13"/>
        <v>1178835.5323674136</v>
      </c>
    </row>
    <row r="48" spans="1:7" ht="15.75" x14ac:dyDescent="0.25">
      <c r="A48" s="21">
        <v>42129</v>
      </c>
      <c r="B48" s="22">
        <f t="shared" si="11"/>
        <v>30</v>
      </c>
      <c r="C48" s="23">
        <f t="shared" si="14"/>
        <v>244683</v>
      </c>
      <c r="D48" s="24">
        <f t="shared" si="12"/>
        <v>229947.55584540733</v>
      </c>
      <c r="E48" s="25">
        <f t="shared" si="15"/>
        <v>14735.444154592671</v>
      </c>
      <c r="F48" s="25">
        <f t="shared" si="16"/>
        <v>1178835.5323674136</v>
      </c>
      <c r="G48" s="25">
        <f t="shared" si="13"/>
        <v>948887.97652200633</v>
      </c>
    </row>
    <row r="49" spans="1:7" ht="15.75" x14ac:dyDescent="0.25">
      <c r="A49" s="21">
        <v>42160</v>
      </c>
      <c r="B49" s="22">
        <f t="shared" si="11"/>
        <v>30</v>
      </c>
      <c r="C49" s="23">
        <f t="shared" si="14"/>
        <v>244683</v>
      </c>
      <c r="D49" s="24">
        <f t="shared" si="12"/>
        <v>232821.90029347493</v>
      </c>
      <c r="E49" s="25">
        <f t="shared" si="15"/>
        <v>11861.099706525079</v>
      </c>
      <c r="F49" s="25">
        <f t="shared" si="16"/>
        <v>948887.97652200633</v>
      </c>
      <c r="G49" s="25">
        <f t="shared" si="13"/>
        <v>716066.07622853143</v>
      </c>
    </row>
    <row r="50" spans="1:7" ht="15.75" x14ac:dyDescent="0.25">
      <c r="A50" s="21">
        <v>42190</v>
      </c>
      <c r="B50" s="22">
        <f t="shared" si="11"/>
        <v>30</v>
      </c>
      <c r="C50" s="23">
        <f t="shared" si="14"/>
        <v>244683</v>
      </c>
      <c r="D50" s="24">
        <f t="shared" si="12"/>
        <v>235732.17404714334</v>
      </c>
      <c r="E50" s="25">
        <f t="shared" si="15"/>
        <v>8950.8259528566432</v>
      </c>
      <c r="F50" s="25">
        <f t="shared" si="16"/>
        <v>716066.07622853143</v>
      </c>
      <c r="G50" s="25">
        <f t="shared" si="13"/>
        <v>480333.90218138811</v>
      </c>
    </row>
    <row r="51" spans="1:7" ht="15.75" x14ac:dyDescent="0.25">
      <c r="A51" s="21">
        <v>42221</v>
      </c>
      <c r="B51" s="22">
        <f t="shared" si="11"/>
        <v>30</v>
      </c>
      <c r="C51" s="23">
        <f t="shared" si="14"/>
        <v>244683</v>
      </c>
      <c r="D51" s="24">
        <f t="shared" si="12"/>
        <v>238678.82622273266</v>
      </c>
      <c r="E51" s="25">
        <f t="shared" si="15"/>
        <v>6004.1737772673514</v>
      </c>
      <c r="F51" s="25">
        <f t="shared" si="16"/>
        <v>480333.90218138811</v>
      </c>
      <c r="G51" s="25">
        <f t="shared" si="13"/>
        <v>241655.07595865545</v>
      </c>
    </row>
    <row r="52" spans="1:7" ht="15.75" x14ac:dyDescent="0.25">
      <c r="A52" s="26">
        <v>42252</v>
      </c>
      <c r="B52" s="27">
        <f t="shared" si="11"/>
        <v>30</v>
      </c>
      <c r="C52" s="28">
        <f t="shared" si="14"/>
        <v>244683</v>
      </c>
      <c r="D52" s="29">
        <f t="shared" si="12"/>
        <v>241655.07595865545</v>
      </c>
      <c r="E52" s="25">
        <v>3027.9240413445546</v>
      </c>
      <c r="F52" s="25">
        <f>G51</f>
        <v>241655.07595865545</v>
      </c>
      <c r="G52" s="30">
        <f t="shared" si="1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6317-E685-481A-88FF-4FEF09045644}">
  <dimension ref="A1:L52"/>
  <sheetViews>
    <sheetView workbookViewId="0">
      <selection activeCell="C20" sqref="C20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2.85546875" bestFit="1" customWidth="1"/>
    <col min="5" max="5" width="23" bestFit="1" customWidth="1"/>
    <col min="6" max="6" width="16.28515625" bestFit="1" customWidth="1"/>
    <col min="7" max="7" width="31.140625" bestFit="1" customWidth="1"/>
    <col min="8" max="8" width="12.85546875" bestFit="1" customWidth="1"/>
    <col min="9" max="9" width="29.28515625" bestFit="1" customWidth="1"/>
    <col min="10" max="10" width="12.7109375" bestFit="1" customWidth="1"/>
    <col min="11" max="11" width="27.7109375" bestFit="1" customWidth="1"/>
    <col min="12" max="12" width="12.85546875" bestFit="1" customWidth="1"/>
  </cols>
  <sheetData>
    <row r="1" spans="1:12" x14ac:dyDescent="0.25">
      <c r="A1" s="11" t="s">
        <v>30</v>
      </c>
      <c r="B1" s="12">
        <v>41760</v>
      </c>
      <c r="C1" s="13" t="s">
        <v>110</v>
      </c>
      <c r="D1" s="14">
        <v>1000000</v>
      </c>
      <c r="E1" s="11" t="s">
        <v>111</v>
      </c>
      <c r="F1" s="12">
        <v>41764</v>
      </c>
      <c r="G1" s="13" t="s">
        <v>112</v>
      </c>
      <c r="H1" s="15">
        <v>1000000</v>
      </c>
      <c r="I1" s="44" t="s">
        <v>160</v>
      </c>
      <c r="J1" s="44">
        <f>DAYS360(J2,A37,TRUE)</f>
        <v>5</v>
      </c>
      <c r="K1" s="45" t="s">
        <v>159</v>
      </c>
      <c r="L1" s="46">
        <v>1000000</v>
      </c>
    </row>
    <row r="2" spans="1:12" x14ac:dyDescent="0.25">
      <c r="A2" s="11" t="s">
        <v>31</v>
      </c>
      <c r="B2" s="17">
        <v>0.15</v>
      </c>
      <c r="C2" s="11" t="s">
        <v>37</v>
      </c>
      <c r="D2" s="18">
        <f>ROUNDUP(69346.7220501458,0)</f>
        <v>69347</v>
      </c>
      <c r="E2" s="11" t="s">
        <v>37</v>
      </c>
      <c r="F2" s="18">
        <f>ROUNDUP(138693.444100292,0)</f>
        <v>138694</v>
      </c>
      <c r="G2" s="16" t="s">
        <v>134</v>
      </c>
      <c r="H2" s="16">
        <f>DAYS360(F1,(J2-1),TRUE)+1</f>
        <v>25</v>
      </c>
      <c r="I2" s="47" t="s">
        <v>114</v>
      </c>
      <c r="J2" s="48">
        <v>41789</v>
      </c>
      <c r="K2" s="11" t="s">
        <v>37</v>
      </c>
      <c r="L2" s="18">
        <f>ROUNDUP(207326.722507946,0)</f>
        <v>207327</v>
      </c>
    </row>
    <row r="3" spans="1:12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12" ht="15.75" x14ac:dyDescent="0.25">
      <c r="A4" s="21">
        <v>41764</v>
      </c>
      <c r="B4" s="22">
        <f>DAYS360(B1,A4,TRUE)</f>
        <v>4</v>
      </c>
      <c r="C4" s="23" t="s">
        <v>25</v>
      </c>
      <c r="D4" s="24">
        <v>0</v>
      </c>
      <c r="E4" s="25">
        <f>ROUNDUP($B$2*B4*F4/360,0)</f>
        <v>1667</v>
      </c>
      <c r="F4" s="25">
        <f>D1</f>
        <v>1000000</v>
      </c>
      <c r="G4" s="25">
        <f t="shared" ref="G4:G36" si="0">F4-D4</f>
        <v>1000000</v>
      </c>
    </row>
    <row r="5" spans="1:12" ht="15.75" x14ac:dyDescent="0.25">
      <c r="A5" s="21">
        <v>41795</v>
      </c>
      <c r="B5" s="22">
        <f>DAYS360(A4,A5,TRUE)</f>
        <v>30</v>
      </c>
      <c r="C5" s="23">
        <f>$D$2</f>
        <v>69347</v>
      </c>
      <c r="D5" s="24">
        <f>C5-E5</f>
        <v>56847</v>
      </c>
      <c r="E5" s="25">
        <f>ROUND($B$2*B5*F5/360,2)</f>
        <v>12500</v>
      </c>
      <c r="F5" s="25">
        <f>G4</f>
        <v>1000000</v>
      </c>
      <c r="G5" s="25">
        <f t="shared" si="0"/>
        <v>943153</v>
      </c>
    </row>
    <row r="6" spans="1:12" ht="15.75" x14ac:dyDescent="0.25">
      <c r="A6" s="21">
        <v>41825</v>
      </c>
      <c r="B6" s="22">
        <f>DAYS360(A5,A6,TRUE)</f>
        <v>30</v>
      </c>
      <c r="C6" s="23">
        <f t="shared" ref="C6:C20" si="1">$D$2</f>
        <v>69347</v>
      </c>
      <c r="D6" s="24">
        <f t="shared" ref="D6:D19" si="2">C6-E6</f>
        <v>57557.59</v>
      </c>
      <c r="E6" s="25">
        <f t="shared" ref="E6:E19" si="3">ROUND($B$2*B6*F6/360,2)</f>
        <v>11789.41</v>
      </c>
      <c r="F6" s="25">
        <f t="shared" ref="F6:F20" si="4">G5</f>
        <v>943153</v>
      </c>
      <c r="G6" s="25">
        <f t="shared" si="0"/>
        <v>885595.41</v>
      </c>
    </row>
    <row r="7" spans="1:12" ht="15.75" x14ac:dyDescent="0.25">
      <c r="A7" s="21">
        <v>41856</v>
      </c>
      <c r="B7" s="22">
        <f t="shared" ref="B7:B20" si="5">DAYS360(A6,A7,TRUE)</f>
        <v>30</v>
      </c>
      <c r="C7" s="23">
        <f t="shared" si="1"/>
        <v>69347</v>
      </c>
      <c r="D7" s="24">
        <f t="shared" si="2"/>
        <v>58277.06</v>
      </c>
      <c r="E7" s="25">
        <f t="shared" si="3"/>
        <v>11069.94</v>
      </c>
      <c r="F7" s="25">
        <f t="shared" si="4"/>
        <v>885595.41</v>
      </c>
      <c r="G7" s="25">
        <f t="shared" si="0"/>
        <v>827318.35000000009</v>
      </c>
    </row>
    <row r="8" spans="1:12" ht="15.75" x14ac:dyDescent="0.25">
      <c r="A8" s="21">
        <v>41887</v>
      </c>
      <c r="B8" s="22">
        <f t="shared" si="5"/>
        <v>30</v>
      </c>
      <c r="C8" s="23">
        <f t="shared" si="1"/>
        <v>69347</v>
      </c>
      <c r="D8" s="24">
        <f t="shared" si="2"/>
        <v>59005.520000000004</v>
      </c>
      <c r="E8" s="25">
        <f t="shared" si="3"/>
        <v>10341.48</v>
      </c>
      <c r="F8" s="25">
        <f t="shared" si="4"/>
        <v>827318.35000000009</v>
      </c>
      <c r="G8" s="25">
        <f t="shared" si="0"/>
        <v>768312.83000000007</v>
      </c>
    </row>
    <row r="9" spans="1:12" ht="15.75" x14ac:dyDescent="0.25">
      <c r="A9" s="21">
        <v>41917</v>
      </c>
      <c r="B9" s="22">
        <f t="shared" si="5"/>
        <v>30</v>
      </c>
      <c r="C9" s="23">
        <f t="shared" si="1"/>
        <v>69347</v>
      </c>
      <c r="D9" s="24">
        <f t="shared" si="2"/>
        <v>59743.09</v>
      </c>
      <c r="E9" s="25">
        <f t="shared" si="3"/>
        <v>9603.91</v>
      </c>
      <c r="F9" s="25">
        <f t="shared" si="4"/>
        <v>768312.83000000007</v>
      </c>
      <c r="G9" s="25">
        <f t="shared" si="0"/>
        <v>708569.74000000011</v>
      </c>
    </row>
    <row r="10" spans="1:12" ht="15.75" x14ac:dyDescent="0.25">
      <c r="A10" s="21">
        <v>41948</v>
      </c>
      <c r="B10" s="22">
        <f t="shared" si="5"/>
        <v>30</v>
      </c>
      <c r="C10" s="23">
        <f t="shared" si="1"/>
        <v>69347</v>
      </c>
      <c r="D10" s="24">
        <f t="shared" si="2"/>
        <v>60489.88</v>
      </c>
      <c r="E10" s="25">
        <f t="shared" si="3"/>
        <v>8857.1200000000008</v>
      </c>
      <c r="F10" s="25">
        <f t="shared" si="4"/>
        <v>708569.74000000011</v>
      </c>
      <c r="G10" s="25">
        <f t="shared" si="0"/>
        <v>648079.8600000001</v>
      </c>
    </row>
    <row r="11" spans="1:12" ht="15.75" x14ac:dyDescent="0.25">
      <c r="A11" s="21">
        <v>41978</v>
      </c>
      <c r="B11" s="22">
        <f t="shared" si="5"/>
        <v>30</v>
      </c>
      <c r="C11" s="23">
        <f t="shared" si="1"/>
        <v>69347</v>
      </c>
      <c r="D11" s="24">
        <f t="shared" si="2"/>
        <v>61246</v>
      </c>
      <c r="E11" s="25">
        <f t="shared" si="3"/>
        <v>8101</v>
      </c>
      <c r="F11" s="25">
        <f t="shared" si="4"/>
        <v>648079.8600000001</v>
      </c>
      <c r="G11" s="25">
        <f t="shared" si="0"/>
        <v>586833.8600000001</v>
      </c>
    </row>
    <row r="12" spans="1:12" ht="15.75" x14ac:dyDescent="0.25">
      <c r="A12" s="21">
        <v>42009</v>
      </c>
      <c r="B12" s="22">
        <f t="shared" si="5"/>
        <v>30</v>
      </c>
      <c r="C12" s="23">
        <f t="shared" si="1"/>
        <v>69347</v>
      </c>
      <c r="D12" s="24">
        <f t="shared" si="2"/>
        <v>62011.58</v>
      </c>
      <c r="E12" s="25">
        <f t="shared" si="3"/>
        <v>7335.42</v>
      </c>
      <c r="F12" s="25">
        <f t="shared" si="4"/>
        <v>586833.8600000001</v>
      </c>
      <c r="G12" s="25">
        <f t="shared" si="0"/>
        <v>524822.28000000014</v>
      </c>
    </row>
    <row r="13" spans="1:12" ht="15.75" x14ac:dyDescent="0.25">
      <c r="A13" s="21">
        <v>42040</v>
      </c>
      <c r="B13" s="22">
        <f t="shared" si="5"/>
        <v>30</v>
      </c>
      <c r="C13" s="23">
        <f t="shared" si="1"/>
        <v>69347</v>
      </c>
      <c r="D13" s="24">
        <f t="shared" si="2"/>
        <v>62786.720000000001</v>
      </c>
      <c r="E13" s="25">
        <f t="shared" si="3"/>
        <v>6560.28</v>
      </c>
      <c r="F13" s="25">
        <f t="shared" si="4"/>
        <v>524822.28000000014</v>
      </c>
      <c r="G13" s="25">
        <f t="shared" si="0"/>
        <v>462035.56000000017</v>
      </c>
    </row>
    <row r="14" spans="1:12" ht="15.75" x14ac:dyDescent="0.25">
      <c r="A14" s="21">
        <v>42068</v>
      </c>
      <c r="B14" s="22">
        <f t="shared" si="5"/>
        <v>30</v>
      </c>
      <c r="C14" s="23">
        <f t="shared" si="1"/>
        <v>69347</v>
      </c>
      <c r="D14" s="24">
        <f t="shared" si="2"/>
        <v>63571.56</v>
      </c>
      <c r="E14" s="25">
        <f t="shared" si="3"/>
        <v>5775.44</v>
      </c>
      <c r="F14" s="25">
        <f t="shared" si="4"/>
        <v>462035.56000000017</v>
      </c>
      <c r="G14" s="25">
        <f t="shared" si="0"/>
        <v>398464.00000000017</v>
      </c>
    </row>
    <row r="15" spans="1:12" ht="15.75" x14ac:dyDescent="0.25">
      <c r="A15" s="21">
        <v>42099</v>
      </c>
      <c r="B15" s="22">
        <f t="shared" si="5"/>
        <v>30</v>
      </c>
      <c r="C15" s="23">
        <f t="shared" si="1"/>
        <v>69347</v>
      </c>
      <c r="D15" s="24">
        <f t="shared" si="2"/>
        <v>64366.2</v>
      </c>
      <c r="E15" s="25">
        <f t="shared" si="3"/>
        <v>4980.8</v>
      </c>
      <c r="F15" s="25">
        <f t="shared" si="4"/>
        <v>398464.00000000017</v>
      </c>
      <c r="G15" s="25">
        <f t="shared" si="0"/>
        <v>334097.80000000016</v>
      </c>
    </row>
    <row r="16" spans="1:12" ht="15.75" x14ac:dyDescent="0.25">
      <c r="A16" s="21">
        <v>42129</v>
      </c>
      <c r="B16" s="22">
        <f t="shared" si="5"/>
        <v>30</v>
      </c>
      <c r="C16" s="23">
        <f t="shared" si="1"/>
        <v>69347</v>
      </c>
      <c r="D16" s="24">
        <f t="shared" si="2"/>
        <v>65170.78</v>
      </c>
      <c r="E16" s="25">
        <f t="shared" si="3"/>
        <v>4176.22</v>
      </c>
      <c r="F16" s="25">
        <f t="shared" si="4"/>
        <v>334097.80000000016</v>
      </c>
      <c r="G16" s="25">
        <f t="shared" si="0"/>
        <v>268927.02000000014</v>
      </c>
    </row>
    <row r="17" spans="1:7" ht="15.75" x14ac:dyDescent="0.25">
      <c r="A17" s="21">
        <v>42160</v>
      </c>
      <c r="B17" s="22">
        <f t="shared" si="5"/>
        <v>30</v>
      </c>
      <c r="C17" s="23">
        <f t="shared" si="1"/>
        <v>69347</v>
      </c>
      <c r="D17" s="24">
        <f t="shared" si="2"/>
        <v>65985.41</v>
      </c>
      <c r="E17" s="25">
        <f t="shared" si="3"/>
        <v>3361.59</v>
      </c>
      <c r="F17" s="25">
        <f t="shared" si="4"/>
        <v>268927.02000000014</v>
      </c>
      <c r="G17" s="25">
        <f t="shared" si="0"/>
        <v>202941.61000000013</v>
      </c>
    </row>
    <row r="18" spans="1:7" ht="15.75" x14ac:dyDescent="0.25">
      <c r="A18" s="21">
        <v>42190</v>
      </c>
      <c r="B18" s="22">
        <f t="shared" si="5"/>
        <v>30</v>
      </c>
      <c r="C18" s="23">
        <f t="shared" si="1"/>
        <v>69347</v>
      </c>
      <c r="D18" s="24">
        <f t="shared" si="2"/>
        <v>66810.23</v>
      </c>
      <c r="E18" s="25">
        <f t="shared" si="3"/>
        <v>2536.77</v>
      </c>
      <c r="F18" s="25">
        <f t="shared" si="4"/>
        <v>202941.61000000013</v>
      </c>
      <c r="G18" s="25">
        <f t="shared" si="0"/>
        <v>136131.38000000012</v>
      </c>
    </row>
    <row r="19" spans="1:7" ht="15.75" x14ac:dyDescent="0.25">
      <c r="A19" s="21">
        <v>42221</v>
      </c>
      <c r="B19" s="22">
        <f t="shared" si="5"/>
        <v>30</v>
      </c>
      <c r="C19" s="23">
        <f t="shared" si="1"/>
        <v>69347</v>
      </c>
      <c r="D19" s="24">
        <f t="shared" si="2"/>
        <v>67645.36</v>
      </c>
      <c r="E19" s="25">
        <f t="shared" si="3"/>
        <v>1701.64</v>
      </c>
      <c r="F19" s="25">
        <f t="shared" si="4"/>
        <v>136131.38000000012</v>
      </c>
      <c r="G19" s="25">
        <f t="shared" si="0"/>
        <v>68486.02000000012</v>
      </c>
    </row>
    <row r="20" spans="1:7" ht="15.75" x14ac:dyDescent="0.25">
      <c r="A20" s="26">
        <v>42252</v>
      </c>
      <c r="B20" s="27">
        <f t="shared" si="5"/>
        <v>30</v>
      </c>
      <c r="C20" s="28">
        <f t="shared" si="1"/>
        <v>69347</v>
      </c>
      <c r="D20" s="29">
        <f>C20-E20</f>
        <v>68486.02000000012</v>
      </c>
      <c r="E20" s="30">
        <v>860.9799999998778</v>
      </c>
      <c r="F20" s="30">
        <f t="shared" si="4"/>
        <v>68486.02000000012</v>
      </c>
      <c r="G20" s="30">
        <f t="shared" si="0"/>
        <v>0</v>
      </c>
    </row>
    <row r="21" spans="1:7" ht="15.75" x14ac:dyDescent="0.25">
      <c r="A21" s="21">
        <v>41795</v>
      </c>
      <c r="B21" s="22">
        <f>DAYS360(A4,A21,TRUE)</f>
        <v>30</v>
      </c>
      <c r="C21" s="23">
        <f>$F$2</f>
        <v>138694</v>
      </c>
      <c r="D21" s="24">
        <f>C21-E21</f>
        <v>113694</v>
      </c>
      <c r="E21" s="25">
        <f>ROUND(F21*B21*$B$2/360,2)</f>
        <v>25000</v>
      </c>
      <c r="F21" s="25">
        <f>D1+H1</f>
        <v>2000000</v>
      </c>
      <c r="G21" s="25">
        <f t="shared" si="0"/>
        <v>1886306</v>
      </c>
    </row>
    <row r="22" spans="1:7" ht="15.75" x14ac:dyDescent="0.25">
      <c r="A22" s="21">
        <v>41825</v>
      </c>
      <c r="B22" s="22">
        <f>DAYS360(A21,A22,TRUE)</f>
        <v>30</v>
      </c>
      <c r="C22" s="23">
        <f t="shared" ref="C22:C36" si="6">$F$2</f>
        <v>138694</v>
      </c>
      <c r="D22" s="24">
        <f t="shared" ref="D22:D36" si="7">C22-E22</f>
        <v>115115.17</v>
      </c>
      <c r="E22" s="25">
        <f t="shared" ref="E22:E35" si="8">ROUND(F22*B22*$B$2/360,2)</f>
        <v>23578.83</v>
      </c>
      <c r="F22" s="25">
        <f t="shared" ref="F22:F36" si="9">G21</f>
        <v>1886306</v>
      </c>
      <c r="G22" s="25">
        <f t="shared" si="0"/>
        <v>1771190.83</v>
      </c>
    </row>
    <row r="23" spans="1:7" ht="15.75" x14ac:dyDescent="0.25">
      <c r="A23" s="21">
        <v>41856</v>
      </c>
      <c r="B23" s="22">
        <f t="shared" ref="B23:B36" si="10">DAYS360(A22,A23,TRUE)</f>
        <v>30</v>
      </c>
      <c r="C23" s="23">
        <f t="shared" si="6"/>
        <v>138694</v>
      </c>
      <c r="D23" s="24">
        <f t="shared" si="7"/>
        <v>116554.11</v>
      </c>
      <c r="E23" s="25">
        <f t="shared" si="8"/>
        <v>22139.89</v>
      </c>
      <c r="F23" s="25">
        <f t="shared" si="9"/>
        <v>1771190.83</v>
      </c>
      <c r="G23" s="25">
        <f t="shared" si="0"/>
        <v>1654636.72</v>
      </c>
    </row>
    <row r="24" spans="1:7" ht="15.75" x14ac:dyDescent="0.25">
      <c r="A24" s="21">
        <v>41887</v>
      </c>
      <c r="B24" s="22">
        <f t="shared" si="10"/>
        <v>30</v>
      </c>
      <c r="C24" s="23">
        <f t="shared" si="6"/>
        <v>138694</v>
      </c>
      <c r="D24" s="24">
        <f t="shared" si="7"/>
        <v>118011.04000000001</v>
      </c>
      <c r="E24" s="25">
        <f t="shared" si="8"/>
        <v>20682.96</v>
      </c>
      <c r="F24" s="25">
        <f t="shared" si="9"/>
        <v>1654636.72</v>
      </c>
      <c r="G24" s="25">
        <f t="shared" si="0"/>
        <v>1536625.68</v>
      </c>
    </row>
    <row r="25" spans="1:7" ht="15.75" x14ac:dyDescent="0.25">
      <c r="A25" s="21">
        <v>41917</v>
      </c>
      <c r="B25" s="22">
        <f t="shared" si="10"/>
        <v>30</v>
      </c>
      <c r="C25" s="23">
        <f t="shared" si="6"/>
        <v>138694</v>
      </c>
      <c r="D25" s="24">
        <f t="shared" si="7"/>
        <v>119486.18</v>
      </c>
      <c r="E25" s="25">
        <f t="shared" si="8"/>
        <v>19207.82</v>
      </c>
      <c r="F25" s="25">
        <f t="shared" si="9"/>
        <v>1536625.68</v>
      </c>
      <c r="G25" s="25">
        <f t="shared" si="0"/>
        <v>1417139.5</v>
      </c>
    </row>
    <row r="26" spans="1:7" ht="15.75" x14ac:dyDescent="0.25">
      <c r="A26" s="21">
        <v>41948</v>
      </c>
      <c r="B26" s="22">
        <f t="shared" si="10"/>
        <v>30</v>
      </c>
      <c r="C26" s="23">
        <f t="shared" si="6"/>
        <v>138694</v>
      </c>
      <c r="D26" s="24">
        <f t="shared" si="7"/>
        <v>120979.76</v>
      </c>
      <c r="E26" s="25">
        <f t="shared" si="8"/>
        <v>17714.240000000002</v>
      </c>
      <c r="F26" s="25">
        <f t="shared" si="9"/>
        <v>1417139.5</v>
      </c>
      <c r="G26" s="25">
        <f t="shared" si="0"/>
        <v>1296159.74</v>
      </c>
    </row>
    <row r="27" spans="1:7" ht="15.75" x14ac:dyDescent="0.25">
      <c r="A27" s="21">
        <v>41978</v>
      </c>
      <c r="B27" s="22">
        <f t="shared" si="10"/>
        <v>30</v>
      </c>
      <c r="C27" s="23">
        <f t="shared" si="6"/>
        <v>138694</v>
      </c>
      <c r="D27" s="24">
        <f t="shared" si="7"/>
        <v>122492</v>
      </c>
      <c r="E27" s="25">
        <f t="shared" si="8"/>
        <v>16202</v>
      </c>
      <c r="F27" s="25">
        <f t="shared" si="9"/>
        <v>1296159.74</v>
      </c>
      <c r="G27" s="25">
        <f t="shared" si="0"/>
        <v>1173667.74</v>
      </c>
    </row>
    <row r="28" spans="1:7" ht="15.75" x14ac:dyDescent="0.25">
      <c r="A28" s="21">
        <v>42009</v>
      </c>
      <c r="B28" s="22">
        <f t="shared" si="10"/>
        <v>30</v>
      </c>
      <c r="C28" s="23">
        <f t="shared" si="6"/>
        <v>138694</v>
      </c>
      <c r="D28" s="24">
        <f t="shared" si="7"/>
        <v>124023.15</v>
      </c>
      <c r="E28" s="25">
        <f t="shared" si="8"/>
        <v>14670.85</v>
      </c>
      <c r="F28" s="25">
        <f t="shared" si="9"/>
        <v>1173667.74</v>
      </c>
      <c r="G28" s="25">
        <f t="shared" si="0"/>
        <v>1049644.5900000001</v>
      </c>
    </row>
    <row r="29" spans="1:7" ht="15.75" x14ac:dyDescent="0.25">
      <c r="A29" s="21">
        <v>42040</v>
      </c>
      <c r="B29" s="22">
        <f t="shared" si="10"/>
        <v>30</v>
      </c>
      <c r="C29" s="23">
        <f t="shared" si="6"/>
        <v>138694</v>
      </c>
      <c r="D29" s="24">
        <f t="shared" si="7"/>
        <v>125573.44</v>
      </c>
      <c r="E29" s="25">
        <f t="shared" si="8"/>
        <v>13120.56</v>
      </c>
      <c r="F29" s="25">
        <f t="shared" si="9"/>
        <v>1049644.5900000001</v>
      </c>
      <c r="G29" s="25">
        <f t="shared" si="0"/>
        <v>924071.15000000014</v>
      </c>
    </row>
    <row r="30" spans="1:7" ht="15.75" x14ac:dyDescent="0.25">
      <c r="A30" s="21">
        <v>42068</v>
      </c>
      <c r="B30" s="22">
        <f t="shared" si="10"/>
        <v>30</v>
      </c>
      <c r="C30" s="23">
        <f t="shared" si="6"/>
        <v>138694</v>
      </c>
      <c r="D30" s="24">
        <f t="shared" si="7"/>
        <v>127143.11</v>
      </c>
      <c r="E30" s="25">
        <f t="shared" si="8"/>
        <v>11550.89</v>
      </c>
      <c r="F30" s="25">
        <f t="shared" si="9"/>
        <v>924071.15000000014</v>
      </c>
      <c r="G30" s="25">
        <f t="shared" si="0"/>
        <v>796928.04000000015</v>
      </c>
    </row>
    <row r="31" spans="1:7" ht="15.75" x14ac:dyDescent="0.25">
      <c r="A31" s="21">
        <v>42099</v>
      </c>
      <c r="B31" s="22">
        <f t="shared" si="10"/>
        <v>30</v>
      </c>
      <c r="C31" s="23">
        <f t="shared" si="6"/>
        <v>138694</v>
      </c>
      <c r="D31" s="24">
        <f t="shared" si="7"/>
        <v>128732.4</v>
      </c>
      <c r="E31" s="25">
        <f t="shared" si="8"/>
        <v>9961.6</v>
      </c>
      <c r="F31" s="25">
        <f t="shared" si="9"/>
        <v>796928.04000000015</v>
      </c>
      <c r="G31" s="25">
        <f t="shared" si="0"/>
        <v>668195.64000000013</v>
      </c>
    </row>
    <row r="32" spans="1:7" ht="15.75" x14ac:dyDescent="0.25">
      <c r="A32" s="21">
        <v>42129</v>
      </c>
      <c r="B32" s="22">
        <f t="shared" si="10"/>
        <v>30</v>
      </c>
      <c r="C32" s="23">
        <f t="shared" si="6"/>
        <v>138694</v>
      </c>
      <c r="D32" s="24">
        <f t="shared" si="7"/>
        <v>130341.55</v>
      </c>
      <c r="E32" s="25">
        <f t="shared" si="8"/>
        <v>8352.4500000000007</v>
      </c>
      <c r="F32" s="25">
        <f t="shared" si="9"/>
        <v>668195.64000000013</v>
      </c>
      <c r="G32" s="25">
        <f t="shared" si="0"/>
        <v>537854.09000000008</v>
      </c>
    </row>
    <row r="33" spans="1:7" ht="15.75" x14ac:dyDescent="0.25">
      <c r="A33" s="21">
        <v>42160</v>
      </c>
      <c r="B33" s="22">
        <f t="shared" si="10"/>
        <v>30</v>
      </c>
      <c r="C33" s="23">
        <f t="shared" si="6"/>
        <v>138694</v>
      </c>
      <c r="D33" s="24">
        <f t="shared" si="7"/>
        <v>131970.82</v>
      </c>
      <c r="E33" s="25">
        <f t="shared" si="8"/>
        <v>6723.18</v>
      </c>
      <c r="F33" s="25">
        <f t="shared" si="9"/>
        <v>537854.09000000008</v>
      </c>
      <c r="G33" s="25">
        <f t="shared" si="0"/>
        <v>405883.27000000008</v>
      </c>
    </row>
    <row r="34" spans="1:7" ht="15.75" x14ac:dyDescent="0.25">
      <c r="A34" s="21">
        <v>42190</v>
      </c>
      <c r="B34" s="22">
        <f t="shared" si="10"/>
        <v>30</v>
      </c>
      <c r="C34" s="23">
        <f t="shared" si="6"/>
        <v>138694</v>
      </c>
      <c r="D34" s="24">
        <f t="shared" si="7"/>
        <v>133620.46</v>
      </c>
      <c r="E34" s="25">
        <f t="shared" si="8"/>
        <v>5073.54</v>
      </c>
      <c r="F34" s="25">
        <f t="shared" si="9"/>
        <v>405883.27000000008</v>
      </c>
      <c r="G34" s="25">
        <f t="shared" si="0"/>
        <v>272262.81000000006</v>
      </c>
    </row>
    <row r="35" spans="1:7" ht="15.75" x14ac:dyDescent="0.25">
      <c r="A35" s="21">
        <v>42221</v>
      </c>
      <c r="B35" s="22">
        <f t="shared" si="10"/>
        <v>30</v>
      </c>
      <c r="C35" s="23">
        <f t="shared" si="6"/>
        <v>138694</v>
      </c>
      <c r="D35" s="24">
        <f t="shared" si="7"/>
        <v>135290.71</v>
      </c>
      <c r="E35" s="25">
        <f t="shared" si="8"/>
        <v>3403.29</v>
      </c>
      <c r="F35" s="25">
        <f t="shared" si="9"/>
        <v>272262.81000000006</v>
      </c>
      <c r="G35" s="25">
        <f t="shared" si="0"/>
        <v>136972.10000000006</v>
      </c>
    </row>
    <row r="36" spans="1:7" ht="15.75" x14ac:dyDescent="0.25">
      <c r="A36" s="26">
        <v>42252</v>
      </c>
      <c r="B36" s="27">
        <f t="shared" si="10"/>
        <v>30</v>
      </c>
      <c r="C36" s="28">
        <f t="shared" si="6"/>
        <v>138694</v>
      </c>
      <c r="D36" s="29">
        <f t="shared" si="7"/>
        <v>136972.10000000006</v>
      </c>
      <c r="E36" s="30">
        <v>1721.8999999999419</v>
      </c>
      <c r="F36" s="30">
        <f t="shared" si="9"/>
        <v>136972.10000000006</v>
      </c>
      <c r="G36" s="30">
        <f t="shared" si="0"/>
        <v>0</v>
      </c>
    </row>
    <row r="37" spans="1:7" ht="15.75" x14ac:dyDescent="0.25">
      <c r="A37" s="21">
        <v>41795</v>
      </c>
      <c r="B37" s="22">
        <f>DAYS360(A4,A37,TRUE)</f>
        <v>30</v>
      </c>
      <c r="C37" s="23">
        <f t="shared" ref="C37:C52" si="11">$L$2</f>
        <v>207327</v>
      </c>
      <c r="D37" s="24">
        <f>C37-E37</f>
        <v>180243.66999999998</v>
      </c>
      <c r="E37" s="25">
        <f>ROUND((F37*J1*B2/360)+(F21*B2*H2/360),2)</f>
        <v>27083.33</v>
      </c>
      <c r="F37" s="25">
        <f>F21+L1</f>
        <v>3000000</v>
      </c>
      <c r="G37" s="25">
        <f>F37-D37</f>
        <v>2819756.33</v>
      </c>
    </row>
    <row r="38" spans="1:7" ht="15.75" x14ac:dyDescent="0.25">
      <c r="A38" s="21">
        <v>41825</v>
      </c>
      <c r="B38" s="22">
        <f>DAYS360(A37,A38,TRUE)</f>
        <v>30</v>
      </c>
      <c r="C38" s="23">
        <f t="shared" si="11"/>
        <v>207327</v>
      </c>
      <c r="D38" s="24">
        <f>C38-E38</f>
        <v>172080.05</v>
      </c>
      <c r="E38" s="25">
        <f>ROUND(F38*B38*$B$2/360,2)</f>
        <v>35246.949999999997</v>
      </c>
      <c r="F38" s="25">
        <f>G37</f>
        <v>2819756.33</v>
      </c>
      <c r="G38" s="25">
        <f>F38-D38</f>
        <v>2647676.2800000003</v>
      </c>
    </row>
    <row r="39" spans="1:7" ht="15.75" x14ac:dyDescent="0.25">
      <c r="A39" s="21">
        <v>41856</v>
      </c>
      <c r="B39" s="22">
        <f t="shared" ref="B39:B52" si="12">DAYS360(A38,A39,TRUE)</f>
        <v>30</v>
      </c>
      <c r="C39" s="23">
        <f t="shared" si="11"/>
        <v>207327</v>
      </c>
      <c r="D39" s="24">
        <f>C39-E39</f>
        <v>174231.05</v>
      </c>
      <c r="E39" s="25">
        <f t="shared" ref="E39:E51" si="13">ROUND(F39*B39*$B$2/360,2)</f>
        <v>33095.949999999997</v>
      </c>
      <c r="F39" s="25">
        <f t="shared" ref="F39:F52" si="14">G38</f>
        <v>2647676.2800000003</v>
      </c>
      <c r="G39" s="25">
        <f t="shared" ref="G39:G52" si="15">F39-D39</f>
        <v>2473445.2300000004</v>
      </c>
    </row>
    <row r="40" spans="1:7" ht="15.75" x14ac:dyDescent="0.25">
      <c r="A40" s="21">
        <v>41887</v>
      </c>
      <c r="B40" s="22">
        <f t="shared" si="12"/>
        <v>30</v>
      </c>
      <c r="C40" s="23">
        <f t="shared" si="11"/>
        <v>207327</v>
      </c>
      <c r="D40" s="24">
        <f t="shared" ref="D40:D52" si="16">C40-E40</f>
        <v>176408.93</v>
      </c>
      <c r="E40" s="25">
        <f t="shared" si="13"/>
        <v>30918.07</v>
      </c>
      <c r="F40" s="25">
        <f t="shared" si="14"/>
        <v>2473445.2300000004</v>
      </c>
      <c r="G40" s="25">
        <f t="shared" si="15"/>
        <v>2297036.3000000003</v>
      </c>
    </row>
    <row r="41" spans="1:7" ht="15.75" x14ac:dyDescent="0.25">
      <c r="A41" s="21">
        <v>41917</v>
      </c>
      <c r="B41" s="22">
        <f t="shared" si="12"/>
        <v>30</v>
      </c>
      <c r="C41" s="23">
        <f t="shared" si="11"/>
        <v>207327</v>
      </c>
      <c r="D41" s="24">
        <f t="shared" si="16"/>
        <v>178614.05</v>
      </c>
      <c r="E41" s="25">
        <f t="shared" si="13"/>
        <v>28712.95</v>
      </c>
      <c r="F41" s="25">
        <f t="shared" si="14"/>
        <v>2297036.3000000003</v>
      </c>
      <c r="G41" s="25">
        <f t="shared" si="15"/>
        <v>2118422.2500000005</v>
      </c>
    </row>
    <row r="42" spans="1:7" ht="15.75" x14ac:dyDescent="0.25">
      <c r="A42" s="21">
        <v>41948</v>
      </c>
      <c r="B42" s="22">
        <f t="shared" si="12"/>
        <v>30</v>
      </c>
      <c r="C42" s="23">
        <f t="shared" si="11"/>
        <v>207327</v>
      </c>
      <c r="D42" s="24">
        <f t="shared" si="16"/>
        <v>180846.72</v>
      </c>
      <c r="E42" s="25">
        <f t="shared" si="13"/>
        <v>26480.28</v>
      </c>
      <c r="F42" s="25">
        <f t="shared" si="14"/>
        <v>2118422.2500000005</v>
      </c>
      <c r="G42" s="25">
        <f t="shared" si="15"/>
        <v>1937575.5300000005</v>
      </c>
    </row>
    <row r="43" spans="1:7" ht="15.75" x14ac:dyDescent="0.25">
      <c r="A43" s="21">
        <v>41978</v>
      </c>
      <c r="B43" s="22">
        <f t="shared" si="12"/>
        <v>30</v>
      </c>
      <c r="C43" s="23">
        <f t="shared" si="11"/>
        <v>207327</v>
      </c>
      <c r="D43" s="24">
        <f t="shared" si="16"/>
        <v>183107.31</v>
      </c>
      <c r="E43" s="25">
        <f t="shared" si="13"/>
        <v>24219.69</v>
      </c>
      <c r="F43" s="25">
        <f t="shared" si="14"/>
        <v>1937575.5300000005</v>
      </c>
      <c r="G43" s="25">
        <f t="shared" si="15"/>
        <v>1754468.2200000004</v>
      </c>
    </row>
    <row r="44" spans="1:7" ht="15.75" x14ac:dyDescent="0.25">
      <c r="A44" s="21">
        <v>42009</v>
      </c>
      <c r="B44" s="22">
        <f t="shared" si="12"/>
        <v>30</v>
      </c>
      <c r="C44" s="23">
        <f t="shared" si="11"/>
        <v>207327</v>
      </c>
      <c r="D44" s="24">
        <f t="shared" si="16"/>
        <v>185396.15</v>
      </c>
      <c r="E44" s="25">
        <f t="shared" si="13"/>
        <v>21930.85</v>
      </c>
      <c r="F44" s="25">
        <f t="shared" si="14"/>
        <v>1754468.2200000004</v>
      </c>
      <c r="G44" s="25">
        <f t="shared" si="15"/>
        <v>1569072.0700000005</v>
      </c>
    </row>
    <row r="45" spans="1:7" ht="15.75" x14ac:dyDescent="0.25">
      <c r="A45" s="21">
        <v>42040</v>
      </c>
      <c r="B45" s="22">
        <f t="shared" si="12"/>
        <v>30</v>
      </c>
      <c r="C45" s="23">
        <f t="shared" si="11"/>
        <v>207327</v>
      </c>
      <c r="D45" s="24">
        <f t="shared" si="16"/>
        <v>187713.6</v>
      </c>
      <c r="E45" s="25">
        <f t="shared" si="13"/>
        <v>19613.400000000001</v>
      </c>
      <c r="F45" s="25">
        <f t="shared" si="14"/>
        <v>1569072.0700000005</v>
      </c>
      <c r="G45" s="25">
        <f t="shared" si="15"/>
        <v>1381358.4700000004</v>
      </c>
    </row>
    <row r="46" spans="1:7" ht="15.75" x14ac:dyDescent="0.25">
      <c r="A46" s="21">
        <v>42068</v>
      </c>
      <c r="B46" s="22">
        <f t="shared" si="12"/>
        <v>30</v>
      </c>
      <c r="C46" s="23">
        <f t="shared" si="11"/>
        <v>207327</v>
      </c>
      <c r="D46" s="24">
        <f t="shared" si="16"/>
        <v>190060.02</v>
      </c>
      <c r="E46" s="25">
        <f t="shared" si="13"/>
        <v>17266.98</v>
      </c>
      <c r="F46" s="25">
        <f t="shared" si="14"/>
        <v>1381358.4700000004</v>
      </c>
      <c r="G46" s="25">
        <f t="shared" si="15"/>
        <v>1191298.4500000004</v>
      </c>
    </row>
    <row r="47" spans="1:7" ht="15.75" x14ac:dyDescent="0.25">
      <c r="A47" s="21">
        <v>42099</v>
      </c>
      <c r="B47" s="22">
        <f t="shared" si="12"/>
        <v>30</v>
      </c>
      <c r="C47" s="23">
        <f t="shared" si="11"/>
        <v>207327</v>
      </c>
      <c r="D47" s="24">
        <f t="shared" si="16"/>
        <v>192435.77</v>
      </c>
      <c r="E47" s="25">
        <f t="shared" si="13"/>
        <v>14891.23</v>
      </c>
      <c r="F47" s="25">
        <f t="shared" si="14"/>
        <v>1191298.4500000004</v>
      </c>
      <c r="G47" s="25">
        <f t="shared" si="15"/>
        <v>998862.6800000004</v>
      </c>
    </row>
    <row r="48" spans="1:7" ht="15.75" x14ac:dyDescent="0.25">
      <c r="A48" s="21">
        <v>42129</v>
      </c>
      <c r="B48" s="22">
        <f t="shared" si="12"/>
        <v>30</v>
      </c>
      <c r="C48" s="23">
        <f t="shared" si="11"/>
        <v>207327</v>
      </c>
      <c r="D48" s="24">
        <f t="shared" si="16"/>
        <v>194841.22</v>
      </c>
      <c r="E48" s="25">
        <f t="shared" si="13"/>
        <v>12485.78</v>
      </c>
      <c r="F48" s="25">
        <f t="shared" si="14"/>
        <v>998862.6800000004</v>
      </c>
      <c r="G48" s="25">
        <f t="shared" si="15"/>
        <v>804021.46000000043</v>
      </c>
    </row>
    <row r="49" spans="1:7" ht="15.75" x14ac:dyDescent="0.25">
      <c r="A49" s="21">
        <v>42160</v>
      </c>
      <c r="B49" s="22">
        <f t="shared" si="12"/>
        <v>30</v>
      </c>
      <c r="C49" s="23">
        <f t="shared" si="11"/>
        <v>207327</v>
      </c>
      <c r="D49" s="24">
        <f t="shared" si="16"/>
        <v>197276.73</v>
      </c>
      <c r="E49" s="25">
        <f t="shared" si="13"/>
        <v>10050.27</v>
      </c>
      <c r="F49" s="25">
        <f t="shared" si="14"/>
        <v>804021.46000000043</v>
      </c>
      <c r="G49" s="25">
        <f t="shared" si="15"/>
        <v>606744.73000000045</v>
      </c>
    </row>
    <row r="50" spans="1:7" ht="15.75" x14ac:dyDescent="0.25">
      <c r="A50" s="21">
        <v>42190</v>
      </c>
      <c r="B50" s="22">
        <f t="shared" si="12"/>
        <v>30</v>
      </c>
      <c r="C50" s="23">
        <f t="shared" si="11"/>
        <v>207327</v>
      </c>
      <c r="D50" s="24">
        <f t="shared" si="16"/>
        <v>199742.69</v>
      </c>
      <c r="E50" s="25">
        <f t="shared" si="13"/>
        <v>7584.31</v>
      </c>
      <c r="F50" s="25">
        <f t="shared" si="14"/>
        <v>606744.73000000045</v>
      </c>
      <c r="G50" s="25">
        <f t="shared" si="15"/>
        <v>407002.04000000044</v>
      </c>
    </row>
    <row r="51" spans="1:7" ht="15.75" x14ac:dyDescent="0.25">
      <c r="A51" s="21">
        <v>42221</v>
      </c>
      <c r="B51" s="22">
        <f t="shared" si="12"/>
        <v>30</v>
      </c>
      <c r="C51" s="23">
        <f t="shared" si="11"/>
        <v>207327</v>
      </c>
      <c r="D51" s="24">
        <f t="shared" si="16"/>
        <v>202239.47</v>
      </c>
      <c r="E51" s="25">
        <f t="shared" si="13"/>
        <v>5087.53</v>
      </c>
      <c r="F51" s="25">
        <f t="shared" si="14"/>
        <v>407002.04000000044</v>
      </c>
      <c r="G51" s="25">
        <f t="shared" si="15"/>
        <v>204762.57000000044</v>
      </c>
    </row>
    <row r="52" spans="1:7" ht="15.75" x14ac:dyDescent="0.25">
      <c r="A52" s="26">
        <v>42252</v>
      </c>
      <c r="B52" s="27">
        <f t="shared" si="12"/>
        <v>30</v>
      </c>
      <c r="C52" s="28">
        <f t="shared" si="11"/>
        <v>207327</v>
      </c>
      <c r="D52" s="29">
        <f t="shared" si="16"/>
        <v>204762.57000000044</v>
      </c>
      <c r="E52" s="30">
        <v>2564.4299999995578</v>
      </c>
      <c r="F52" s="30">
        <f t="shared" si="14"/>
        <v>204762.57000000044</v>
      </c>
      <c r="G52" s="30">
        <f t="shared" si="15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B05F-C7E8-446E-A2C7-88D0E44E69FB}">
  <dimension ref="A1:L112"/>
  <sheetViews>
    <sheetView workbookViewId="0">
      <selection activeCell="A2" sqref="A2:A15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2.85546875" bestFit="1" customWidth="1"/>
    <col min="5" max="5" width="23" bestFit="1" customWidth="1"/>
    <col min="6" max="6" width="16.28515625" bestFit="1" customWidth="1"/>
    <col min="7" max="7" width="31.140625" bestFit="1" customWidth="1"/>
    <col min="8" max="8" width="12.85546875" bestFit="1" customWidth="1"/>
    <col min="9" max="9" width="29.28515625" bestFit="1" customWidth="1"/>
    <col min="10" max="10" width="12.7109375" bestFit="1" customWidth="1"/>
    <col min="11" max="11" width="27.7109375" bestFit="1" customWidth="1"/>
    <col min="12" max="12" width="12.85546875" bestFit="1" customWidth="1"/>
  </cols>
  <sheetData>
    <row r="1" spans="1:12" x14ac:dyDescent="0.25">
      <c r="A1" s="11" t="s">
        <v>30</v>
      </c>
      <c r="B1" s="12">
        <v>41760</v>
      </c>
      <c r="C1" s="13" t="s">
        <v>110</v>
      </c>
      <c r="D1" s="14">
        <v>1000000</v>
      </c>
      <c r="E1" s="11" t="s">
        <v>111</v>
      </c>
      <c r="F1" s="12">
        <v>42125</v>
      </c>
      <c r="G1" s="13" t="s">
        <v>112</v>
      </c>
      <c r="H1" s="15">
        <v>1000000</v>
      </c>
      <c r="I1" s="44" t="s">
        <v>133</v>
      </c>
      <c r="J1" s="44">
        <f>(31-4-2014)-(5-4-2014)</f>
        <v>26</v>
      </c>
      <c r="K1" s="45" t="s">
        <v>159</v>
      </c>
      <c r="L1" s="46">
        <v>1000000</v>
      </c>
    </row>
    <row r="2" spans="1:12" x14ac:dyDescent="0.25">
      <c r="A2" s="11" t="s">
        <v>31</v>
      </c>
      <c r="B2" s="17">
        <v>0.15</v>
      </c>
      <c r="C2" s="11" t="s">
        <v>37</v>
      </c>
      <c r="D2" s="18">
        <f>ROUNDUP(34682.7505555555,0)</f>
        <v>34683</v>
      </c>
      <c r="E2" s="11" t="s">
        <v>37</v>
      </c>
      <c r="F2" s="18">
        <f>ROUNDUP(81029.3262131973,0)</f>
        <v>81030</v>
      </c>
      <c r="G2" s="16" t="s">
        <v>158</v>
      </c>
      <c r="H2" s="16">
        <f>(5-5-2014)-(1-5-2014)</f>
        <v>4</v>
      </c>
      <c r="I2" s="47" t="s">
        <v>114</v>
      </c>
      <c r="J2" s="48">
        <v>42491</v>
      </c>
      <c r="K2" s="11" t="s">
        <v>37</v>
      </c>
      <c r="L2" s="18">
        <f>ROUNDUP(163977.907723299,0)</f>
        <v>163978</v>
      </c>
    </row>
    <row r="3" spans="1:12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20" t="s">
        <v>19</v>
      </c>
    </row>
    <row r="4" spans="1:12" ht="15.75" x14ac:dyDescent="0.25">
      <c r="A4" s="21">
        <v>41764</v>
      </c>
      <c r="B4" s="22">
        <f>_xlfn.DAYS(A4,B1)</f>
        <v>4</v>
      </c>
      <c r="C4" s="23" t="s">
        <v>25</v>
      </c>
      <c r="D4" s="24">
        <v>0</v>
      </c>
      <c r="E4" s="25">
        <f>ROUNDUP($B$2*B4*F4/365,0)</f>
        <v>1644</v>
      </c>
      <c r="F4" s="25">
        <f>D1</f>
        <v>1000000</v>
      </c>
      <c r="G4" s="25">
        <f t="shared" ref="G4:G40" si="0">F4-D4</f>
        <v>1000000</v>
      </c>
    </row>
    <row r="5" spans="1:12" ht="15.75" x14ac:dyDescent="0.25">
      <c r="A5" s="21">
        <v>41795</v>
      </c>
      <c r="B5" s="22">
        <f>_xlfn.DAYS(A5,A4)</f>
        <v>31</v>
      </c>
      <c r="C5" s="23">
        <f>$D$2</f>
        <v>34683</v>
      </c>
      <c r="D5" s="24">
        <f>C5-E5</f>
        <v>21943.27</v>
      </c>
      <c r="E5" s="25">
        <f>ROUND($B$2*B5*F5/365,2)</f>
        <v>12739.73</v>
      </c>
      <c r="F5" s="25">
        <f>G4</f>
        <v>1000000</v>
      </c>
      <c r="G5" s="25">
        <f>F5-D5</f>
        <v>978056.73</v>
      </c>
    </row>
    <row r="6" spans="1:12" ht="15.75" x14ac:dyDescent="0.25">
      <c r="A6" s="21">
        <v>41825</v>
      </c>
      <c r="B6" s="22">
        <f t="shared" ref="B6:B40" si="1">_xlfn.DAYS(A6,A5)</f>
        <v>30</v>
      </c>
      <c r="C6" s="23">
        <f t="shared" ref="C6:C51" si="2">$D$2</f>
        <v>34683</v>
      </c>
      <c r="D6" s="24">
        <f t="shared" ref="D6:D40" si="3">C6-E6</f>
        <v>22624.77</v>
      </c>
      <c r="E6" s="25">
        <f t="shared" ref="E6:E39" si="4">ROUND($B$2*B6*F6/365,2)</f>
        <v>12058.23</v>
      </c>
      <c r="F6" s="25">
        <f t="shared" ref="F6:F40" si="5">G5</f>
        <v>978056.73</v>
      </c>
      <c r="G6" s="25">
        <f t="shared" si="0"/>
        <v>955431.96</v>
      </c>
    </row>
    <row r="7" spans="1:12" ht="15.75" x14ac:dyDescent="0.25">
      <c r="A7" s="21">
        <v>41856</v>
      </c>
      <c r="B7" s="22">
        <f t="shared" si="1"/>
        <v>31</v>
      </c>
      <c r="C7" s="23">
        <f t="shared" si="2"/>
        <v>34683</v>
      </c>
      <c r="D7" s="24">
        <f t="shared" si="3"/>
        <v>22511.059999999998</v>
      </c>
      <c r="E7" s="25">
        <f t="shared" si="4"/>
        <v>12171.94</v>
      </c>
      <c r="F7" s="25">
        <f t="shared" si="5"/>
        <v>955431.96</v>
      </c>
      <c r="G7" s="25">
        <f t="shared" si="0"/>
        <v>932920.89999999991</v>
      </c>
    </row>
    <row r="8" spans="1:12" ht="15.75" x14ac:dyDescent="0.25">
      <c r="A8" s="21">
        <v>41887</v>
      </c>
      <c r="B8" s="22">
        <f t="shared" si="1"/>
        <v>31</v>
      </c>
      <c r="C8" s="23">
        <f t="shared" si="2"/>
        <v>34683</v>
      </c>
      <c r="D8" s="24">
        <f t="shared" si="3"/>
        <v>22797.84</v>
      </c>
      <c r="E8" s="25">
        <f t="shared" si="4"/>
        <v>11885.16</v>
      </c>
      <c r="F8" s="25">
        <f t="shared" si="5"/>
        <v>932920.89999999991</v>
      </c>
      <c r="G8" s="25">
        <f t="shared" si="0"/>
        <v>910123.05999999994</v>
      </c>
    </row>
    <row r="9" spans="1:12" ht="15.75" x14ac:dyDescent="0.25">
      <c r="A9" s="21">
        <v>41917</v>
      </c>
      <c r="B9" s="22">
        <f t="shared" si="1"/>
        <v>30</v>
      </c>
      <c r="C9" s="23">
        <f t="shared" si="2"/>
        <v>34683</v>
      </c>
      <c r="D9" s="24">
        <f t="shared" si="3"/>
        <v>23462.3</v>
      </c>
      <c r="E9" s="25">
        <f t="shared" si="4"/>
        <v>11220.7</v>
      </c>
      <c r="F9" s="25">
        <f t="shared" si="5"/>
        <v>910123.05999999994</v>
      </c>
      <c r="G9" s="25">
        <f t="shared" si="0"/>
        <v>886660.75999999989</v>
      </c>
    </row>
    <row r="10" spans="1:12" ht="15.75" x14ac:dyDescent="0.25">
      <c r="A10" s="21">
        <v>41948</v>
      </c>
      <c r="B10" s="22">
        <f t="shared" si="1"/>
        <v>31</v>
      </c>
      <c r="C10" s="23">
        <f t="shared" si="2"/>
        <v>34683</v>
      </c>
      <c r="D10" s="24">
        <f t="shared" si="3"/>
        <v>23387.18</v>
      </c>
      <c r="E10" s="25">
        <f t="shared" si="4"/>
        <v>11295.82</v>
      </c>
      <c r="F10" s="25">
        <f t="shared" si="5"/>
        <v>886660.75999999989</v>
      </c>
      <c r="G10" s="25">
        <f t="shared" si="0"/>
        <v>863273.57999999984</v>
      </c>
    </row>
    <row r="11" spans="1:12" ht="15.75" x14ac:dyDescent="0.25">
      <c r="A11" s="21">
        <v>41978</v>
      </c>
      <c r="B11" s="22">
        <f t="shared" si="1"/>
        <v>30</v>
      </c>
      <c r="C11" s="23">
        <f t="shared" si="2"/>
        <v>34683</v>
      </c>
      <c r="D11" s="24">
        <f t="shared" si="3"/>
        <v>24039.9</v>
      </c>
      <c r="E11" s="25">
        <f t="shared" si="4"/>
        <v>10643.1</v>
      </c>
      <c r="F11" s="25">
        <f t="shared" si="5"/>
        <v>863273.57999999984</v>
      </c>
      <c r="G11" s="25">
        <f t="shared" si="0"/>
        <v>839233.67999999982</v>
      </c>
    </row>
    <row r="12" spans="1:12" ht="15.75" x14ac:dyDescent="0.25">
      <c r="A12" s="21">
        <v>42009</v>
      </c>
      <c r="B12" s="22">
        <f t="shared" si="1"/>
        <v>31</v>
      </c>
      <c r="C12" s="23">
        <f t="shared" si="2"/>
        <v>34683</v>
      </c>
      <c r="D12" s="24">
        <f t="shared" si="3"/>
        <v>23991.39</v>
      </c>
      <c r="E12" s="25">
        <f t="shared" si="4"/>
        <v>10691.61</v>
      </c>
      <c r="F12" s="25">
        <f t="shared" si="5"/>
        <v>839233.67999999982</v>
      </c>
      <c r="G12" s="25">
        <f t="shared" si="0"/>
        <v>815242.2899999998</v>
      </c>
    </row>
    <row r="13" spans="1:12" ht="15.75" x14ac:dyDescent="0.25">
      <c r="A13" s="21">
        <v>42040</v>
      </c>
      <c r="B13" s="22">
        <f t="shared" si="1"/>
        <v>31</v>
      </c>
      <c r="C13" s="23">
        <f t="shared" si="2"/>
        <v>34683</v>
      </c>
      <c r="D13" s="24">
        <f t="shared" si="3"/>
        <v>24297.040000000001</v>
      </c>
      <c r="E13" s="25">
        <f t="shared" si="4"/>
        <v>10385.959999999999</v>
      </c>
      <c r="F13" s="25">
        <f t="shared" si="5"/>
        <v>815242.2899999998</v>
      </c>
      <c r="G13" s="25">
        <f t="shared" si="0"/>
        <v>790945.24999999977</v>
      </c>
    </row>
    <row r="14" spans="1:12" ht="15.75" x14ac:dyDescent="0.25">
      <c r="A14" s="21">
        <v>42068</v>
      </c>
      <c r="B14" s="22">
        <f t="shared" si="1"/>
        <v>28</v>
      </c>
      <c r="C14" s="23">
        <f t="shared" si="2"/>
        <v>34683</v>
      </c>
      <c r="D14" s="24">
        <f t="shared" si="3"/>
        <v>25581.71</v>
      </c>
      <c r="E14" s="25">
        <f t="shared" si="4"/>
        <v>9101.2900000000009</v>
      </c>
      <c r="F14" s="25">
        <f t="shared" si="5"/>
        <v>790945.24999999977</v>
      </c>
      <c r="G14" s="25">
        <f t="shared" si="0"/>
        <v>765363.5399999998</v>
      </c>
    </row>
    <row r="15" spans="1:12" ht="15.75" x14ac:dyDescent="0.25">
      <c r="A15" s="21">
        <v>42099</v>
      </c>
      <c r="B15" s="22">
        <f t="shared" si="1"/>
        <v>31</v>
      </c>
      <c r="C15" s="23">
        <f t="shared" si="2"/>
        <v>34683</v>
      </c>
      <c r="D15" s="24">
        <f t="shared" si="3"/>
        <v>24932.48</v>
      </c>
      <c r="E15" s="25">
        <f t="shared" si="4"/>
        <v>9750.52</v>
      </c>
      <c r="F15" s="25">
        <f t="shared" si="5"/>
        <v>765363.5399999998</v>
      </c>
      <c r="G15" s="25">
        <f t="shared" si="0"/>
        <v>740431.05999999982</v>
      </c>
    </row>
    <row r="16" spans="1:12" ht="15.75" x14ac:dyDescent="0.25">
      <c r="A16" s="21">
        <v>42129</v>
      </c>
      <c r="B16" s="22">
        <f t="shared" si="1"/>
        <v>30</v>
      </c>
      <c r="C16" s="23">
        <f t="shared" si="2"/>
        <v>34683</v>
      </c>
      <c r="D16" s="24">
        <f t="shared" si="3"/>
        <v>25554.400000000001</v>
      </c>
      <c r="E16" s="25">
        <f t="shared" si="4"/>
        <v>9128.6</v>
      </c>
      <c r="F16" s="25">
        <f t="shared" si="5"/>
        <v>740431.05999999982</v>
      </c>
      <c r="G16" s="25">
        <f t="shared" si="0"/>
        <v>714876.6599999998</v>
      </c>
    </row>
    <row r="17" spans="1:7" ht="15.75" x14ac:dyDescent="0.25">
      <c r="A17" s="21">
        <v>42160</v>
      </c>
      <c r="B17" s="22">
        <f t="shared" si="1"/>
        <v>31</v>
      </c>
      <c r="C17" s="23">
        <f t="shared" si="2"/>
        <v>34683</v>
      </c>
      <c r="D17" s="24">
        <f t="shared" si="3"/>
        <v>25575.67</v>
      </c>
      <c r="E17" s="25">
        <f t="shared" si="4"/>
        <v>9107.33</v>
      </c>
      <c r="F17" s="25">
        <f t="shared" si="5"/>
        <v>714876.6599999998</v>
      </c>
      <c r="G17" s="25">
        <f t="shared" si="0"/>
        <v>689300.98999999976</v>
      </c>
    </row>
    <row r="18" spans="1:7" ht="15.75" x14ac:dyDescent="0.25">
      <c r="A18" s="21">
        <v>42190</v>
      </c>
      <c r="B18" s="22">
        <f t="shared" si="1"/>
        <v>30</v>
      </c>
      <c r="C18" s="23">
        <f t="shared" si="2"/>
        <v>34683</v>
      </c>
      <c r="D18" s="24">
        <f t="shared" si="3"/>
        <v>26184.77</v>
      </c>
      <c r="E18" s="25">
        <f t="shared" si="4"/>
        <v>8498.23</v>
      </c>
      <c r="F18" s="25">
        <f t="shared" si="5"/>
        <v>689300.98999999976</v>
      </c>
      <c r="G18" s="25">
        <f t="shared" si="0"/>
        <v>663116.21999999974</v>
      </c>
    </row>
    <row r="19" spans="1:7" ht="15.75" x14ac:dyDescent="0.25">
      <c r="A19" s="21">
        <v>42221</v>
      </c>
      <c r="B19" s="22">
        <f t="shared" si="1"/>
        <v>31</v>
      </c>
      <c r="C19" s="23">
        <f t="shared" si="2"/>
        <v>34683</v>
      </c>
      <c r="D19" s="24">
        <f t="shared" si="3"/>
        <v>26235.08</v>
      </c>
      <c r="E19" s="25">
        <f t="shared" si="4"/>
        <v>8447.92</v>
      </c>
      <c r="F19" s="25">
        <f t="shared" si="5"/>
        <v>663116.21999999974</v>
      </c>
      <c r="G19" s="25">
        <f t="shared" si="0"/>
        <v>636881.13999999978</v>
      </c>
    </row>
    <row r="20" spans="1:7" ht="15.75" x14ac:dyDescent="0.25">
      <c r="A20" s="21">
        <v>42252</v>
      </c>
      <c r="B20" s="22">
        <f t="shared" si="1"/>
        <v>31</v>
      </c>
      <c r="C20" s="23">
        <f t="shared" si="2"/>
        <v>34683</v>
      </c>
      <c r="D20" s="24">
        <f t="shared" si="3"/>
        <v>26569.31</v>
      </c>
      <c r="E20" s="25">
        <f t="shared" si="4"/>
        <v>8113.69</v>
      </c>
      <c r="F20" s="25">
        <f t="shared" si="5"/>
        <v>636881.13999999978</v>
      </c>
      <c r="G20" s="25">
        <f t="shared" si="0"/>
        <v>610311.82999999973</v>
      </c>
    </row>
    <row r="21" spans="1:7" ht="15.75" x14ac:dyDescent="0.25">
      <c r="A21" s="21">
        <v>42282</v>
      </c>
      <c r="B21" s="22">
        <f t="shared" si="1"/>
        <v>30</v>
      </c>
      <c r="C21" s="23">
        <f t="shared" si="2"/>
        <v>34683</v>
      </c>
      <c r="D21" s="24">
        <f t="shared" si="3"/>
        <v>27158.61</v>
      </c>
      <c r="E21" s="25">
        <f t="shared" si="4"/>
        <v>7524.39</v>
      </c>
      <c r="F21" s="25">
        <f t="shared" si="5"/>
        <v>610311.82999999973</v>
      </c>
      <c r="G21" s="25">
        <f t="shared" si="0"/>
        <v>583153.21999999974</v>
      </c>
    </row>
    <row r="22" spans="1:7" ht="15.75" x14ac:dyDescent="0.25">
      <c r="A22" s="21">
        <v>42313</v>
      </c>
      <c r="B22" s="22">
        <f t="shared" si="1"/>
        <v>31</v>
      </c>
      <c r="C22" s="23">
        <f t="shared" si="2"/>
        <v>34683</v>
      </c>
      <c r="D22" s="24">
        <f t="shared" si="3"/>
        <v>27253.79</v>
      </c>
      <c r="E22" s="25">
        <f t="shared" si="4"/>
        <v>7429.21</v>
      </c>
      <c r="F22" s="25">
        <f t="shared" si="5"/>
        <v>583153.21999999974</v>
      </c>
      <c r="G22" s="25">
        <f t="shared" si="0"/>
        <v>555899.4299999997</v>
      </c>
    </row>
    <row r="23" spans="1:7" ht="15.75" x14ac:dyDescent="0.25">
      <c r="A23" s="21">
        <v>42343</v>
      </c>
      <c r="B23" s="22">
        <f t="shared" si="1"/>
        <v>30</v>
      </c>
      <c r="C23" s="23">
        <f t="shared" si="2"/>
        <v>34683</v>
      </c>
      <c r="D23" s="24">
        <f t="shared" si="3"/>
        <v>27829.45</v>
      </c>
      <c r="E23" s="25">
        <f t="shared" si="4"/>
        <v>6853.55</v>
      </c>
      <c r="F23" s="25">
        <f t="shared" si="5"/>
        <v>555899.4299999997</v>
      </c>
      <c r="G23" s="25">
        <f t="shared" si="0"/>
        <v>528069.97999999975</v>
      </c>
    </row>
    <row r="24" spans="1:7" ht="15.75" x14ac:dyDescent="0.25">
      <c r="A24" s="21">
        <v>42374</v>
      </c>
      <c r="B24" s="22">
        <f t="shared" si="1"/>
        <v>31</v>
      </c>
      <c r="C24" s="23">
        <f t="shared" si="2"/>
        <v>34683</v>
      </c>
      <c r="D24" s="24">
        <f t="shared" si="3"/>
        <v>27955.53</v>
      </c>
      <c r="E24" s="25">
        <f t="shared" si="4"/>
        <v>6727.47</v>
      </c>
      <c r="F24" s="25">
        <f t="shared" si="5"/>
        <v>528069.97999999975</v>
      </c>
      <c r="G24" s="25">
        <f t="shared" si="0"/>
        <v>500114.44999999972</v>
      </c>
    </row>
    <row r="25" spans="1:7" ht="15.75" x14ac:dyDescent="0.25">
      <c r="A25" s="21">
        <v>42405</v>
      </c>
      <c r="B25" s="22">
        <f t="shared" si="1"/>
        <v>31</v>
      </c>
      <c r="C25" s="23">
        <f t="shared" si="2"/>
        <v>34683</v>
      </c>
      <c r="D25" s="24">
        <f t="shared" si="3"/>
        <v>28311.68</v>
      </c>
      <c r="E25" s="25">
        <f t="shared" si="4"/>
        <v>6371.32</v>
      </c>
      <c r="F25" s="25">
        <f t="shared" si="5"/>
        <v>500114.44999999972</v>
      </c>
      <c r="G25" s="25">
        <f t="shared" si="0"/>
        <v>471802.76999999973</v>
      </c>
    </row>
    <row r="26" spans="1:7" ht="15.75" x14ac:dyDescent="0.25">
      <c r="A26" s="21">
        <v>42434</v>
      </c>
      <c r="B26" s="22">
        <f t="shared" si="1"/>
        <v>29</v>
      </c>
      <c r="C26" s="23">
        <f t="shared" si="2"/>
        <v>34683</v>
      </c>
      <c r="D26" s="24">
        <f t="shared" si="3"/>
        <v>29060.15</v>
      </c>
      <c r="E26" s="25">
        <f t="shared" si="4"/>
        <v>5622.85</v>
      </c>
      <c r="F26" s="25">
        <f t="shared" si="5"/>
        <v>471802.76999999973</v>
      </c>
      <c r="G26" s="25">
        <f t="shared" si="0"/>
        <v>442742.6199999997</v>
      </c>
    </row>
    <row r="27" spans="1:7" ht="15.75" x14ac:dyDescent="0.25">
      <c r="A27" s="21">
        <v>42465</v>
      </c>
      <c r="B27" s="22">
        <f t="shared" si="1"/>
        <v>31</v>
      </c>
      <c r="C27" s="23">
        <f t="shared" si="2"/>
        <v>34683</v>
      </c>
      <c r="D27" s="24">
        <f t="shared" si="3"/>
        <v>29042.58</v>
      </c>
      <c r="E27" s="25">
        <f t="shared" si="4"/>
        <v>5640.42</v>
      </c>
      <c r="F27" s="25">
        <f t="shared" si="5"/>
        <v>442742.6199999997</v>
      </c>
      <c r="G27" s="25">
        <f t="shared" si="0"/>
        <v>413700.03999999969</v>
      </c>
    </row>
    <row r="28" spans="1:7" ht="15.75" x14ac:dyDescent="0.25">
      <c r="A28" s="21">
        <v>42495</v>
      </c>
      <c r="B28" s="22">
        <f t="shared" si="1"/>
        <v>30</v>
      </c>
      <c r="C28" s="23">
        <f t="shared" si="2"/>
        <v>34683</v>
      </c>
      <c r="D28" s="24">
        <f t="shared" si="3"/>
        <v>29582.59</v>
      </c>
      <c r="E28" s="25">
        <f t="shared" si="4"/>
        <v>5100.41</v>
      </c>
      <c r="F28" s="25">
        <f t="shared" si="5"/>
        <v>413700.03999999969</v>
      </c>
      <c r="G28" s="25">
        <f t="shared" si="0"/>
        <v>384117.44999999966</v>
      </c>
    </row>
    <row r="29" spans="1:7" ht="15.75" x14ac:dyDescent="0.25">
      <c r="A29" s="21">
        <v>42526</v>
      </c>
      <c r="B29" s="22">
        <f t="shared" si="1"/>
        <v>31</v>
      </c>
      <c r="C29" s="23">
        <f t="shared" si="2"/>
        <v>34683</v>
      </c>
      <c r="D29" s="24">
        <f t="shared" si="3"/>
        <v>29789.45</v>
      </c>
      <c r="E29" s="25">
        <f t="shared" si="4"/>
        <v>4893.55</v>
      </c>
      <c r="F29" s="25">
        <f t="shared" si="5"/>
        <v>384117.44999999966</v>
      </c>
      <c r="G29" s="25">
        <f t="shared" si="0"/>
        <v>354327.99999999965</v>
      </c>
    </row>
    <row r="30" spans="1:7" ht="15.75" x14ac:dyDescent="0.25">
      <c r="A30" s="21">
        <v>42556</v>
      </c>
      <c r="B30" s="22">
        <f t="shared" si="1"/>
        <v>30</v>
      </c>
      <c r="C30" s="23">
        <f t="shared" si="2"/>
        <v>34683</v>
      </c>
      <c r="D30" s="24">
        <f t="shared" si="3"/>
        <v>30314.57</v>
      </c>
      <c r="E30" s="25">
        <f t="shared" si="4"/>
        <v>4368.43</v>
      </c>
      <c r="F30" s="25">
        <f t="shared" si="5"/>
        <v>354327.99999999965</v>
      </c>
      <c r="G30" s="25">
        <f t="shared" si="0"/>
        <v>324013.42999999964</v>
      </c>
    </row>
    <row r="31" spans="1:7" ht="15.75" x14ac:dyDescent="0.25">
      <c r="A31" s="21">
        <v>42587</v>
      </c>
      <c r="B31" s="22">
        <f t="shared" si="1"/>
        <v>31</v>
      </c>
      <c r="C31" s="23">
        <f t="shared" si="2"/>
        <v>34683</v>
      </c>
      <c r="D31" s="24">
        <f t="shared" si="3"/>
        <v>30555.16</v>
      </c>
      <c r="E31" s="25">
        <f t="shared" si="4"/>
        <v>4127.84</v>
      </c>
      <c r="F31" s="25">
        <f t="shared" si="5"/>
        <v>324013.42999999964</v>
      </c>
      <c r="G31" s="25">
        <f t="shared" si="0"/>
        <v>293458.26999999967</v>
      </c>
    </row>
    <row r="32" spans="1:7" ht="15.75" x14ac:dyDescent="0.25">
      <c r="A32" s="21">
        <v>42618</v>
      </c>
      <c r="B32" s="22">
        <f t="shared" si="1"/>
        <v>31</v>
      </c>
      <c r="C32" s="23">
        <f t="shared" si="2"/>
        <v>34683</v>
      </c>
      <c r="D32" s="24">
        <f t="shared" si="3"/>
        <v>30944.42</v>
      </c>
      <c r="E32" s="25">
        <f t="shared" si="4"/>
        <v>3738.58</v>
      </c>
      <c r="F32" s="25">
        <f t="shared" si="5"/>
        <v>293458.26999999967</v>
      </c>
      <c r="G32" s="25">
        <f t="shared" si="0"/>
        <v>262513.84999999969</v>
      </c>
    </row>
    <row r="33" spans="1:7" ht="15.75" x14ac:dyDescent="0.25">
      <c r="A33" s="21">
        <v>42648</v>
      </c>
      <c r="B33" s="22">
        <f t="shared" si="1"/>
        <v>30</v>
      </c>
      <c r="C33" s="23">
        <f t="shared" si="2"/>
        <v>34683</v>
      </c>
      <c r="D33" s="24">
        <f t="shared" si="3"/>
        <v>31446.53</v>
      </c>
      <c r="E33" s="25">
        <f t="shared" si="4"/>
        <v>3236.47</v>
      </c>
      <c r="F33" s="25">
        <f t="shared" si="5"/>
        <v>262513.84999999969</v>
      </c>
      <c r="G33" s="25">
        <f t="shared" si="0"/>
        <v>231067.31999999969</v>
      </c>
    </row>
    <row r="34" spans="1:7" ht="15.75" x14ac:dyDescent="0.25">
      <c r="A34" s="21">
        <v>42679</v>
      </c>
      <c r="B34" s="22">
        <f t="shared" si="1"/>
        <v>31</v>
      </c>
      <c r="C34" s="23">
        <f t="shared" si="2"/>
        <v>34683</v>
      </c>
      <c r="D34" s="24">
        <f t="shared" si="3"/>
        <v>31739.27</v>
      </c>
      <c r="E34" s="25">
        <f t="shared" si="4"/>
        <v>2943.73</v>
      </c>
      <c r="F34" s="25">
        <f t="shared" si="5"/>
        <v>231067.31999999969</v>
      </c>
      <c r="G34" s="25">
        <f t="shared" si="0"/>
        <v>199328.0499999997</v>
      </c>
    </row>
    <row r="35" spans="1:7" ht="15.75" x14ac:dyDescent="0.25">
      <c r="A35" s="21">
        <v>42709</v>
      </c>
      <c r="B35" s="22">
        <f t="shared" si="1"/>
        <v>30</v>
      </c>
      <c r="C35" s="23">
        <f t="shared" si="2"/>
        <v>34683</v>
      </c>
      <c r="D35" s="24">
        <f t="shared" si="3"/>
        <v>32225.53</v>
      </c>
      <c r="E35" s="25">
        <f t="shared" si="4"/>
        <v>2457.4699999999998</v>
      </c>
      <c r="F35" s="25">
        <f t="shared" si="5"/>
        <v>199328.0499999997</v>
      </c>
      <c r="G35" s="25">
        <f t="shared" si="0"/>
        <v>167102.5199999997</v>
      </c>
    </row>
    <row r="36" spans="1:7" ht="15.75" x14ac:dyDescent="0.25">
      <c r="A36" s="21">
        <v>42740</v>
      </c>
      <c r="B36" s="22">
        <f t="shared" si="1"/>
        <v>31</v>
      </c>
      <c r="C36" s="23">
        <f t="shared" si="2"/>
        <v>34683</v>
      </c>
      <c r="D36" s="24">
        <f t="shared" si="3"/>
        <v>32554.16</v>
      </c>
      <c r="E36" s="25">
        <f t="shared" si="4"/>
        <v>2128.84</v>
      </c>
      <c r="F36" s="25">
        <f t="shared" si="5"/>
        <v>167102.5199999997</v>
      </c>
      <c r="G36" s="25">
        <f t="shared" si="0"/>
        <v>134548.35999999969</v>
      </c>
    </row>
    <row r="37" spans="1:7" ht="15.75" x14ac:dyDescent="0.25">
      <c r="A37" s="21">
        <v>42771</v>
      </c>
      <c r="B37" s="22">
        <f t="shared" si="1"/>
        <v>31</v>
      </c>
      <c r="C37" s="23">
        <f t="shared" si="2"/>
        <v>34683</v>
      </c>
      <c r="D37" s="24">
        <f t="shared" si="3"/>
        <v>32968.89</v>
      </c>
      <c r="E37" s="25">
        <f t="shared" si="4"/>
        <v>1714.11</v>
      </c>
      <c r="F37" s="25">
        <f t="shared" si="5"/>
        <v>134548.35999999969</v>
      </c>
      <c r="G37" s="25">
        <f t="shared" si="0"/>
        <v>101579.4699999997</v>
      </c>
    </row>
    <row r="38" spans="1:7" ht="15.75" x14ac:dyDescent="0.25">
      <c r="A38" s="21">
        <v>42799</v>
      </c>
      <c r="B38" s="22">
        <f t="shared" si="1"/>
        <v>28</v>
      </c>
      <c r="C38" s="23">
        <f t="shared" si="2"/>
        <v>34683</v>
      </c>
      <c r="D38" s="24">
        <f t="shared" si="3"/>
        <v>33514.14</v>
      </c>
      <c r="E38" s="25">
        <f t="shared" si="4"/>
        <v>1168.8599999999999</v>
      </c>
      <c r="F38" s="25">
        <f t="shared" si="5"/>
        <v>101579.4699999997</v>
      </c>
      <c r="G38" s="25">
        <f t="shared" si="0"/>
        <v>68065.329999999696</v>
      </c>
    </row>
    <row r="39" spans="1:7" ht="15.75" x14ac:dyDescent="0.25">
      <c r="A39" s="21">
        <v>42830</v>
      </c>
      <c r="B39" s="22">
        <f t="shared" si="1"/>
        <v>31</v>
      </c>
      <c r="C39" s="23">
        <f t="shared" si="2"/>
        <v>34683</v>
      </c>
      <c r="D39" s="24">
        <f t="shared" si="3"/>
        <v>33815.870000000003</v>
      </c>
      <c r="E39" s="25">
        <f t="shared" si="4"/>
        <v>867.13</v>
      </c>
      <c r="F39" s="25">
        <f t="shared" si="5"/>
        <v>68065.329999999696</v>
      </c>
      <c r="G39" s="25">
        <f t="shared" si="0"/>
        <v>34249.459999999694</v>
      </c>
    </row>
    <row r="40" spans="1:7" ht="15.75" x14ac:dyDescent="0.25">
      <c r="A40" s="26">
        <v>42860</v>
      </c>
      <c r="B40" s="27">
        <f t="shared" si="1"/>
        <v>30</v>
      </c>
      <c r="C40" s="28">
        <f t="shared" si="2"/>
        <v>34683</v>
      </c>
      <c r="D40" s="29">
        <f t="shared" si="3"/>
        <v>34249.459999999694</v>
      </c>
      <c r="E40" s="30">
        <v>433.54000000030646</v>
      </c>
      <c r="F40" s="30">
        <f t="shared" si="5"/>
        <v>34249.459999999694</v>
      </c>
      <c r="G40" s="30">
        <f t="shared" si="0"/>
        <v>0</v>
      </c>
    </row>
    <row r="41" spans="1:7" ht="15.75" x14ac:dyDescent="0.25">
      <c r="A41" s="21">
        <v>41795</v>
      </c>
      <c r="B41" s="22">
        <f>_xlfn.DAYS(A41,A4)</f>
        <v>31</v>
      </c>
      <c r="C41" s="23">
        <f>$D$2</f>
        <v>34683</v>
      </c>
      <c r="D41" s="24">
        <f>C41-E41</f>
        <v>21943.27</v>
      </c>
      <c r="E41" s="25">
        <f>ROUND($B$2*B41*F41/365,2)</f>
        <v>12739.73</v>
      </c>
      <c r="F41" s="25">
        <f>F5</f>
        <v>1000000</v>
      </c>
      <c r="G41" s="25">
        <f>F41-D41</f>
        <v>978056.73</v>
      </c>
    </row>
    <row r="42" spans="1:7" ht="15.75" x14ac:dyDescent="0.25">
      <c r="A42" s="21">
        <v>41825</v>
      </c>
      <c r="B42" s="22">
        <f t="shared" ref="B42:B76" si="6">_xlfn.DAYS(A42,A41)</f>
        <v>30</v>
      </c>
      <c r="C42" s="23">
        <f t="shared" si="2"/>
        <v>34683</v>
      </c>
      <c r="D42" s="24">
        <f t="shared" ref="D42:D76" si="7">C42-E42</f>
        <v>22624.77</v>
      </c>
      <c r="E42" s="25">
        <f t="shared" ref="E42:E51" si="8">ROUND($B$2*B42*F42/365,2)</f>
        <v>12058.23</v>
      </c>
      <c r="F42" s="25">
        <f t="shared" ref="F42:F76" si="9">G41</f>
        <v>978056.73</v>
      </c>
      <c r="G42" s="25">
        <f t="shared" ref="G42:G76" si="10">F42-D42</f>
        <v>955431.96</v>
      </c>
    </row>
    <row r="43" spans="1:7" ht="15.75" x14ac:dyDescent="0.25">
      <c r="A43" s="21">
        <v>41856</v>
      </c>
      <c r="B43" s="22">
        <f t="shared" si="6"/>
        <v>31</v>
      </c>
      <c r="C43" s="23">
        <f t="shared" si="2"/>
        <v>34683</v>
      </c>
      <c r="D43" s="24">
        <f t="shared" si="7"/>
        <v>22511.059999999998</v>
      </c>
      <c r="E43" s="25">
        <f t="shared" si="8"/>
        <v>12171.94</v>
      </c>
      <c r="F43" s="25">
        <f t="shared" si="9"/>
        <v>955431.96</v>
      </c>
      <c r="G43" s="25">
        <f t="shared" si="10"/>
        <v>932920.89999999991</v>
      </c>
    </row>
    <row r="44" spans="1:7" ht="15.75" x14ac:dyDescent="0.25">
      <c r="A44" s="21">
        <v>41887</v>
      </c>
      <c r="B44" s="22">
        <f t="shared" si="6"/>
        <v>31</v>
      </c>
      <c r="C44" s="23">
        <f t="shared" si="2"/>
        <v>34683</v>
      </c>
      <c r="D44" s="24">
        <f t="shared" si="7"/>
        <v>22797.84</v>
      </c>
      <c r="E44" s="25">
        <f t="shared" si="8"/>
        <v>11885.16</v>
      </c>
      <c r="F44" s="25">
        <f t="shared" si="9"/>
        <v>932920.89999999991</v>
      </c>
      <c r="G44" s="25">
        <f t="shared" si="10"/>
        <v>910123.05999999994</v>
      </c>
    </row>
    <row r="45" spans="1:7" ht="15.75" x14ac:dyDescent="0.25">
      <c r="A45" s="21">
        <v>41917</v>
      </c>
      <c r="B45" s="22">
        <f t="shared" si="6"/>
        <v>30</v>
      </c>
      <c r="C45" s="23">
        <f t="shared" si="2"/>
        <v>34683</v>
      </c>
      <c r="D45" s="24">
        <f t="shared" si="7"/>
        <v>23462.3</v>
      </c>
      <c r="E45" s="25">
        <f t="shared" si="8"/>
        <v>11220.7</v>
      </c>
      <c r="F45" s="25">
        <f t="shared" si="9"/>
        <v>910123.05999999994</v>
      </c>
      <c r="G45" s="25">
        <f t="shared" si="10"/>
        <v>886660.75999999989</v>
      </c>
    </row>
    <row r="46" spans="1:7" ht="15.75" x14ac:dyDescent="0.25">
      <c r="A46" s="21">
        <v>41948</v>
      </c>
      <c r="B46" s="22">
        <f t="shared" si="6"/>
        <v>31</v>
      </c>
      <c r="C46" s="23">
        <f t="shared" si="2"/>
        <v>34683</v>
      </c>
      <c r="D46" s="24">
        <f t="shared" si="7"/>
        <v>23387.18</v>
      </c>
      <c r="E46" s="25">
        <f t="shared" si="8"/>
        <v>11295.82</v>
      </c>
      <c r="F46" s="25">
        <f t="shared" si="9"/>
        <v>886660.75999999989</v>
      </c>
      <c r="G46" s="25">
        <f t="shared" si="10"/>
        <v>863273.57999999984</v>
      </c>
    </row>
    <row r="47" spans="1:7" ht="15.75" x14ac:dyDescent="0.25">
      <c r="A47" s="21">
        <v>41978</v>
      </c>
      <c r="B47" s="22">
        <f t="shared" si="6"/>
        <v>30</v>
      </c>
      <c r="C47" s="23">
        <f t="shared" si="2"/>
        <v>34683</v>
      </c>
      <c r="D47" s="24">
        <f t="shared" si="7"/>
        <v>24039.9</v>
      </c>
      <c r="E47" s="25">
        <f t="shared" si="8"/>
        <v>10643.1</v>
      </c>
      <c r="F47" s="25">
        <f t="shared" si="9"/>
        <v>863273.57999999984</v>
      </c>
      <c r="G47" s="25">
        <f t="shared" si="10"/>
        <v>839233.67999999982</v>
      </c>
    </row>
    <row r="48" spans="1:7" ht="15.75" x14ac:dyDescent="0.25">
      <c r="A48" s="21">
        <v>42009</v>
      </c>
      <c r="B48" s="22">
        <f t="shared" si="6"/>
        <v>31</v>
      </c>
      <c r="C48" s="23">
        <f t="shared" si="2"/>
        <v>34683</v>
      </c>
      <c r="D48" s="24">
        <f t="shared" si="7"/>
        <v>23991.39</v>
      </c>
      <c r="E48" s="25">
        <f t="shared" si="8"/>
        <v>10691.61</v>
      </c>
      <c r="F48" s="25">
        <f t="shared" si="9"/>
        <v>839233.67999999982</v>
      </c>
      <c r="G48" s="25">
        <f t="shared" si="10"/>
        <v>815242.2899999998</v>
      </c>
    </row>
    <row r="49" spans="1:7" ht="15.75" x14ac:dyDescent="0.25">
      <c r="A49" s="21">
        <v>42040</v>
      </c>
      <c r="B49" s="22">
        <f t="shared" si="6"/>
        <v>31</v>
      </c>
      <c r="C49" s="23">
        <f t="shared" si="2"/>
        <v>34683</v>
      </c>
      <c r="D49" s="24">
        <f t="shared" si="7"/>
        <v>24297.040000000001</v>
      </c>
      <c r="E49" s="25">
        <f t="shared" si="8"/>
        <v>10385.959999999999</v>
      </c>
      <c r="F49" s="25">
        <f t="shared" si="9"/>
        <v>815242.2899999998</v>
      </c>
      <c r="G49" s="25">
        <f t="shared" si="10"/>
        <v>790945.24999999977</v>
      </c>
    </row>
    <row r="50" spans="1:7" ht="15.75" x14ac:dyDescent="0.25">
      <c r="A50" s="21">
        <v>42068</v>
      </c>
      <c r="B50" s="22">
        <f t="shared" si="6"/>
        <v>28</v>
      </c>
      <c r="C50" s="23">
        <f t="shared" si="2"/>
        <v>34683</v>
      </c>
      <c r="D50" s="24">
        <f t="shared" si="7"/>
        <v>25581.71</v>
      </c>
      <c r="E50" s="25">
        <f t="shared" si="8"/>
        <v>9101.2900000000009</v>
      </c>
      <c r="F50" s="25">
        <f t="shared" si="9"/>
        <v>790945.24999999977</v>
      </c>
      <c r="G50" s="25">
        <f t="shared" si="10"/>
        <v>765363.5399999998</v>
      </c>
    </row>
    <row r="51" spans="1:7" ht="15.75" x14ac:dyDescent="0.25">
      <c r="A51" s="21">
        <v>42099</v>
      </c>
      <c r="B51" s="22">
        <f t="shared" si="6"/>
        <v>31</v>
      </c>
      <c r="C51" s="23">
        <f t="shared" si="2"/>
        <v>34683</v>
      </c>
      <c r="D51" s="24">
        <f t="shared" si="7"/>
        <v>24932.48</v>
      </c>
      <c r="E51" s="25">
        <f t="shared" si="8"/>
        <v>9750.52</v>
      </c>
      <c r="F51" s="25">
        <f t="shared" si="9"/>
        <v>765363.5399999998</v>
      </c>
      <c r="G51" s="25">
        <f t="shared" si="10"/>
        <v>740431.05999999982</v>
      </c>
    </row>
    <row r="52" spans="1:7" ht="15.75" x14ac:dyDescent="0.25">
      <c r="A52" s="21">
        <v>42129</v>
      </c>
      <c r="B52" s="22">
        <f t="shared" si="6"/>
        <v>30</v>
      </c>
      <c r="C52" s="23">
        <f>$F$2</f>
        <v>81030</v>
      </c>
      <c r="D52" s="24">
        <f t="shared" si="7"/>
        <v>70257.56</v>
      </c>
      <c r="E52" s="25">
        <f>ROUND(($B$2*H2*F52/365)+(G51*B2*J1/365),2)</f>
        <v>10772.44</v>
      </c>
      <c r="F52" s="25">
        <f>G51+H1</f>
        <v>1740431.0599999998</v>
      </c>
      <c r="G52" s="25">
        <f t="shared" si="10"/>
        <v>1670173.4999999998</v>
      </c>
    </row>
    <row r="53" spans="1:7" ht="15.75" x14ac:dyDescent="0.25">
      <c r="A53" s="21">
        <v>42160</v>
      </c>
      <c r="B53" s="22">
        <f t="shared" si="6"/>
        <v>31</v>
      </c>
      <c r="C53" s="23">
        <f t="shared" ref="C53:C76" si="11">$F$2</f>
        <v>81030</v>
      </c>
      <c r="D53" s="24">
        <f t="shared" si="7"/>
        <v>59752.45</v>
      </c>
      <c r="E53" s="25">
        <f>ROUND($B$2*B53*F53/365,2)</f>
        <v>21277.55</v>
      </c>
      <c r="F53" s="25">
        <f t="shared" si="9"/>
        <v>1670173.4999999998</v>
      </c>
      <c r="G53" s="25">
        <f t="shared" si="10"/>
        <v>1610421.0499999998</v>
      </c>
    </row>
    <row r="54" spans="1:7" ht="15.75" x14ac:dyDescent="0.25">
      <c r="A54" s="21">
        <v>42190</v>
      </c>
      <c r="B54" s="22">
        <f t="shared" si="6"/>
        <v>30</v>
      </c>
      <c r="C54" s="23">
        <f t="shared" si="11"/>
        <v>81030</v>
      </c>
      <c r="D54" s="24">
        <f t="shared" si="7"/>
        <v>61175.490000000005</v>
      </c>
      <c r="E54" s="25">
        <f t="shared" ref="E54:E75" si="12">ROUND($B$2*B54*F54/365,2)</f>
        <v>19854.509999999998</v>
      </c>
      <c r="F54" s="25">
        <f t="shared" si="9"/>
        <v>1610421.0499999998</v>
      </c>
      <c r="G54" s="25">
        <f t="shared" si="10"/>
        <v>1549245.5599999998</v>
      </c>
    </row>
    <row r="55" spans="1:7" ht="15.75" x14ac:dyDescent="0.25">
      <c r="A55" s="21">
        <v>42221</v>
      </c>
      <c r="B55" s="22">
        <f t="shared" si="6"/>
        <v>31</v>
      </c>
      <c r="C55" s="23">
        <f t="shared" si="11"/>
        <v>81030</v>
      </c>
      <c r="D55" s="24">
        <f t="shared" si="7"/>
        <v>61293.04</v>
      </c>
      <c r="E55" s="25">
        <f t="shared" si="12"/>
        <v>19736.96</v>
      </c>
      <c r="F55" s="25">
        <f t="shared" si="9"/>
        <v>1549245.5599999998</v>
      </c>
      <c r="G55" s="25">
        <f t="shared" si="10"/>
        <v>1487952.5199999998</v>
      </c>
    </row>
    <row r="56" spans="1:7" ht="15.75" x14ac:dyDescent="0.25">
      <c r="A56" s="21">
        <v>42252</v>
      </c>
      <c r="B56" s="22">
        <f t="shared" si="6"/>
        <v>31</v>
      </c>
      <c r="C56" s="23">
        <f t="shared" si="11"/>
        <v>81030</v>
      </c>
      <c r="D56" s="24">
        <f t="shared" si="7"/>
        <v>62073.89</v>
      </c>
      <c r="E56" s="25">
        <f t="shared" si="12"/>
        <v>18956.11</v>
      </c>
      <c r="F56" s="25">
        <f t="shared" si="9"/>
        <v>1487952.5199999998</v>
      </c>
      <c r="G56" s="25">
        <f t="shared" si="10"/>
        <v>1425878.63</v>
      </c>
    </row>
    <row r="57" spans="1:7" ht="15.75" x14ac:dyDescent="0.25">
      <c r="A57" s="21">
        <v>42282</v>
      </c>
      <c r="B57" s="22">
        <f t="shared" si="6"/>
        <v>30</v>
      </c>
      <c r="C57" s="23">
        <f t="shared" si="11"/>
        <v>81030</v>
      </c>
      <c r="D57" s="24">
        <f t="shared" si="7"/>
        <v>63450.67</v>
      </c>
      <c r="E57" s="25">
        <f t="shared" si="12"/>
        <v>17579.330000000002</v>
      </c>
      <c r="F57" s="25">
        <f t="shared" si="9"/>
        <v>1425878.63</v>
      </c>
      <c r="G57" s="25">
        <f t="shared" si="10"/>
        <v>1362427.96</v>
      </c>
    </row>
    <row r="58" spans="1:7" ht="15.75" x14ac:dyDescent="0.25">
      <c r="A58" s="21">
        <v>42313</v>
      </c>
      <c r="B58" s="22">
        <f t="shared" si="6"/>
        <v>31</v>
      </c>
      <c r="C58" s="23">
        <f t="shared" si="11"/>
        <v>81030</v>
      </c>
      <c r="D58" s="24">
        <f t="shared" si="7"/>
        <v>63673.04</v>
      </c>
      <c r="E58" s="25">
        <f t="shared" si="12"/>
        <v>17356.96</v>
      </c>
      <c r="F58" s="25">
        <f t="shared" si="9"/>
        <v>1362427.96</v>
      </c>
      <c r="G58" s="25">
        <f t="shared" si="10"/>
        <v>1298754.92</v>
      </c>
    </row>
    <row r="59" spans="1:7" ht="15.75" x14ac:dyDescent="0.25">
      <c r="A59" s="21">
        <v>42343</v>
      </c>
      <c r="B59" s="22">
        <f t="shared" si="6"/>
        <v>30</v>
      </c>
      <c r="C59" s="23">
        <f t="shared" si="11"/>
        <v>81030</v>
      </c>
      <c r="D59" s="24">
        <f t="shared" si="7"/>
        <v>65017.95</v>
      </c>
      <c r="E59" s="25">
        <f t="shared" si="12"/>
        <v>16012.05</v>
      </c>
      <c r="F59" s="25">
        <f t="shared" si="9"/>
        <v>1298754.92</v>
      </c>
      <c r="G59" s="25">
        <f t="shared" si="10"/>
        <v>1233736.97</v>
      </c>
    </row>
    <row r="60" spans="1:7" ht="15.75" x14ac:dyDescent="0.25">
      <c r="A60" s="21">
        <v>42374</v>
      </c>
      <c r="B60" s="22">
        <f t="shared" si="6"/>
        <v>31</v>
      </c>
      <c r="C60" s="23">
        <f t="shared" si="11"/>
        <v>81030</v>
      </c>
      <c r="D60" s="24">
        <f t="shared" si="7"/>
        <v>65312.53</v>
      </c>
      <c r="E60" s="25">
        <f t="shared" si="12"/>
        <v>15717.47</v>
      </c>
      <c r="F60" s="25">
        <f t="shared" si="9"/>
        <v>1233736.97</v>
      </c>
      <c r="G60" s="25">
        <f t="shared" si="10"/>
        <v>1168424.44</v>
      </c>
    </row>
    <row r="61" spans="1:7" ht="15.75" x14ac:dyDescent="0.25">
      <c r="A61" s="21">
        <v>42405</v>
      </c>
      <c r="B61" s="22">
        <f t="shared" si="6"/>
        <v>31</v>
      </c>
      <c r="C61" s="23">
        <f t="shared" si="11"/>
        <v>81030</v>
      </c>
      <c r="D61" s="24">
        <f t="shared" si="7"/>
        <v>66144.59</v>
      </c>
      <c r="E61" s="25">
        <f t="shared" si="12"/>
        <v>14885.41</v>
      </c>
      <c r="F61" s="25">
        <f t="shared" si="9"/>
        <v>1168424.44</v>
      </c>
      <c r="G61" s="25">
        <f t="shared" si="10"/>
        <v>1102279.8499999999</v>
      </c>
    </row>
    <row r="62" spans="1:7" ht="15.75" x14ac:dyDescent="0.25">
      <c r="A62" s="21">
        <v>42434</v>
      </c>
      <c r="B62" s="22">
        <f t="shared" si="6"/>
        <v>29</v>
      </c>
      <c r="C62" s="23">
        <f t="shared" si="11"/>
        <v>81030</v>
      </c>
      <c r="D62" s="24">
        <f t="shared" si="7"/>
        <v>67893.240000000005</v>
      </c>
      <c r="E62" s="25">
        <f t="shared" si="12"/>
        <v>13136.76</v>
      </c>
      <c r="F62" s="25">
        <f t="shared" si="9"/>
        <v>1102279.8499999999</v>
      </c>
      <c r="G62" s="25">
        <f t="shared" si="10"/>
        <v>1034386.6099999999</v>
      </c>
    </row>
    <row r="63" spans="1:7" ht="15.75" x14ac:dyDescent="0.25">
      <c r="A63" s="21">
        <v>42465</v>
      </c>
      <c r="B63" s="22">
        <f t="shared" si="6"/>
        <v>31</v>
      </c>
      <c r="C63" s="23">
        <f t="shared" si="11"/>
        <v>81030</v>
      </c>
      <c r="D63" s="24">
        <f t="shared" si="7"/>
        <v>67852.2</v>
      </c>
      <c r="E63" s="25">
        <f t="shared" si="12"/>
        <v>13177.8</v>
      </c>
      <c r="F63" s="25">
        <f t="shared" si="9"/>
        <v>1034386.6099999999</v>
      </c>
      <c r="G63" s="25">
        <f t="shared" si="10"/>
        <v>966534.40999999992</v>
      </c>
    </row>
    <row r="64" spans="1:7" ht="15.75" x14ac:dyDescent="0.25">
      <c r="A64" s="21">
        <v>42495</v>
      </c>
      <c r="B64" s="22">
        <f t="shared" si="6"/>
        <v>30</v>
      </c>
      <c r="C64" s="23">
        <f t="shared" si="11"/>
        <v>81030</v>
      </c>
      <c r="D64" s="24">
        <f t="shared" si="7"/>
        <v>69113.820000000007</v>
      </c>
      <c r="E64" s="25">
        <f t="shared" si="12"/>
        <v>11916.18</v>
      </c>
      <c r="F64" s="25">
        <f t="shared" si="9"/>
        <v>966534.40999999992</v>
      </c>
      <c r="G64" s="25">
        <f t="shared" si="10"/>
        <v>897420.58999999985</v>
      </c>
    </row>
    <row r="65" spans="1:7" ht="15.75" x14ac:dyDescent="0.25">
      <c r="A65" s="21">
        <v>42526</v>
      </c>
      <c r="B65" s="22">
        <f t="shared" si="6"/>
        <v>31</v>
      </c>
      <c r="C65" s="23">
        <f t="shared" si="11"/>
        <v>81030</v>
      </c>
      <c r="D65" s="24">
        <f t="shared" si="7"/>
        <v>69597.11</v>
      </c>
      <c r="E65" s="25">
        <f t="shared" si="12"/>
        <v>11432.89</v>
      </c>
      <c r="F65" s="25">
        <f t="shared" si="9"/>
        <v>897420.58999999985</v>
      </c>
      <c r="G65" s="25">
        <f t="shared" si="10"/>
        <v>827823.47999999986</v>
      </c>
    </row>
    <row r="66" spans="1:7" ht="15.75" x14ac:dyDescent="0.25">
      <c r="A66" s="21">
        <v>42556</v>
      </c>
      <c r="B66" s="22">
        <f t="shared" si="6"/>
        <v>30</v>
      </c>
      <c r="C66" s="23">
        <f t="shared" si="11"/>
        <v>81030</v>
      </c>
      <c r="D66" s="24">
        <f t="shared" si="7"/>
        <v>70823.959999999992</v>
      </c>
      <c r="E66" s="25">
        <f t="shared" si="12"/>
        <v>10206.040000000001</v>
      </c>
      <c r="F66" s="25">
        <f t="shared" si="9"/>
        <v>827823.47999999986</v>
      </c>
      <c r="G66" s="25">
        <f t="shared" si="10"/>
        <v>756999.5199999999</v>
      </c>
    </row>
    <row r="67" spans="1:7" ht="15.75" x14ac:dyDescent="0.25">
      <c r="A67" s="21">
        <v>42587</v>
      </c>
      <c r="B67" s="22">
        <f t="shared" si="6"/>
        <v>31</v>
      </c>
      <c r="C67" s="23">
        <f t="shared" si="11"/>
        <v>81030</v>
      </c>
      <c r="D67" s="24">
        <f t="shared" si="7"/>
        <v>71386.03</v>
      </c>
      <c r="E67" s="25">
        <f t="shared" si="12"/>
        <v>9643.9699999999993</v>
      </c>
      <c r="F67" s="25">
        <f t="shared" si="9"/>
        <v>756999.5199999999</v>
      </c>
      <c r="G67" s="25">
        <f t="shared" si="10"/>
        <v>685613.48999999987</v>
      </c>
    </row>
    <row r="68" spans="1:7" ht="15.75" x14ac:dyDescent="0.25">
      <c r="A68" s="21">
        <v>42618</v>
      </c>
      <c r="B68" s="22">
        <f t="shared" si="6"/>
        <v>31</v>
      </c>
      <c r="C68" s="23">
        <f t="shared" si="11"/>
        <v>81030</v>
      </c>
      <c r="D68" s="24">
        <f t="shared" si="7"/>
        <v>72295.47</v>
      </c>
      <c r="E68" s="25">
        <f t="shared" si="12"/>
        <v>8734.5300000000007</v>
      </c>
      <c r="F68" s="25">
        <f t="shared" si="9"/>
        <v>685613.48999999987</v>
      </c>
      <c r="G68" s="25">
        <f t="shared" si="10"/>
        <v>613318.0199999999</v>
      </c>
    </row>
    <row r="69" spans="1:7" ht="15.75" x14ac:dyDescent="0.25">
      <c r="A69" s="21">
        <v>42648</v>
      </c>
      <c r="B69" s="22">
        <f t="shared" si="6"/>
        <v>30</v>
      </c>
      <c r="C69" s="23">
        <f t="shared" si="11"/>
        <v>81030</v>
      </c>
      <c r="D69" s="24">
        <f t="shared" si="7"/>
        <v>73468.539999999994</v>
      </c>
      <c r="E69" s="25">
        <f t="shared" si="12"/>
        <v>7561.46</v>
      </c>
      <c r="F69" s="25">
        <f t="shared" si="9"/>
        <v>613318.0199999999</v>
      </c>
      <c r="G69" s="25">
        <f t="shared" si="10"/>
        <v>539849.47999999986</v>
      </c>
    </row>
    <row r="70" spans="1:7" ht="15.75" x14ac:dyDescent="0.25">
      <c r="A70" s="21">
        <v>42679</v>
      </c>
      <c r="B70" s="22">
        <f t="shared" si="6"/>
        <v>31</v>
      </c>
      <c r="C70" s="23">
        <f t="shared" si="11"/>
        <v>81030</v>
      </c>
      <c r="D70" s="24">
        <f t="shared" si="7"/>
        <v>74152.47</v>
      </c>
      <c r="E70" s="25">
        <f t="shared" si="12"/>
        <v>6877.53</v>
      </c>
      <c r="F70" s="25">
        <f t="shared" si="9"/>
        <v>539849.47999999986</v>
      </c>
      <c r="G70" s="25">
        <f t="shared" si="10"/>
        <v>465697.00999999989</v>
      </c>
    </row>
    <row r="71" spans="1:7" ht="15.75" x14ac:dyDescent="0.25">
      <c r="A71" s="21">
        <v>42709</v>
      </c>
      <c r="B71" s="22">
        <f t="shared" si="6"/>
        <v>30</v>
      </c>
      <c r="C71" s="23">
        <f t="shared" si="11"/>
        <v>81030</v>
      </c>
      <c r="D71" s="24">
        <f t="shared" si="7"/>
        <v>75288.53</v>
      </c>
      <c r="E71" s="25">
        <f t="shared" si="12"/>
        <v>5741.47</v>
      </c>
      <c r="F71" s="25">
        <f t="shared" si="9"/>
        <v>465697.00999999989</v>
      </c>
      <c r="G71" s="25">
        <f t="shared" si="10"/>
        <v>390408.47999999986</v>
      </c>
    </row>
    <row r="72" spans="1:7" ht="15.75" x14ac:dyDescent="0.25">
      <c r="A72" s="21">
        <v>42740</v>
      </c>
      <c r="B72" s="22">
        <f t="shared" si="6"/>
        <v>31</v>
      </c>
      <c r="C72" s="23">
        <f t="shared" si="11"/>
        <v>81030</v>
      </c>
      <c r="D72" s="24">
        <f t="shared" si="7"/>
        <v>76056.3</v>
      </c>
      <c r="E72" s="25">
        <f t="shared" si="12"/>
        <v>4973.7</v>
      </c>
      <c r="F72" s="25">
        <f t="shared" si="9"/>
        <v>390408.47999999986</v>
      </c>
      <c r="G72" s="25">
        <f t="shared" si="10"/>
        <v>314352.17999999988</v>
      </c>
    </row>
    <row r="73" spans="1:7" ht="15.75" x14ac:dyDescent="0.25">
      <c r="A73" s="21">
        <v>42771</v>
      </c>
      <c r="B73" s="22">
        <f t="shared" si="6"/>
        <v>31</v>
      </c>
      <c r="C73" s="23">
        <f t="shared" si="11"/>
        <v>81030</v>
      </c>
      <c r="D73" s="24">
        <f t="shared" si="7"/>
        <v>77025.240000000005</v>
      </c>
      <c r="E73" s="25">
        <f t="shared" si="12"/>
        <v>4004.76</v>
      </c>
      <c r="F73" s="25">
        <f t="shared" si="9"/>
        <v>314352.17999999988</v>
      </c>
      <c r="G73" s="25">
        <f t="shared" si="10"/>
        <v>237326.93999999989</v>
      </c>
    </row>
    <row r="74" spans="1:7" ht="15.75" x14ac:dyDescent="0.25">
      <c r="A74" s="21">
        <v>42799</v>
      </c>
      <c r="B74" s="22">
        <f t="shared" si="6"/>
        <v>28</v>
      </c>
      <c r="C74" s="23">
        <f t="shared" si="11"/>
        <v>81030</v>
      </c>
      <c r="D74" s="24">
        <f t="shared" si="7"/>
        <v>78299.11</v>
      </c>
      <c r="E74" s="25">
        <f t="shared" si="12"/>
        <v>2730.89</v>
      </c>
      <c r="F74" s="25">
        <f t="shared" si="9"/>
        <v>237326.93999999989</v>
      </c>
      <c r="G74" s="25">
        <f t="shared" si="10"/>
        <v>159027.8299999999</v>
      </c>
    </row>
    <row r="75" spans="1:7" ht="15.75" x14ac:dyDescent="0.25">
      <c r="A75" s="21">
        <v>42830</v>
      </c>
      <c r="B75" s="22">
        <f t="shared" si="6"/>
        <v>31</v>
      </c>
      <c r="C75" s="23">
        <f t="shared" si="11"/>
        <v>81030</v>
      </c>
      <c r="D75" s="24">
        <f t="shared" si="7"/>
        <v>79004.03</v>
      </c>
      <c r="E75" s="25">
        <f t="shared" si="12"/>
        <v>2025.97</v>
      </c>
      <c r="F75" s="25">
        <f t="shared" si="9"/>
        <v>159027.8299999999</v>
      </c>
      <c r="G75" s="25">
        <f t="shared" si="10"/>
        <v>80023.799999999901</v>
      </c>
    </row>
    <row r="76" spans="1:7" ht="15.75" x14ac:dyDescent="0.25">
      <c r="A76" s="26">
        <v>42860</v>
      </c>
      <c r="B76" s="27">
        <f t="shared" si="6"/>
        <v>30</v>
      </c>
      <c r="C76" s="28">
        <f t="shared" si="11"/>
        <v>81030</v>
      </c>
      <c r="D76" s="29">
        <f t="shared" si="7"/>
        <v>80023.799999999901</v>
      </c>
      <c r="E76" s="30">
        <v>1006.2000000001025</v>
      </c>
      <c r="F76" s="30">
        <f t="shared" si="9"/>
        <v>80023.799999999901</v>
      </c>
      <c r="G76" s="30">
        <f t="shared" si="10"/>
        <v>0</v>
      </c>
    </row>
    <row r="77" spans="1:7" ht="15.75" x14ac:dyDescent="0.25">
      <c r="A77" s="21">
        <v>41795</v>
      </c>
      <c r="B77" s="22">
        <f>_xlfn.DAYS(A77,A4)</f>
        <v>31</v>
      </c>
      <c r="C77" s="23">
        <f>$D$2</f>
        <v>34683</v>
      </c>
      <c r="D77" s="24">
        <f>C77-E77</f>
        <v>21943.27</v>
      </c>
      <c r="E77" s="25">
        <f>ROUND($B$2*B77*F77/365,2)</f>
        <v>12739.73</v>
      </c>
      <c r="F77" s="25">
        <f>F41</f>
        <v>1000000</v>
      </c>
      <c r="G77" s="25">
        <f>F77-D77</f>
        <v>978056.73</v>
      </c>
    </row>
    <row r="78" spans="1:7" ht="15.75" x14ac:dyDescent="0.25">
      <c r="A78" s="21">
        <v>41825</v>
      </c>
      <c r="B78" s="22">
        <f t="shared" ref="B78:B112" si="13">_xlfn.DAYS(A78,A77)</f>
        <v>30</v>
      </c>
      <c r="C78" s="23">
        <f t="shared" ref="C78:C87" si="14">$D$2</f>
        <v>34683</v>
      </c>
      <c r="D78" s="24">
        <f t="shared" ref="D78:D112" si="15">C78-E78</f>
        <v>22624.77</v>
      </c>
      <c r="E78" s="25">
        <f t="shared" ref="E78:E87" si="16">ROUND($B$2*B78*F78/365,2)</f>
        <v>12058.23</v>
      </c>
      <c r="F78" s="25">
        <f t="shared" ref="F78:F87" si="17">G77</f>
        <v>978056.73</v>
      </c>
      <c r="G78" s="25">
        <f t="shared" ref="G78:G112" si="18">F78-D78</f>
        <v>955431.96</v>
      </c>
    </row>
    <row r="79" spans="1:7" ht="15.75" x14ac:dyDescent="0.25">
      <c r="A79" s="21">
        <v>41856</v>
      </c>
      <c r="B79" s="22">
        <f t="shared" si="13"/>
        <v>31</v>
      </c>
      <c r="C79" s="23">
        <f t="shared" si="14"/>
        <v>34683</v>
      </c>
      <c r="D79" s="24">
        <f t="shared" si="15"/>
        <v>22511.059999999998</v>
      </c>
      <c r="E79" s="25">
        <f t="shared" si="16"/>
        <v>12171.94</v>
      </c>
      <c r="F79" s="25">
        <f t="shared" si="17"/>
        <v>955431.96</v>
      </c>
      <c r="G79" s="25">
        <f t="shared" si="18"/>
        <v>932920.89999999991</v>
      </c>
    </row>
    <row r="80" spans="1:7" ht="15.75" x14ac:dyDescent="0.25">
      <c r="A80" s="21">
        <v>41887</v>
      </c>
      <c r="B80" s="22">
        <f t="shared" si="13"/>
        <v>31</v>
      </c>
      <c r="C80" s="23">
        <f t="shared" si="14"/>
        <v>34683</v>
      </c>
      <c r="D80" s="24">
        <f t="shared" si="15"/>
        <v>22797.84</v>
      </c>
      <c r="E80" s="25">
        <f t="shared" si="16"/>
        <v>11885.16</v>
      </c>
      <c r="F80" s="25">
        <f t="shared" si="17"/>
        <v>932920.89999999991</v>
      </c>
      <c r="G80" s="25">
        <f t="shared" si="18"/>
        <v>910123.05999999994</v>
      </c>
    </row>
    <row r="81" spans="1:7" ht="15.75" x14ac:dyDescent="0.25">
      <c r="A81" s="21">
        <v>41917</v>
      </c>
      <c r="B81" s="22">
        <f t="shared" si="13"/>
        <v>30</v>
      </c>
      <c r="C81" s="23">
        <f t="shared" si="14"/>
        <v>34683</v>
      </c>
      <c r="D81" s="24">
        <f t="shared" si="15"/>
        <v>23462.3</v>
      </c>
      <c r="E81" s="25">
        <f t="shared" si="16"/>
        <v>11220.7</v>
      </c>
      <c r="F81" s="25">
        <f t="shared" si="17"/>
        <v>910123.05999999994</v>
      </c>
      <c r="G81" s="25">
        <f t="shared" si="18"/>
        <v>886660.75999999989</v>
      </c>
    </row>
    <row r="82" spans="1:7" ht="15.75" x14ac:dyDescent="0.25">
      <c r="A82" s="21">
        <v>41948</v>
      </c>
      <c r="B82" s="22">
        <f t="shared" si="13"/>
        <v>31</v>
      </c>
      <c r="C82" s="23">
        <f t="shared" si="14"/>
        <v>34683</v>
      </c>
      <c r="D82" s="24">
        <f t="shared" si="15"/>
        <v>23387.18</v>
      </c>
      <c r="E82" s="25">
        <f t="shared" si="16"/>
        <v>11295.82</v>
      </c>
      <c r="F82" s="25">
        <f t="shared" si="17"/>
        <v>886660.75999999989</v>
      </c>
      <c r="G82" s="25">
        <f t="shared" si="18"/>
        <v>863273.57999999984</v>
      </c>
    </row>
    <row r="83" spans="1:7" ht="15.75" x14ac:dyDescent="0.25">
      <c r="A83" s="21">
        <v>41978</v>
      </c>
      <c r="B83" s="22">
        <f t="shared" si="13"/>
        <v>30</v>
      </c>
      <c r="C83" s="23">
        <f t="shared" si="14"/>
        <v>34683</v>
      </c>
      <c r="D83" s="24">
        <f t="shared" si="15"/>
        <v>24039.9</v>
      </c>
      <c r="E83" s="25">
        <f t="shared" si="16"/>
        <v>10643.1</v>
      </c>
      <c r="F83" s="25">
        <f t="shared" si="17"/>
        <v>863273.57999999984</v>
      </c>
      <c r="G83" s="25">
        <f t="shared" si="18"/>
        <v>839233.67999999982</v>
      </c>
    </row>
    <row r="84" spans="1:7" ht="15.75" x14ac:dyDescent="0.25">
      <c r="A84" s="21">
        <v>42009</v>
      </c>
      <c r="B84" s="22">
        <f t="shared" si="13"/>
        <v>31</v>
      </c>
      <c r="C84" s="23">
        <f t="shared" si="14"/>
        <v>34683</v>
      </c>
      <c r="D84" s="24">
        <f t="shared" si="15"/>
        <v>23991.39</v>
      </c>
      <c r="E84" s="25">
        <f t="shared" si="16"/>
        <v>10691.61</v>
      </c>
      <c r="F84" s="25">
        <f t="shared" si="17"/>
        <v>839233.67999999982</v>
      </c>
      <c r="G84" s="25">
        <f t="shared" si="18"/>
        <v>815242.2899999998</v>
      </c>
    </row>
    <row r="85" spans="1:7" ht="15.75" x14ac:dyDescent="0.25">
      <c r="A85" s="21">
        <v>42040</v>
      </c>
      <c r="B85" s="22">
        <f t="shared" si="13"/>
        <v>31</v>
      </c>
      <c r="C85" s="23">
        <f t="shared" si="14"/>
        <v>34683</v>
      </c>
      <c r="D85" s="24">
        <f t="shared" si="15"/>
        <v>24297.040000000001</v>
      </c>
      <c r="E85" s="25">
        <f t="shared" si="16"/>
        <v>10385.959999999999</v>
      </c>
      <c r="F85" s="25">
        <f t="shared" si="17"/>
        <v>815242.2899999998</v>
      </c>
      <c r="G85" s="25">
        <f t="shared" si="18"/>
        <v>790945.24999999977</v>
      </c>
    </row>
    <row r="86" spans="1:7" ht="15.75" x14ac:dyDescent="0.25">
      <c r="A86" s="21">
        <v>42068</v>
      </c>
      <c r="B86" s="22">
        <f t="shared" si="13"/>
        <v>28</v>
      </c>
      <c r="C86" s="23">
        <f t="shared" si="14"/>
        <v>34683</v>
      </c>
      <c r="D86" s="24">
        <f t="shared" si="15"/>
        <v>25581.71</v>
      </c>
      <c r="E86" s="25">
        <f t="shared" si="16"/>
        <v>9101.2900000000009</v>
      </c>
      <c r="F86" s="25">
        <f t="shared" si="17"/>
        <v>790945.24999999977</v>
      </c>
      <c r="G86" s="25">
        <f t="shared" si="18"/>
        <v>765363.5399999998</v>
      </c>
    </row>
    <row r="87" spans="1:7" ht="15.75" x14ac:dyDescent="0.25">
      <c r="A87" s="21">
        <v>42099</v>
      </c>
      <c r="B87" s="22">
        <f t="shared" si="13"/>
        <v>31</v>
      </c>
      <c r="C87" s="23">
        <f t="shared" si="14"/>
        <v>34683</v>
      </c>
      <c r="D87" s="24">
        <f t="shared" si="15"/>
        <v>24932.48</v>
      </c>
      <c r="E87" s="25">
        <f t="shared" si="16"/>
        <v>9750.52</v>
      </c>
      <c r="F87" s="25">
        <f t="shared" si="17"/>
        <v>765363.5399999998</v>
      </c>
      <c r="G87" s="25">
        <f t="shared" si="18"/>
        <v>740431.05999999982</v>
      </c>
    </row>
    <row r="88" spans="1:7" ht="15.75" x14ac:dyDescent="0.25">
      <c r="A88" s="21">
        <v>42129</v>
      </c>
      <c r="B88" s="22">
        <f t="shared" si="13"/>
        <v>30</v>
      </c>
      <c r="C88" s="23">
        <f>$F$2</f>
        <v>81030</v>
      </c>
      <c r="D88" s="24">
        <f t="shared" si="15"/>
        <v>70257.56</v>
      </c>
      <c r="E88" s="25">
        <f>ROUND(($B$2*H2*F88/365)+(G87*B2*J1/365),2)</f>
        <v>10772.44</v>
      </c>
      <c r="F88" s="25">
        <f>G87+H1</f>
        <v>1740431.0599999998</v>
      </c>
      <c r="G88" s="25">
        <f t="shared" si="18"/>
        <v>1670173.4999999998</v>
      </c>
    </row>
    <row r="89" spans="1:7" ht="15.75" x14ac:dyDescent="0.25">
      <c r="A89" s="21">
        <v>42160</v>
      </c>
      <c r="B89" s="22">
        <f t="shared" si="13"/>
        <v>31</v>
      </c>
      <c r="C89" s="23">
        <f t="shared" ref="C89:C99" si="19">$F$2</f>
        <v>81030</v>
      </c>
      <c r="D89" s="24">
        <f t="shared" si="15"/>
        <v>59752.45</v>
      </c>
      <c r="E89" s="25">
        <f>ROUND($B$2*B89*F89/365,2)</f>
        <v>21277.55</v>
      </c>
      <c r="F89" s="25">
        <f t="shared" ref="F89:F112" si="20">G88</f>
        <v>1670173.4999999998</v>
      </c>
      <c r="G89" s="25">
        <f t="shared" si="18"/>
        <v>1610421.0499999998</v>
      </c>
    </row>
    <row r="90" spans="1:7" ht="15.75" x14ac:dyDescent="0.25">
      <c r="A90" s="21">
        <v>42190</v>
      </c>
      <c r="B90" s="22">
        <f t="shared" si="13"/>
        <v>30</v>
      </c>
      <c r="C90" s="23">
        <f t="shared" si="19"/>
        <v>81030</v>
      </c>
      <c r="D90" s="24">
        <f t="shared" si="15"/>
        <v>61175.490000000005</v>
      </c>
      <c r="E90" s="25">
        <f t="shared" ref="E90:E99" si="21">ROUND($B$2*B90*F90/365,2)</f>
        <v>19854.509999999998</v>
      </c>
      <c r="F90" s="25">
        <f t="shared" si="20"/>
        <v>1610421.0499999998</v>
      </c>
      <c r="G90" s="25">
        <f t="shared" si="18"/>
        <v>1549245.5599999998</v>
      </c>
    </row>
    <row r="91" spans="1:7" ht="15.75" x14ac:dyDescent="0.25">
      <c r="A91" s="21">
        <v>42221</v>
      </c>
      <c r="B91" s="22">
        <f t="shared" si="13"/>
        <v>31</v>
      </c>
      <c r="C91" s="23">
        <f t="shared" si="19"/>
        <v>81030</v>
      </c>
      <c r="D91" s="24">
        <f t="shared" si="15"/>
        <v>61293.04</v>
      </c>
      <c r="E91" s="25">
        <f t="shared" si="21"/>
        <v>19736.96</v>
      </c>
      <c r="F91" s="25">
        <f t="shared" si="20"/>
        <v>1549245.5599999998</v>
      </c>
      <c r="G91" s="25">
        <f t="shared" si="18"/>
        <v>1487952.5199999998</v>
      </c>
    </row>
    <row r="92" spans="1:7" ht="15.75" x14ac:dyDescent="0.25">
      <c r="A92" s="21">
        <v>42252</v>
      </c>
      <c r="B92" s="22">
        <f t="shared" si="13"/>
        <v>31</v>
      </c>
      <c r="C92" s="23">
        <f t="shared" si="19"/>
        <v>81030</v>
      </c>
      <c r="D92" s="24">
        <f t="shared" si="15"/>
        <v>62073.89</v>
      </c>
      <c r="E92" s="25">
        <f t="shared" si="21"/>
        <v>18956.11</v>
      </c>
      <c r="F92" s="25">
        <f t="shared" si="20"/>
        <v>1487952.5199999998</v>
      </c>
      <c r="G92" s="25">
        <f t="shared" si="18"/>
        <v>1425878.63</v>
      </c>
    </row>
    <row r="93" spans="1:7" ht="15.75" x14ac:dyDescent="0.25">
      <c r="A93" s="21">
        <v>42282</v>
      </c>
      <c r="B93" s="22">
        <f t="shared" si="13"/>
        <v>30</v>
      </c>
      <c r="C93" s="23">
        <f t="shared" si="19"/>
        <v>81030</v>
      </c>
      <c r="D93" s="24">
        <f t="shared" si="15"/>
        <v>63450.67</v>
      </c>
      <c r="E93" s="25">
        <f t="shared" si="21"/>
        <v>17579.330000000002</v>
      </c>
      <c r="F93" s="25">
        <f t="shared" si="20"/>
        <v>1425878.63</v>
      </c>
      <c r="G93" s="25">
        <f t="shared" si="18"/>
        <v>1362427.96</v>
      </c>
    </row>
    <row r="94" spans="1:7" ht="15.75" x14ac:dyDescent="0.25">
      <c r="A94" s="21">
        <v>42313</v>
      </c>
      <c r="B94" s="22">
        <f t="shared" si="13"/>
        <v>31</v>
      </c>
      <c r="C94" s="23">
        <f t="shared" si="19"/>
        <v>81030</v>
      </c>
      <c r="D94" s="24">
        <f t="shared" si="15"/>
        <v>63673.04</v>
      </c>
      <c r="E94" s="25">
        <f t="shared" si="21"/>
        <v>17356.96</v>
      </c>
      <c r="F94" s="25">
        <f t="shared" si="20"/>
        <v>1362427.96</v>
      </c>
      <c r="G94" s="25">
        <f t="shared" si="18"/>
        <v>1298754.92</v>
      </c>
    </row>
    <row r="95" spans="1:7" ht="15.75" x14ac:dyDescent="0.25">
      <c r="A95" s="21">
        <v>42343</v>
      </c>
      <c r="B95" s="22">
        <f t="shared" si="13"/>
        <v>30</v>
      </c>
      <c r="C95" s="23">
        <f t="shared" si="19"/>
        <v>81030</v>
      </c>
      <c r="D95" s="24">
        <f t="shared" si="15"/>
        <v>65017.95</v>
      </c>
      <c r="E95" s="25">
        <f t="shared" si="21"/>
        <v>16012.05</v>
      </c>
      <c r="F95" s="25">
        <f t="shared" si="20"/>
        <v>1298754.92</v>
      </c>
      <c r="G95" s="25">
        <f t="shared" si="18"/>
        <v>1233736.97</v>
      </c>
    </row>
    <row r="96" spans="1:7" ht="15.75" x14ac:dyDescent="0.25">
      <c r="A96" s="21">
        <v>42374</v>
      </c>
      <c r="B96" s="22">
        <f t="shared" si="13"/>
        <v>31</v>
      </c>
      <c r="C96" s="23">
        <f t="shared" si="19"/>
        <v>81030</v>
      </c>
      <c r="D96" s="24">
        <f t="shared" si="15"/>
        <v>65312.53</v>
      </c>
      <c r="E96" s="25">
        <f t="shared" si="21"/>
        <v>15717.47</v>
      </c>
      <c r="F96" s="25">
        <f t="shared" si="20"/>
        <v>1233736.97</v>
      </c>
      <c r="G96" s="25">
        <f t="shared" si="18"/>
        <v>1168424.44</v>
      </c>
    </row>
    <row r="97" spans="1:7" ht="15.75" x14ac:dyDescent="0.25">
      <c r="A97" s="21">
        <v>42405</v>
      </c>
      <c r="B97" s="22">
        <f t="shared" si="13"/>
        <v>31</v>
      </c>
      <c r="C97" s="23">
        <f t="shared" si="19"/>
        <v>81030</v>
      </c>
      <c r="D97" s="24">
        <f t="shared" si="15"/>
        <v>66144.59</v>
      </c>
      <c r="E97" s="25">
        <f t="shared" si="21"/>
        <v>14885.41</v>
      </c>
      <c r="F97" s="25">
        <f t="shared" si="20"/>
        <v>1168424.44</v>
      </c>
      <c r="G97" s="25">
        <f t="shared" si="18"/>
        <v>1102279.8499999999</v>
      </c>
    </row>
    <row r="98" spans="1:7" ht="15.75" x14ac:dyDescent="0.25">
      <c r="A98" s="21">
        <v>42434</v>
      </c>
      <c r="B98" s="22">
        <f t="shared" si="13"/>
        <v>29</v>
      </c>
      <c r="C98" s="23">
        <f t="shared" si="19"/>
        <v>81030</v>
      </c>
      <c r="D98" s="24">
        <f t="shared" si="15"/>
        <v>67893.240000000005</v>
      </c>
      <c r="E98" s="25">
        <f t="shared" si="21"/>
        <v>13136.76</v>
      </c>
      <c r="F98" s="25">
        <f t="shared" si="20"/>
        <v>1102279.8499999999</v>
      </c>
      <c r="G98" s="25">
        <f t="shared" si="18"/>
        <v>1034386.6099999999</v>
      </c>
    </row>
    <row r="99" spans="1:7" ht="15.75" x14ac:dyDescent="0.25">
      <c r="A99" s="21">
        <v>42465</v>
      </c>
      <c r="B99" s="22">
        <f t="shared" si="13"/>
        <v>31</v>
      </c>
      <c r="C99" s="23">
        <f t="shared" si="19"/>
        <v>81030</v>
      </c>
      <c r="D99" s="24">
        <f t="shared" si="15"/>
        <v>67852.2</v>
      </c>
      <c r="E99" s="25">
        <f t="shared" si="21"/>
        <v>13177.8</v>
      </c>
      <c r="F99" s="25">
        <f t="shared" si="20"/>
        <v>1034386.6099999999</v>
      </c>
      <c r="G99" s="25">
        <f t="shared" si="18"/>
        <v>966534.40999999992</v>
      </c>
    </row>
    <row r="100" spans="1:7" ht="15.75" x14ac:dyDescent="0.25">
      <c r="A100" s="21">
        <v>42495</v>
      </c>
      <c r="B100" s="22">
        <f t="shared" si="13"/>
        <v>30</v>
      </c>
      <c r="C100" s="23">
        <f>$L$2</f>
        <v>163978</v>
      </c>
      <c r="D100" s="24">
        <f t="shared" si="15"/>
        <v>150417.99</v>
      </c>
      <c r="E100" s="25">
        <f>ROUND((G99*B2*J1/365)+(H2*F100*B2/365),2)</f>
        <v>13560.01</v>
      </c>
      <c r="F100" s="25">
        <f>G99+L1</f>
        <v>1966534.41</v>
      </c>
      <c r="G100" s="25">
        <f t="shared" si="18"/>
        <v>1816116.42</v>
      </c>
    </row>
    <row r="101" spans="1:7" ht="15.75" x14ac:dyDescent="0.25">
      <c r="A101" s="21">
        <v>42526</v>
      </c>
      <c r="B101" s="22">
        <f t="shared" si="13"/>
        <v>31</v>
      </c>
      <c r="C101" s="23">
        <f t="shared" ref="C101:C112" si="22">$L$2</f>
        <v>163978</v>
      </c>
      <c r="D101" s="24">
        <f t="shared" si="15"/>
        <v>140841.16999999998</v>
      </c>
      <c r="E101" s="25">
        <f>ROUND($B$2*B101*F101/365,2)</f>
        <v>23136.83</v>
      </c>
      <c r="F101" s="25">
        <f t="shared" si="20"/>
        <v>1816116.42</v>
      </c>
      <c r="G101" s="25">
        <f t="shared" si="18"/>
        <v>1675275.25</v>
      </c>
    </row>
    <row r="102" spans="1:7" ht="15.75" x14ac:dyDescent="0.25">
      <c r="A102" s="21">
        <v>42556</v>
      </c>
      <c r="B102" s="22">
        <f t="shared" si="13"/>
        <v>30</v>
      </c>
      <c r="C102" s="23">
        <f t="shared" si="22"/>
        <v>163978</v>
      </c>
      <c r="D102" s="24">
        <f t="shared" si="15"/>
        <v>143323.91999999998</v>
      </c>
      <c r="E102" s="25">
        <f t="shared" ref="E102:E111" si="23">ROUND($B$2*B102*F102/365,2)</f>
        <v>20654.080000000002</v>
      </c>
      <c r="F102" s="25">
        <f t="shared" si="20"/>
        <v>1675275.25</v>
      </c>
      <c r="G102" s="25">
        <f t="shared" si="18"/>
        <v>1531951.33</v>
      </c>
    </row>
    <row r="103" spans="1:7" ht="15.75" x14ac:dyDescent="0.25">
      <c r="A103" s="21">
        <v>42587</v>
      </c>
      <c r="B103" s="22">
        <f t="shared" si="13"/>
        <v>31</v>
      </c>
      <c r="C103" s="23">
        <f t="shared" si="22"/>
        <v>163978</v>
      </c>
      <c r="D103" s="24">
        <f t="shared" si="15"/>
        <v>144461.35999999999</v>
      </c>
      <c r="E103" s="25">
        <f t="shared" si="23"/>
        <v>19516.64</v>
      </c>
      <c r="F103" s="25">
        <f t="shared" si="20"/>
        <v>1531951.33</v>
      </c>
      <c r="G103" s="25">
        <f t="shared" si="18"/>
        <v>1387489.9700000002</v>
      </c>
    </row>
    <row r="104" spans="1:7" ht="15.75" x14ac:dyDescent="0.25">
      <c r="A104" s="21">
        <v>42618</v>
      </c>
      <c r="B104" s="22">
        <f t="shared" si="13"/>
        <v>31</v>
      </c>
      <c r="C104" s="23">
        <f t="shared" si="22"/>
        <v>163978</v>
      </c>
      <c r="D104" s="24">
        <f t="shared" si="15"/>
        <v>146301.76000000001</v>
      </c>
      <c r="E104" s="25">
        <f t="shared" si="23"/>
        <v>17676.240000000002</v>
      </c>
      <c r="F104" s="25">
        <f t="shared" si="20"/>
        <v>1387489.9700000002</v>
      </c>
      <c r="G104" s="25">
        <f t="shared" si="18"/>
        <v>1241188.2100000002</v>
      </c>
    </row>
    <row r="105" spans="1:7" ht="15.75" x14ac:dyDescent="0.25">
      <c r="A105" s="21">
        <v>42648</v>
      </c>
      <c r="B105" s="22">
        <f t="shared" si="13"/>
        <v>30</v>
      </c>
      <c r="C105" s="23">
        <f t="shared" si="22"/>
        <v>163978</v>
      </c>
      <c r="D105" s="24">
        <f t="shared" si="15"/>
        <v>148675.68</v>
      </c>
      <c r="E105" s="25">
        <f t="shared" si="23"/>
        <v>15302.32</v>
      </c>
      <c r="F105" s="25">
        <f t="shared" si="20"/>
        <v>1241188.2100000002</v>
      </c>
      <c r="G105" s="25">
        <f t="shared" si="18"/>
        <v>1092512.5300000003</v>
      </c>
    </row>
    <row r="106" spans="1:7" ht="15.75" x14ac:dyDescent="0.25">
      <c r="A106" s="21">
        <v>42679</v>
      </c>
      <c r="B106" s="22">
        <f t="shared" si="13"/>
        <v>31</v>
      </c>
      <c r="C106" s="23">
        <f t="shared" si="22"/>
        <v>163978</v>
      </c>
      <c r="D106" s="24">
        <f t="shared" si="15"/>
        <v>150059.69</v>
      </c>
      <c r="E106" s="25">
        <f t="shared" si="23"/>
        <v>13918.31</v>
      </c>
      <c r="F106" s="25">
        <f t="shared" si="20"/>
        <v>1092512.5300000003</v>
      </c>
      <c r="G106" s="25">
        <f t="shared" si="18"/>
        <v>942452.84000000032</v>
      </c>
    </row>
    <row r="107" spans="1:7" ht="15.75" x14ac:dyDescent="0.25">
      <c r="A107" s="21">
        <v>42709</v>
      </c>
      <c r="B107" s="22">
        <f t="shared" si="13"/>
        <v>30</v>
      </c>
      <c r="C107" s="23">
        <f t="shared" si="22"/>
        <v>163978</v>
      </c>
      <c r="D107" s="24">
        <f t="shared" si="15"/>
        <v>152358.72</v>
      </c>
      <c r="E107" s="25">
        <f t="shared" si="23"/>
        <v>11619.28</v>
      </c>
      <c r="F107" s="25">
        <f t="shared" si="20"/>
        <v>942452.84000000032</v>
      </c>
      <c r="G107" s="25">
        <f t="shared" si="18"/>
        <v>790094.12000000034</v>
      </c>
    </row>
    <row r="108" spans="1:7" ht="15.75" x14ac:dyDescent="0.25">
      <c r="A108" s="21">
        <v>42740</v>
      </c>
      <c r="B108" s="22">
        <f t="shared" si="13"/>
        <v>31</v>
      </c>
      <c r="C108" s="23">
        <f t="shared" si="22"/>
        <v>163978</v>
      </c>
      <c r="D108" s="24">
        <f t="shared" si="15"/>
        <v>153912.42000000001</v>
      </c>
      <c r="E108" s="25">
        <f t="shared" si="23"/>
        <v>10065.58</v>
      </c>
      <c r="F108" s="25">
        <f t="shared" si="20"/>
        <v>790094.12000000034</v>
      </c>
      <c r="G108" s="25">
        <f t="shared" si="18"/>
        <v>636181.7000000003</v>
      </c>
    </row>
    <row r="109" spans="1:7" ht="15.75" x14ac:dyDescent="0.25">
      <c r="A109" s="21">
        <v>42771</v>
      </c>
      <c r="B109" s="22">
        <f t="shared" si="13"/>
        <v>31</v>
      </c>
      <c r="C109" s="23">
        <f t="shared" si="22"/>
        <v>163978</v>
      </c>
      <c r="D109" s="24">
        <f t="shared" si="15"/>
        <v>155873.22</v>
      </c>
      <c r="E109" s="25">
        <f t="shared" si="23"/>
        <v>8104.78</v>
      </c>
      <c r="F109" s="25">
        <f t="shared" si="20"/>
        <v>636181.7000000003</v>
      </c>
      <c r="G109" s="25">
        <f t="shared" si="18"/>
        <v>480308.48000000033</v>
      </c>
    </row>
    <row r="110" spans="1:7" ht="15.75" x14ac:dyDescent="0.25">
      <c r="A110" s="21">
        <v>42799</v>
      </c>
      <c r="B110" s="22">
        <f t="shared" si="13"/>
        <v>28</v>
      </c>
      <c r="C110" s="23">
        <f t="shared" si="22"/>
        <v>163978</v>
      </c>
      <c r="D110" s="24">
        <f t="shared" si="15"/>
        <v>158451.16</v>
      </c>
      <c r="E110" s="25">
        <f t="shared" si="23"/>
        <v>5526.84</v>
      </c>
      <c r="F110" s="25">
        <f t="shared" si="20"/>
        <v>480308.48000000033</v>
      </c>
      <c r="G110" s="25">
        <f t="shared" si="18"/>
        <v>321857.3200000003</v>
      </c>
    </row>
    <row r="111" spans="1:7" ht="15.75" x14ac:dyDescent="0.25">
      <c r="A111" s="21">
        <v>42830</v>
      </c>
      <c r="B111" s="22">
        <f t="shared" si="13"/>
        <v>31</v>
      </c>
      <c r="C111" s="23">
        <f t="shared" si="22"/>
        <v>163978</v>
      </c>
      <c r="D111" s="24">
        <f t="shared" si="15"/>
        <v>159877.63</v>
      </c>
      <c r="E111" s="25">
        <f t="shared" si="23"/>
        <v>4100.37</v>
      </c>
      <c r="F111" s="25">
        <f t="shared" si="20"/>
        <v>321857.3200000003</v>
      </c>
      <c r="G111" s="25">
        <f t="shared" si="18"/>
        <v>161979.69000000029</v>
      </c>
    </row>
    <row r="112" spans="1:7" ht="15.75" x14ac:dyDescent="0.25">
      <c r="A112" s="21">
        <v>42860</v>
      </c>
      <c r="B112" s="22">
        <f t="shared" si="13"/>
        <v>30</v>
      </c>
      <c r="C112" s="23">
        <f t="shared" si="22"/>
        <v>163978</v>
      </c>
      <c r="D112" s="24">
        <f t="shared" si="15"/>
        <v>161979.69000000029</v>
      </c>
      <c r="E112" s="25">
        <v>1998.3099999996973</v>
      </c>
      <c r="F112" s="25">
        <f t="shared" si="20"/>
        <v>161979.69000000029</v>
      </c>
      <c r="G112" s="25">
        <f t="shared" si="18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EB1D-4C5F-4B53-A596-DDBE91415AC1}">
  <dimension ref="A1:AA8"/>
  <sheetViews>
    <sheetView workbookViewId="0">
      <selection activeCell="A2" sqref="A2"/>
    </sheetView>
  </sheetViews>
  <sheetFormatPr defaultRowHeight="15" x14ac:dyDescent="0.25"/>
  <cols>
    <col min="4" max="4" width="13.28515625" bestFit="1" customWidth="1"/>
    <col min="5" max="5" width="16" bestFit="1" customWidth="1"/>
    <col min="6" max="6" width="14" bestFit="1" customWidth="1"/>
    <col min="7" max="7" width="8.5703125" bestFit="1" customWidth="1"/>
    <col min="9" max="9" width="14.140625" bestFit="1" customWidth="1"/>
    <col min="14" max="14" width="15.85546875" bestFit="1" customWidth="1"/>
    <col min="15" max="24" width="21.42578125" customWidth="1"/>
    <col min="25" max="25" width="23" bestFit="1" customWidth="1"/>
    <col min="26" max="26" width="41" bestFit="1" customWidth="1"/>
    <col min="27" max="27" width="118.28515625" bestFit="1" customWidth="1"/>
  </cols>
  <sheetData>
    <row r="1" spans="1:27" x14ac:dyDescent="0.25">
      <c r="A1" s="4" t="s">
        <v>27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15</v>
      </c>
      <c r="H1" s="1" t="s">
        <v>3</v>
      </c>
      <c r="I1" s="8" t="s">
        <v>39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40</v>
      </c>
      <c r="P1" s="1" t="s">
        <v>41</v>
      </c>
      <c r="Q1" s="1" t="s">
        <v>42</v>
      </c>
      <c r="R1" s="8" t="s">
        <v>43</v>
      </c>
      <c r="S1" s="1" t="s">
        <v>44</v>
      </c>
      <c r="T1" s="1" t="s">
        <v>45</v>
      </c>
      <c r="U1" s="1" t="s">
        <v>46</v>
      </c>
      <c r="V1" s="8" t="s">
        <v>47</v>
      </c>
      <c r="W1" s="1" t="s">
        <v>48</v>
      </c>
      <c r="X1" s="1" t="s">
        <v>49</v>
      </c>
      <c r="Y1" s="1" t="s">
        <v>50</v>
      </c>
      <c r="Z1" s="8" t="s">
        <v>51</v>
      </c>
      <c r="AA1" s="1" t="s">
        <v>29</v>
      </c>
    </row>
    <row r="2" spans="1:27" x14ac:dyDescent="0.25">
      <c r="A2" s="5" t="s">
        <v>0</v>
      </c>
      <c r="B2" s="2" t="s">
        <v>9</v>
      </c>
      <c r="C2" s="2" t="s">
        <v>52</v>
      </c>
      <c r="D2" s="3" t="s">
        <v>53</v>
      </c>
      <c r="E2" s="3" t="s">
        <v>35</v>
      </c>
      <c r="F2" s="3" t="s">
        <v>32</v>
      </c>
      <c r="G2" s="3" t="s">
        <v>35</v>
      </c>
      <c r="H2" s="3" t="s">
        <v>54</v>
      </c>
      <c r="I2" s="3" t="s">
        <v>0</v>
      </c>
      <c r="J2" s="3" t="s">
        <v>0</v>
      </c>
      <c r="K2" s="3" t="s">
        <v>9</v>
      </c>
      <c r="L2" s="3" t="s">
        <v>28</v>
      </c>
      <c r="M2" s="3" t="s">
        <v>24</v>
      </c>
      <c r="N2" s="3" t="s">
        <v>55</v>
      </c>
      <c r="O2" s="3" t="s">
        <v>53</v>
      </c>
      <c r="P2" s="3" t="s">
        <v>35</v>
      </c>
      <c r="Q2" s="3" t="s">
        <v>32</v>
      </c>
      <c r="R2" s="9" t="s">
        <v>56</v>
      </c>
      <c r="S2" s="3" t="s">
        <v>53</v>
      </c>
      <c r="T2" s="3" t="s">
        <v>22</v>
      </c>
      <c r="U2" s="3" t="s">
        <v>32</v>
      </c>
      <c r="V2" s="9" t="s">
        <v>56</v>
      </c>
      <c r="W2" s="3" t="s">
        <v>35</v>
      </c>
      <c r="X2" s="3" t="s">
        <v>38</v>
      </c>
      <c r="Y2" s="3" t="s">
        <v>32</v>
      </c>
      <c r="Z2" s="9" t="s">
        <v>56</v>
      </c>
      <c r="AA2" s="3" t="s">
        <v>68</v>
      </c>
    </row>
    <row r="3" spans="1:27" x14ac:dyDescent="0.25">
      <c r="A3" s="5" t="s">
        <v>0</v>
      </c>
      <c r="B3" s="2" t="s">
        <v>9</v>
      </c>
      <c r="C3" s="2" t="s">
        <v>52</v>
      </c>
      <c r="D3" s="3" t="s">
        <v>53</v>
      </c>
      <c r="E3" s="3" t="s">
        <v>35</v>
      </c>
      <c r="F3" s="3" t="s">
        <v>32</v>
      </c>
      <c r="G3" s="3" t="s">
        <v>35</v>
      </c>
      <c r="H3" s="3" t="s">
        <v>54</v>
      </c>
      <c r="I3" s="3" t="s">
        <v>0</v>
      </c>
      <c r="J3" s="3" t="s">
        <v>0</v>
      </c>
      <c r="K3" s="3" t="s">
        <v>9</v>
      </c>
      <c r="L3" s="3" t="s">
        <v>28</v>
      </c>
      <c r="M3" s="3" t="s">
        <v>24</v>
      </c>
      <c r="N3" s="3" t="s">
        <v>55</v>
      </c>
      <c r="O3" s="3" t="s">
        <v>53</v>
      </c>
      <c r="P3" s="3" t="s">
        <v>35</v>
      </c>
      <c r="Q3" s="3" t="s">
        <v>32</v>
      </c>
      <c r="R3" s="9" t="s">
        <v>56</v>
      </c>
      <c r="S3" s="3" t="s">
        <v>35</v>
      </c>
      <c r="T3" s="3" t="s">
        <v>35</v>
      </c>
      <c r="U3" s="3" t="s">
        <v>32</v>
      </c>
      <c r="V3" s="9" t="s">
        <v>56</v>
      </c>
      <c r="W3" s="3" t="s">
        <v>33</v>
      </c>
      <c r="X3" s="3" t="s">
        <v>35</v>
      </c>
      <c r="Y3" s="3" t="s">
        <v>32</v>
      </c>
      <c r="Z3" s="9" t="s">
        <v>56</v>
      </c>
      <c r="AA3" s="3" t="s">
        <v>69</v>
      </c>
    </row>
    <row r="4" spans="1:27" x14ac:dyDescent="0.25">
      <c r="A4" s="5" t="s">
        <v>0</v>
      </c>
      <c r="B4" s="2" t="s">
        <v>9</v>
      </c>
      <c r="C4" s="2" t="s">
        <v>52</v>
      </c>
      <c r="D4" s="3" t="s">
        <v>53</v>
      </c>
      <c r="E4" s="3" t="s">
        <v>35</v>
      </c>
      <c r="F4" s="3" t="s">
        <v>32</v>
      </c>
      <c r="G4" s="3" t="s">
        <v>35</v>
      </c>
      <c r="H4" s="3" t="s">
        <v>13</v>
      </c>
      <c r="I4" s="3" t="s">
        <v>0</v>
      </c>
      <c r="J4" s="3" t="s">
        <v>0</v>
      </c>
      <c r="K4" s="3" t="s">
        <v>9</v>
      </c>
      <c r="L4" s="3" t="s">
        <v>23</v>
      </c>
      <c r="M4" s="3" t="s">
        <v>24</v>
      </c>
      <c r="N4" s="3" t="s">
        <v>55</v>
      </c>
      <c r="O4" s="3" t="s">
        <v>53</v>
      </c>
      <c r="P4" s="3" t="s">
        <v>35</v>
      </c>
      <c r="Q4" s="3" t="s">
        <v>32</v>
      </c>
      <c r="R4" s="9" t="s">
        <v>56</v>
      </c>
      <c r="S4" s="3" t="s">
        <v>53</v>
      </c>
      <c r="T4" s="3" t="s">
        <v>35</v>
      </c>
      <c r="U4" s="3" t="s">
        <v>65</v>
      </c>
      <c r="V4" s="9" t="s">
        <v>56</v>
      </c>
      <c r="W4" s="3" t="s">
        <v>53</v>
      </c>
      <c r="X4" s="3" t="s">
        <v>35</v>
      </c>
      <c r="Y4" s="3" t="s">
        <v>66</v>
      </c>
      <c r="Z4" s="9" t="s">
        <v>56</v>
      </c>
      <c r="AA4" s="3" t="s">
        <v>70</v>
      </c>
    </row>
    <row r="5" spans="1:27" x14ac:dyDescent="0.25">
      <c r="A5" s="10" t="s">
        <v>0</v>
      </c>
      <c r="B5" s="2" t="s">
        <v>9</v>
      </c>
      <c r="C5" s="2" t="s">
        <v>52</v>
      </c>
      <c r="D5" s="3" t="s">
        <v>53</v>
      </c>
      <c r="E5" s="3" t="s">
        <v>35</v>
      </c>
      <c r="F5" s="3" t="s">
        <v>32</v>
      </c>
      <c r="G5" s="3" t="s">
        <v>35</v>
      </c>
      <c r="H5" s="3" t="s">
        <v>54</v>
      </c>
      <c r="I5" s="3" t="s">
        <v>26</v>
      </c>
      <c r="J5" s="3" t="s">
        <v>0</v>
      </c>
      <c r="K5" s="3" t="s">
        <v>9</v>
      </c>
      <c r="L5" s="3" t="s">
        <v>23</v>
      </c>
      <c r="M5" s="3" t="s">
        <v>24</v>
      </c>
      <c r="N5" s="3" t="s">
        <v>55</v>
      </c>
      <c r="O5" s="3" t="s">
        <v>53</v>
      </c>
      <c r="P5" s="3" t="s">
        <v>35</v>
      </c>
      <c r="Q5" s="3" t="s">
        <v>32</v>
      </c>
      <c r="R5" s="9" t="s">
        <v>56</v>
      </c>
      <c r="S5" s="3" t="s">
        <v>53</v>
      </c>
      <c r="T5" s="3" t="s">
        <v>57</v>
      </c>
      <c r="U5" s="3" t="s">
        <v>32</v>
      </c>
      <c r="V5" s="9" t="s">
        <v>56</v>
      </c>
      <c r="W5" s="3" t="s">
        <v>35</v>
      </c>
      <c r="X5" s="3" t="s">
        <v>22</v>
      </c>
      <c r="Y5" s="3" t="s">
        <v>65</v>
      </c>
      <c r="Z5" s="9" t="s">
        <v>56</v>
      </c>
      <c r="AA5" s="3" t="s">
        <v>71</v>
      </c>
    </row>
    <row r="6" spans="1:27" x14ac:dyDescent="0.25">
      <c r="A6" s="5" t="s">
        <v>0</v>
      </c>
      <c r="B6" s="2" t="s">
        <v>9</v>
      </c>
      <c r="C6" s="2" t="s">
        <v>52</v>
      </c>
      <c r="D6" s="3" t="s">
        <v>53</v>
      </c>
      <c r="E6" s="3" t="s">
        <v>35</v>
      </c>
      <c r="F6" s="3" t="s">
        <v>32</v>
      </c>
      <c r="G6" s="3" t="s">
        <v>35</v>
      </c>
      <c r="H6" s="3" t="s">
        <v>54</v>
      </c>
      <c r="I6" s="3" t="s">
        <v>0</v>
      </c>
      <c r="J6" s="3" t="s">
        <v>0</v>
      </c>
      <c r="K6" s="3" t="s">
        <v>9</v>
      </c>
      <c r="L6" s="3" t="s">
        <v>23</v>
      </c>
      <c r="M6" s="3" t="s">
        <v>24</v>
      </c>
      <c r="N6" s="3" t="s">
        <v>55</v>
      </c>
      <c r="O6" s="3" t="s">
        <v>53</v>
      </c>
      <c r="P6" s="3" t="s">
        <v>35</v>
      </c>
      <c r="Q6" s="3" t="s">
        <v>32</v>
      </c>
      <c r="R6" s="9" t="s">
        <v>56</v>
      </c>
      <c r="S6" s="3" t="s">
        <v>53</v>
      </c>
      <c r="T6" s="3" t="s">
        <v>57</v>
      </c>
      <c r="U6" s="3" t="s">
        <v>32</v>
      </c>
      <c r="V6" s="9" t="s">
        <v>56</v>
      </c>
      <c r="W6" s="3" t="s">
        <v>35</v>
      </c>
      <c r="X6" s="3" t="s">
        <v>22</v>
      </c>
      <c r="Y6" s="3" t="s">
        <v>65</v>
      </c>
      <c r="Z6" s="9" t="s">
        <v>56</v>
      </c>
      <c r="AA6" s="3" t="s">
        <v>72</v>
      </c>
    </row>
    <row r="7" spans="1:27" x14ac:dyDescent="0.25">
      <c r="A7" s="5" t="s">
        <v>0</v>
      </c>
      <c r="B7" s="2" t="s">
        <v>9</v>
      </c>
      <c r="C7" s="2" t="s">
        <v>52</v>
      </c>
      <c r="D7" s="3" t="s">
        <v>53</v>
      </c>
      <c r="E7" s="3" t="s">
        <v>35</v>
      </c>
      <c r="F7" s="3" t="s">
        <v>32</v>
      </c>
      <c r="G7" s="3" t="s">
        <v>35</v>
      </c>
      <c r="H7" s="3" t="s">
        <v>54</v>
      </c>
      <c r="I7" s="3" t="s">
        <v>0</v>
      </c>
      <c r="J7" s="3" t="s">
        <v>26</v>
      </c>
      <c r="K7" s="3" t="s">
        <v>9</v>
      </c>
      <c r="L7" s="3" t="s">
        <v>23</v>
      </c>
      <c r="M7" s="3" t="s">
        <v>24</v>
      </c>
      <c r="N7" s="3" t="s">
        <v>55</v>
      </c>
      <c r="O7" s="3" t="s">
        <v>53</v>
      </c>
      <c r="P7" s="3" t="s">
        <v>35</v>
      </c>
      <c r="Q7" s="3" t="s">
        <v>32</v>
      </c>
      <c r="R7" s="9" t="s">
        <v>56</v>
      </c>
      <c r="S7" s="3" t="s">
        <v>53</v>
      </c>
      <c r="T7" s="3" t="s">
        <v>57</v>
      </c>
      <c r="U7" s="3" t="s">
        <v>32</v>
      </c>
      <c r="V7" s="9" t="s">
        <v>56</v>
      </c>
      <c r="W7" s="3" t="s">
        <v>35</v>
      </c>
      <c r="X7" s="3" t="s">
        <v>58</v>
      </c>
      <c r="Y7" s="3" t="s">
        <v>32</v>
      </c>
      <c r="Z7" s="9" t="s">
        <v>56</v>
      </c>
      <c r="AA7" s="3" t="s">
        <v>60</v>
      </c>
    </row>
    <row r="8" spans="1:27" x14ac:dyDescent="0.25">
      <c r="A8" s="5" t="s">
        <v>0</v>
      </c>
      <c r="B8" s="2" t="s">
        <v>9</v>
      </c>
      <c r="C8" s="2" t="s">
        <v>52</v>
      </c>
      <c r="D8" s="3" t="s">
        <v>53</v>
      </c>
      <c r="E8" s="3" t="s">
        <v>35</v>
      </c>
      <c r="F8" s="3" t="s">
        <v>32</v>
      </c>
      <c r="G8" s="3" t="s">
        <v>35</v>
      </c>
      <c r="H8" s="3" t="s">
        <v>54</v>
      </c>
      <c r="I8" s="3" t="s">
        <v>26</v>
      </c>
      <c r="J8" s="3" t="s">
        <v>26</v>
      </c>
      <c r="K8" s="3" t="s">
        <v>9</v>
      </c>
      <c r="L8" s="3" t="s">
        <v>23</v>
      </c>
      <c r="M8" s="3" t="s">
        <v>24</v>
      </c>
      <c r="N8" s="3" t="s">
        <v>55</v>
      </c>
      <c r="O8" s="3" t="s">
        <v>53</v>
      </c>
      <c r="P8" s="3" t="s">
        <v>35</v>
      </c>
      <c r="Q8" s="3" t="s">
        <v>32</v>
      </c>
      <c r="R8" s="9" t="s">
        <v>56</v>
      </c>
      <c r="S8" s="3" t="s">
        <v>53</v>
      </c>
      <c r="T8" s="3" t="s">
        <v>57</v>
      </c>
      <c r="U8" s="3" t="s">
        <v>32</v>
      </c>
      <c r="V8" s="9" t="s">
        <v>56</v>
      </c>
      <c r="W8" s="3" t="s">
        <v>35</v>
      </c>
      <c r="X8" s="3" t="s">
        <v>58</v>
      </c>
      <c r="Y8" s="3" t="s">
        <v>32</v>
      </c>
      <c r="Z8" s="9" t="s">
        <v>56</v>
      </c>
      <c r="AA8" s="3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Tranche_TC1</vt:lpstr>
      <vt:lpstr>Tranche_TC1_1</vt:lpstr>
      <vt:lpstr>Tranche_TC1_2</vt:lpstr>
      <vt:lpstr>Tranche_TC1_3</vt:lpstr>
      <vt:lpstr>Tranche_TC1_4</vt:lpstr>
      <vt:lpstr>Tranche_TC1_5</vt:lpstr>
      <vt:lpstr>Tranche_TC1_6</vt:lpstr>
      <vt:lpstr>Tranche_TC1_7</vt:lpstr>
      <vt:lpstr>Tranche_TC2</vt:lpstr>
      <vt:lpstr>Tranche_TC2_1</vt:lpstr>
      <vt:lpstr>Tranche_TC2_2</vt:lpstr>
      <vt:lpstr>Tranche_TC2_3</vt:lpstr>
      <vt:lpstr>Tranche_TC2_4</vt:lpstr>
      <vt:lpstr>Tranche_TC2_5</vt:lpstr>
      <vt:lpstr>Tranche_TC2_6</vt:lpstr>
      <vt:lpstr>Tranche_TC2_7</vt:lpstr>
      <vt:lpstr>Maximum_Tranche</vt:lpstr>
      <vt:lpstr>Maximum_Tranche_1</vt:lpstr>
      <vt:lpstr>Maximum_Tranche_2</vt:lpstr>
      <vt:lpstr>Minimum_Tranche</vt:lpstr>
      <vt:lpstr>Minimum_Tranche_1</vt:lpstr>
      <vt:lpstr>Minimum_Tranche_2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SoapUI1</dc:creator>
  <cp:lastModifiedBy>SoapUI1</cp:lastModifiedBy>
  <cp:lastPrinted>2020-04-29T09:26:26Z</cp:lastPrinted>
  <dcterms:created xsi:type="dcterms:W3CDTF">2020-04-22T08:23:34Z</dcterms:created>
  <dcterms:modified xsi:type="dcterms:W3CDTF">2020-06-23T08:54:18Z</dcterms:modified>
</cp:coreProperties>
</file>