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Exihibit 1" sheetId="1" r:id="rId1"/>
    <sheet name="RiskSerializationData" sheetId="5" state="hidden" r:id="rId2"/>
    <sheet name="rsklibSimData" sheetId="11" state="hidden" r:id="rId3"/>
    <sheet name="Airbus" sheetId="2" r:id="rId4"/>
    <sheet name="Boeing" sheetId="3" r:id="rId5"/>
    <sheet name="Airbus and Boeing" sheetId="6" r:id="rId6"/>
    <sheet name="Airbus and Boeing Overall Marke" sheetId="9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"2NS83LXIF5EN7VBPHRT6U4CQ"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"$B$32"</definedName>
    <definedName name="RiskSelectedNameCell1" hidden="1">"$A$16"</definedName>
    <definedName name="RiskSelectedNameCell2" hidden="1">"$C$12"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25725"/>
</workbook>
</file>

<file path=xl/calcChain.xml><?xml version="1.0" encoding="utf-8"?>
<calcChain xmlns="http://schemas.openxmlformats.org/spreadsheetml/2006/main">
  <c r="AN9" i="5"/>
  <c r="AN8"/>
  <c r="AN7"/>
  <c r="AN6"/>
  <c r="AN5"/>
  <c r="AN4"/>
  <c r="AN3"/>
  <c r="B17" i="9"/>
  <c r="C17" i="6"/>
  <c r="C21" i="2"/>
  <c r="C17" i="9"/>
  <c r="B17" i="6"/>
  <c r="B21" i="2"/>
  <c r="B21" i="9"/>
  <c r="C21" i="6"/>
  <c r="C16" i="3"/>
  <c r="C17" i="2"/>
  <c r="C21" i="9"/>
  <c r="B21" i="6"/>
  <c r="C20" i="3"/>
  <c r="B17" i="2"/>
  <c r="A9" i="5" s="1"/>
  <c r="AG9" l="1"/>
  <c r="C27" i="6"/>
  <c r="B27" i="9"/>
  <c r="C28"/>
  <c r="C27"/>
  <c r="B28"/>
  <c r="C26" i="3"/>
  <c r="B28" i="6"/>
  <c r="C27" i="2"/>
  <c r="C28" i="6"/>
  <c r="B27" i="2"/>
  <c r="B27" i="6"/>
  <c r="C27" i="3"/>
  <c r="B28" i="2"/>
  <c r="C28"/>
  <c r="C29" i="6" l="1"/>
  <c r="C31" s="1"/>
  <c r="B29"/>
  <c r="B29" i="9"/>
  <c r="B31" s="1"/>
  <c r="C29" i="2"/>
  <c r="C31" s="1"/>
  <c r="C29" i="9"/>
  <c r="C31" s="1"/>
  <c r="C28" i="3"/>
  <c r="B29" i="2"/>
  <c r="A6" i="5" l="1"/>
  <c r="AG6"/>
  <c r="B31" i="2"/>
  <c r="C30" i="3"/>
  <c r="B31" i="6"/>
  <c r="B32" i="9"/>
  <c r="C32"/>
  <c r="B32" i="6" l="1"/>
  <c r="A5" i="5"/>
  <c r="AG5"/>
  <c r="B32" i="2"/>
  <c r="AG3" i="5"/>
  <c r="A3"/>
  <c r="A4"/>
  <c r="AG4"/>
  <c r="C32" i="2"/>
  <c r="C32" i="6"/>
  <c r="AG7" i="5" l="1"/>
  <c r="A7"/>
  <c r="A8"/>
  <c r="AG8"/>
</calcChain>
</file>

<file path=xl/sharedStrings.xml><?xml version="1.0" encoding="utf-8"?>
<sst xmlns="http://schemas.openxmlformats.org/spreadsheetml/2006/main" count="150" uniqueCount="55">
  <si>
    <t>Passengers Jumbo market deliveries</t>
  </si>
  <si>
    <t>Airbus View</t>
  </si>
  <si>
    <t>Boeing View</t>
  </si>
  <si>
    <t xml:space="preserve">Total </t>
  </si>
  <si>
    <t>Annual</t>
  </si>
  <si>
    <t>Passengers Super Jumbo market deliveries</t>
  </si>
  <si>
    <t>Large Capacity freighter (Cargo) market deliveries</t>
  </si>
  <si>
    <t>Total VLA market deliveries</t>
  </si>
  <si>
    <t>Airbus and Boeing 20 years Forecast</t>
  </si>
  <si>
    <t>GoldMan First Boston Mean Estimates</t>
  </si>
  <si>
    <t>Jumbo market deliveries(Year 6-40)</t>
  </si>
  <si>
    <t>Super Jumbo market deliveries(Year 6-40)</t>
  </si>
  <si>
    <t xml:space="preserve"> VLA  deliveries</t>
  </si>
  <si>
    <t>Jumbo share of Passenger VLA market</t>
  </si>
  <si>
    <t>Assumptions</t>
  </si>
  <si>
    <t xml:space="preserve">Airbus A3XX Development Cost </t>
  </si>
  <si>
    <t>Boeing 747-X developemnt costs</t>
  </si>
  <si>
    <t>Airbus Present value of profit per VLA</t>
  </si>
  <si>
    <t>Boeing present value of profit per VLA</t>
  </si>
  <si>
    <t>Boeing savings from later 747-X development</t>
  </si>
  <si>
    <t>Boeing 747-X share of superjumbo market</t>
  </si>
  <si>
    <t>Analysis</t>
  </si>
  <si>
    <t>Boeing begins 747-X development(year 1-5)? (Yes=1, No=0)</t>
  </si>
  <si>
    <t>Airbus</t>
  </si>
  <si>
    <t>Boeing</t>
  </si>
  <si>
    <t>Annual jumbo market deliveries(years 1-5)</t>
  </si>
  <si>
    <t>A3XX superjumbo intial orders at the end of year 5</t>
  </si>
  <si>
    <t>Boeing begins 747-X development in year 6?(Yes=1, No=0)</t>
  </si>
  <si>
    <t>Annual superjumbo market deliveries-to-orders ratio(years 6-40)</t>
  </si>
  <si>
    <t>Annual jumbo market deliveries(years 6-40)</t>
  </si>
  <si>
    <t>Annual superjumbo market deliveries(years 6-40)</t>
  </si>
  <si>
    <t>Jumbo company deliveries(years 1-5)</t>
  </si>
  <si>
    <t>Jumbo company deliveries(years 6-40)</t>
  </si>
  <si>
    <t>SuperJumbo company deliveries(6-10)</t>
  </si>
  <si>
    <t>SuperJumbo company deliveries(11-40)</t>
  </si>
  <si>
    <t>VLA company deliveries(years 1-40)</t>
  </si>
  <si>
    <t>Net present value</t>
  </si>
  <si>
    <t>&gt;75%</t>
  </si>
  <si>
    <t>&lt;25%</t>
  </si>
  <si>
    <t>&gt;90%</t>
  </si>
  <si>
    <t>AIRBUS AND BOEING- SUPERJUMBO DECISIONs</t>
  </si>
  <si>
    <t>GFB Models with Airbus out of Superjumbo Market</t>
  </si>
  <si>
    <t>GFB Models with Airbus in  Superjumbo Market</t>
  </si>
  <si>
    <t>GF1_rK0qDwEAEACsAAwjACYAOwBEAFgAWQBnAHUAiACoAKIAKgD//wAAAAAAAQQAAAAAB0dlbmVyYWwAAAABA05QVgEAAQEQAAIAAQpTdGF0aXN0aWNzAwEBAP8BAQEBAQABAQEABAAAAAEBAQEBAAEBAQAEAAAAAXkAAgsAA05QVgAALwEAAgACAJAAmQABAQIBAAAAAAAA8P8BAAAAAAAAAAABBQABAQEAAQEBAA==</t>
  </si>
  <si>
    <t>GF1_rK0qDwEAEABvAQwjACYAOwCmALoAuwDJANcASQFrAWUBKgD//wAAAAAAAQQAAAAAB0dlbmVyYWwAAAABO0EzWFggc3VwZXJqdW1ibyBpbnRpYWwgb3JkZXJzIGF0IHRoZSBlbmQgb2YgeWVhciA1IC8gQWlyYnVzASpDb21wYXJpc29uIHdpdGggVHJpYW5nKDcxLjQ1LDg0Ljk1LDI2MS40NSkBARAAAgABClN0YXRpc3RpY3MDAQEA/wEBAQEBAAEBAQAEAAAAAQEBAQEAAQEBAAQAAAAC3gACJQEAQwA7QTNYWCBzdXBlcmp1bWJvIGludGlhbCBvcmRlcnMgYXQgdGhlIGVuZCBvZiB5ZWFyIDUgLyBBaXJidXMAAC8BAAIAAgAiABpUcmlhbmcoNzEuNDUsODQuOTUsMjYxLjQ1KQEBJQEAAgBRAVsBAQECAZqZmZmZmak/AABmZmZmZmbuPwAABQABAQEAAQEBAA==</t>
  </si>
  <si>
    <t>Market Share</t>
  </si>
  <si>
    <t>GF1_rK0qDwEAEADGAAwjACYAOwBRAGUAZgB0AIIAogDCALwAKgD//wAAAAAAAQQAAAAAB0dlbmVyYWwAAAABEE5QViBPbmx5IEJvZWluZyABAAEBEAACAAEKU3RhdGlzdGljcwMBAQD/AQEBAQEAAQEBAAQAAAABAQEBAQABAQEABAAAAAGGAAIYABBOUFYgT25seSBCb2VpbmcgAAAvAQACAAIAqgCzAAEBAgEAAAAAAADw/wEAAAAAgNjgQAEFAAEBAQABAQEA</t>
  </si>
  <si>
    <t>GF1_rK0qDwEAEAC6AAwjACYAOwBKAF4AXwBtAHsAlAC2ALAAKgD//wAAAAAAAQQAAAAAB0dlbmVyYWwAAAABCU5QVkJvZWluZwEAAQEQAAIAAQpTdGF0aXN0aWNzAwEBAP8BAQEBAQABAQEABAAAAAEBAQEBAAEBAQAEAAAAAX8AAhEACU5QVkJvZWluZwAALwEAAgACAJwApgABAQIBmpmZmZmZqT8AAGZmZmZmZu4/AAAFAAEBAQABAQEA</t>
  </si>
  <si>
    <t>GF1_rK0qDwEAEADHAAwjACYANgBPAGMAZAByAIAAowDDAL0AKgD//wAAAAAAAQQAAAAAAjAlAAAAARNNYXJrZXQgU2hhcmUgQm9laW5nAQABARAAAgABClN0YXRpc3RpY3MDAQEA/wEBAQEBAAEBAQAEAAAAAQEBAQEAAQEBAAQAAAABhAACGwATTWFya2V0IFNoYXJlIEJvZWluZwAALwEAAgACAKsAtAABAQIBAAAAAAAA8P8BAAAAAAAA4D8BBQABAQEAAQEBAA==</t>
  </si>
  <si>
    <t>Market Share For Super Jumbo</t>
  </si>
  <si>
    <t>Market Share Overall</t>
  </si>
  <si>
    <t>0ef3f6e164617168a866a1c2681af6d8_x0004__x0005_ÐÏ_x0011_à¡±_x001A_á_x0004__x0004__x0004__x0004__x0004__x0004__x0004__x0004__x0004__x0004__x0004__x0004__x0004__x0004__x0004__x0004_&gt;_x0004__x0003__x0004_þÿ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0006_ÿÿÿÿÿÿÿÿÿÿÿÿÿÿÿÿR_x0004_o_x0004_o_x0004_t_x0004_ _x0004_E_x0004_n_x0004_t_x0004_r_x0004_y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0016__x0004__x0005__x0004_ÿÿÿÿÿÿÿÿ_x0001__x0004__x0004__x0004__x0004__x0004__x0004__x0004__x0004__x0004__x0004__x0004__x0004__x0004__x0004__x0004__x0004__x0004__x0004__x0004__x0004__x0004__x0004__x0004__x0004__x0004__x0004__x0004__x0004__x0004__x0004__x0004__x0004_;õ 'ÇÒ_x0001__x0003__x0004__x0004__x0004_@_x0001__x0004__x0004__x0004__x0004__x0004__x0004_R_x0004_S_x0004_K_x0004_L_x0004_I_x0004_B_x0004_ _x0004_D_x0004_a_x0004_t_x0004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0018__x0004__x0002__x0001_ÿÿÿÿÿÿÿÿÿÿÿÿ_x0004__x0004__x0004__x0004__x0004__x0004__x0004__x0004__x0004__x0004__x0004__x0004__x0004__x0004__x0004__x0004__x0004__x0004__x0004__x0004__x0004__x0004__x0004__x0004__x0004__x0004__x0004__x0004__x0002__x0003__x0002__x0002__x0002__x0002__x0002__x0002__x0002__x0002__x0002__x0002__x0002__x0002_-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0005__x0006__x0005__x0005__x0005__x0005__x0005__x0005__x0005__x0005__x0005__x0005__x0005__x0005__x0005__x0005__x0005__x0005__x0005__x0005__x0005__x0005__x0005__x0005__x0005__x0005__x0001__x0005__x0005__x0005__x0002__x0005__x0005__x0005__x0003__x0005__x0005__x0005__x0004__x0005__x0005__x0005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0007_ÿÿÿÿÿÿÿÿÿÿÿÿÿÿÿÿÿÿÿÿÿÿÿÿÿÿÿÿÿÿÿÿ_x0001__x0004__x0004__x0004__x0004__x0004__x0004__x0004__x0004__x0004__x0004__x0004__x0004__x0004__x0004__x0004__x0004__x0004__x0004__x0004__x0004__x0004__x0004__x0004__x0004__x0004__x0004__x0004__x0004__x0004__x0004__x0002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0008__x0004__x0004__x0004__x0005__x0004__x0004__x0004__x0002__x0004__x0004_ _x0005__x0004__x0004__x0004__x0005__x0004__x0004__x000C__x0006__x0004__x0004__x0004__x0008__x0004__x0004__x0002__x0006__x0004__x0004__x0004_	_x0004__x0004__x0001_@_x0006__x0004__x0004__x0004_	_x0004__x0004__x0003_À_x0006__x0004__x0004__x0004_	_x0004__x0004__x0003_À	_x0004__x0004__x0004_"_x0004__x0004__x0004_?ÿÿà	_x0004__x0004__x0004_"_x0004__x0004__x0004_?ÿÿàÿÿ_x0001__x0004__x0004__x0008__x0004__x0004__x0004__x0010_'_x0004__x0004_1_x0004__x0004__x0004__x0004__x000C__x0004__x0004__x0004__x0004__x0004__x0004__x0004__x0004__x0004__x0004__x0004__x0004__x0004__x0004__x0004__x0004__x0004__x0004__x0002__x0003__x0002__x0002__x0002__x0002__x0002__x0002__x0002__x0002__x0002__x0002__x0002__x0002__x0002__x0002__x0002__x0002__x0002__x0002__x0002__x0002__x0002__x0012_'_x0002__x0002__x000C__x0002__x0002__x0002__x0002__x0002__x0002__x0002_ N_x0002__x0002__x000C__x0002__x0002__x0002__x0002__x0002__x0002__x0002__x0011_'_x0002__x0002__x000C__x0002__x0002__x0002__x0001__x0002__x0002__x0002__x0013_'_x0002__x0002__x0010__x0002__x0002__x0002__x0001__x0002__x0002__x0002_ê_x001D_Ók_x0001__x0002__x0002_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</si>
  <si>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0ec5afc66281b28c1d99401a2da85f6d0|1|2560|233370254b6de5146082d15a12cf885d</t>
  </si>
  <si>
    <t>GF1_rK0qDwEAEACsAAwjACYAOwBEAFgAWQBnAHUAiACoAKIAKgD//wAAAAAAAQQAAAAAB0dlbmVyYWwAAAABA05QVgEAAQEQAAIAAQpTdGF0aXN0aWNzAwEBAP8BAQEBAQABAQEABAAAAAEBAQEBAAEBAQAEAAAAAXkAAgsAA05QVgAALwEAAgACAJAAmQABAQIBAAAAAABAr0ABAAAAAAAA8H8BBQABAQEAAQEBAA==</t>
  </si>
  <si>
    <t>GF1_rK0qDwEAEADHAAwjACYANgBPAGMAZAByAIAAowDDAL0AKgD//wAAAAAAAQQAAAAAAjAlAAAAARNNYXJrZXQgU2hhcmUgQWlyYnVzAQABARAAAgABClN0YXRpc3RpY3MDAQEA/wEBAQEBAAEBAQAEAAAAAQEBAQEAAQEBAAQAAAABhAACGwATTWFya2V0IFNoYXJlIEFpcmJ1cwAALwEAAgACAKsAtAABAQIBAAAAAAAA4D8BAAAAAAAA8H8BBQABAQEAAQEBAA==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</si>
</sst>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quotePrefix="1"/>
    <xf numFmtId="37" fontId="0" fillId="0" borderId="0" xfId="0" applyNumberFormat="1"/>
    <xf numFmtId="0" fontId="0" fillId="2" borderId="0" xfId="0" applyFill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3" borderId="0" xfId="0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127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1"/>
  <sheetViews>
    <sheetView workbookViewId="0">
      <selection activeCell="K7" sqref="K7"/>
    </sheetView>
  </sheetViews>
  <sheetFormatPr defaultRowHeight="15"/>
  <cols>
    <col min="1" max="1" width="48" customWidth="1"/>
    <col min="2" max="2" width="12.28515625" customWidth="1"/>
    <col min="3" max="3" width="8.5703125" customWidth="1"/>
    <col min="7" max="7" width="47.7109375" customWidth="1"/>
  </cols>
  <sheetData>
    <row r="2" spans="1:11">
      <c r="A2" s="1" t="s">
        <v>8</v>
      </c>
      <c r="G2" s="1" t="s">
        <v>9</v>
      </c>
    </row>
    <row r="4" spans="1:11">
      <c r="A4" s="2"/>
      <c r="B4" s="2" t="s">
        <v>1</v>
      </c>
      <c r="C4" s="2"/>
      <c r="D4" s="2" t="s">
        <v>2</v>
      </c>
      <c r="E4" s="2"/>
      <c r="G4" s="2"/>
      <c r="H4" s="2" t="s">
        <v>1</v>
      </c>
      <c r="I4" s="2"/>
      <c r="J4" s="2" t="s">
        <v>2</v>
      </c>
      <c r="K4" s="2"/>
    </row>
    <row r="5" spans="1:11">
      <c r="A5" s="2"/>
      <c r="B5" s="2" t="s">
        <v>3</v>
      </c>
      <c r="C5" s="2" t="s">
        <v>4</v>
      </c>
      <c r="D5" s="2" t="s">
        <v>3</v>
      </c>
      <c r="E5" s="2" t="s">
        <v>4</v>
      </c>
      <c r="G5" s="2"/>
      <c r="H5" s="2"/>
      <c r="I5" s="2" t="s">
        <v>4</v>
      </c>
      <c r="J5" s="2"/>
      <c r="K5" s="2" t="s">
        <v>4</v>
      </c>
    </row>
    <row r="6" spans="1:11">
      <c r="A6" s="2" t="s">
        <v>0</v>
      </c>
      <c r="B6" s="2">
        <v>560</v>
      </c>
      <c r="C6" s="2">
        <v>28</v>
      </c>
      <c r="D6" s="2">
        <v>565</v>
      </c>
      <c r="E6" s="2">
        <v>28.3</v>
      </c>
      <c r="G6" s="2" t="s">
        <v>10</v>
      </c>
      <c r="H6" s="2"/>
      <c r="I6" s="2">
        <v>36.11</v>
      </c>
      <c r="J6" s="2"/>
      <c r="K6" s="2">
        <v>36.15</v>
      </c>
    </row>
    <row r="7" spans="1:11">
      <c r="A7" s="2" t="s">
        <v>5</v>
      </c>
      <c r="B7" s="2">
        <v>648</v>
      </c>
      <c r="C7" s="2">
        <v>32.4</v>
      </c>
      <c r="D7" s="2">
        <v>365</v>
      </c>
      <c r="E7" s="2">
        <v>18.3</v>
      </c>
      <c r="G7" s="2" t="s">
        <v>11</v>
      </c>
      <c r="H7" s="2"/>
      <c r="I7" s="2">
        <v>41.79</v>
      </c>
      <c r="J7" s="2"/>
      <c r="K7" s="2">
        <v>23.35</v>
      </c>
    </row>
    <row r="8" spans="1:11">
      <c r="A8" s="2" t="s">
        <v>6</v>
      </c>
      <c r="B8" s="2">
        <v>350</v>
      </c>
      <c r="C8" s="2">
        <v>17.5</v>
      </c>
      <c r="D8" s="2">
        <v>260</v>
      </c>
      <c r="E8" s="2">
        <v>13</v>
      </c>
      <c r="G8" s="2"/>
      <c r="H8" s="2"/>
      <c r="I8" s="2"/>
      <c r="J8" s="2"/>
      <c r="K8" s="2"/>
    </row>
    <row r="9" spans="1:11">
      <c r="A9" s="2" t="s">
        <v>7</v>
      </c>
      <c r="B9" s="2">
        <v>1558</v>
      </c>
      <c r="C9" s="2">
        <v>77.900000000000006</v>
      </c>
      <c r="D9" s="2">
        <v>1190</v>
      </c>
      <c r="E9" s="2">
        <v>59.5</v>
      </c>
      <c r="G9" s="2" t="s">
        <v>12</v>
      </c>
      <c r="H9" s="2"/>
      <c r="I9" s="2">
        <v>77.900000000000006</v>
      </c>
      <c r="J9" s="2"/>
      <c r="K9" s="2">
        <v>59.5</v>
      </c>
    </row>
    <row r="11" spans="1:11">
      <c r="A11" t="s">
        <v>13</v>
      </c>
      <c r="C11">
        <v>0.46400000000000002</v>
      </c>
      <c r="E11">
        <v>0.60799999999999998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9"/>
  <sheetViews>
    <sheetView workbookViewId="0"/>
  </sheetViews>
  <sheetFormatPr defaultRowHeight="15"/>
  <sheetData>
    <row r="1" spans="1:40">
      <c r="A1">
        <v>10</v>
      </c>
      <c r="B1">
        <v>0</v>
      </c>
    </row>
    <row r="2" spans="1:40">
      <c r="A2">
        <v>0</v>
      </c>
    </row>
    <row r="3" spans="1:40">
      <c r="A3" s="4">
        <f ca="1">Airbus!$B$31</f>
        <v>26561.875</v>
      </c>
      <c r="B3" t="b">
        <v>1</v>
      </c>
      <c r="C3">
        <v>0</v>
      </c>
      <c r="D3">
        <v>1</v>
      </c>
      <c r="E3" t="s">
        <v>43</v>
      </c>
      <c r="F3">
        <v>1</v>
      </c>
      <c r="G3">
        <v>0</v>
      </c>
      <c r="H3">
        <v>0</v>
      </c>
      <c r="J3" t="s">
        <v>37</v>
      </c>
      <c r="K3" t="s">
        <v>38</v>
      </c>
      <c r="L3" t="s">
        <v>39</v>
      </c>
      <c r="AG3" s="4">
        <f ca="1">Airbus!$B$31</f>
        <v>26561.875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>
      <c r="A4">
        <f ca="1">Boeing!$C$30</f>
        <v>47256.25</v>
      </c>
      <c r="B4" t="b">
        <v>1</v>
      </c>
      <c r="C4">
        <v>0</v>
      </c>
      <c r="D4">
        <v>1</v>
      </c>
      <c r="E4" t="s">
        <v>46</v>
      </c>
      <c r="F4">
        <v>1</v>
      </c>
      <c r="G4">
        <v>0</v>
      </c>
      <c r="H4">
        <v>0</v>
      </c>
      <c r="J4" t="s">
        <v>37</v>
      </c>
      <c r="K4" t="s">
        <v>38</v>
      </c>
      <c r="L4" t="s">
        <v>39</v>
      </c>
      <c r="AG4">
        <f ca="1">Boeing!$C$30</f>
        <v>47256.25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>
      <c r="A5">
        <f ca="1">'Airbus and Boeing'!$B$31</f>
        <v>26561.875</v>
      </c>
      <c r="B5" t="b">
        <v>1</v>
      </c>
      <c r="C5">
        <v>0</v>
      </c>
      <c r="D5">
        <v>1</v>
      </c>
      <c r="E5" t="s">
        <v>53</v>
      </c>
      <c r="F5">
        <v>1</v>
      </c>
      <c r="G5">
        <v>0</v>
      </c>
      <c r="H5">
        <v>0</v>
      </c>
      <c r="J5" t="s">
        <v>37</v>
      </c>
      <c r="K5" t="s">
        <v>38</v>
      </c>
      <c r="L5" t="s">
        <v>39</v>
      </c>
      <c r="AG5">
        <f ca="1">'Airbus and Boeing'!$B$31</f>
        <v>26561.875</v>
      </c>
      <c r="AH5">
        <v>3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>
      <c r="A6" s="8">
        <f ca="1">'Airbus and Boeing'!$C$31</f>
        <v>12931.25</v>
      </c>
      <c r="B6" t="b">
        <v>1</v>
      </c>
      <c r="C6">
        <v>0</v>
      </c>
      <c r="D6">
        <v>1</v>
      </c>
      <c r="E6" t="s">
        <v>47</v>
      </c>
      <c r="F6">
        <v>1</v>
      </c>
      <c r="G6">
        <v>0</v>
      </c>
      <c r="H6">
        <v>0</v>
      </c>
      <c r="J6" t="s">
        <v>37</v>
      </c>
      <c r="K6" t="s">
        <v>38</v>
      </c>
      <c r="L6" t="s">
        <v>39</v>
      </c>
      <c r="AG6" s="8">
        <f ca="1">'Airbus and Boeing'!$C$31</f>
        <v>12931.25</v>
      </c>
      <c r="AH6">
        <v>4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>
      <c r="A7" s="8">
        <f ca="1">'Airbus and Boeing'!$B$32</f>
        <v>0.67256959280887496</v>
      </c>
      <c r="B7" t="b">
        <v>1</v>
      </c>
      <c r="C7">
        <v>0</v>
      </c>
      <c r="D7">
        <v>1</v>
      </c>
      <c r="E7" t="s">
        <v>54</v>
      </c>
      <c r="F7">
        <v>1</v>
      </c>
      <c r="G7">
        <v>0</v>
      </c>
      <c r="H7">
        <v>0</v>
      </c>
      <c r="J7" t="s">
        <v>37</v>
      </c>
      <c r="K7" t="s">
        <v>38</v>
      </c>
      <c r="L7" t="s">
        <v>39</v>
      </c>
      <c r="AG7" s="8">
        <f ca="1">'Airbus and Boeing'!$B$32</f>
        <v>0.67256959280887496</v>
      </c>
      <c r="AH7">
        <v>5</v>
      </c>
      <c r="AI7">
        <v>1</v>
      </c>
      <c r="AJ7" t="b">
        <v>0</v>
      </c>
      <c r="AK7" t="b">
        <v>1</v>
      </c>
      <c r="AL7">
        <v>0</v>
      </c>
      <c r="AM7" t="b">
        <v>0</v>
      </c>
      <c r="AN7" t="e">
        <f>_</f>
        <v>#NAME?</v>
      </c>
    </row>
    <row r="8" spans="1:40">
      <c r="A8" s="8">
        <f ca="1">'Airbus and Boeing'!$C$32</f>
        <v>0.32743040719112504</v>
      </c>
      <c r="B8" t="b">
        <v>1</v>
      </c>
      <c r="C8">
        <v>0</v>
      </c>
      <c r="D8">
        <v>1</v>
      </c>
      <c r="E8" t="s">
        <v>48</v>
      </c>
      <c r="F8">
        <v>1</v>
      </c>
      <c r="G8">
        <v>0</v>
      </c>
      <c r="H8">
        <v>0</v>
      </c>
      <c r="J8" t="s">
        <v>37</v>
      </c>
      <c r="K8" t="s">
        <v>38</v>
      </c>
      <c r="L8" t="s">
        <v>39</v>
      </c>
      <c r="AG8" s="8">
        <f ca="1">'Airbus and Boeing'!$C$32</f>
        <v>0.32743040719112504</v>
      </c>
      <c r="AH8">
        <v>6</v>
      </c>
      <c r="AI8">
        <v>1</v>
      </c>
      <c r="AJ8" t="b">
        <v>0</v>
      </c>
      <c r="AK8" t="b">
        <v>1</v>
      </c>
      <c r="AL8">
        <v>0</v>
      </c>
      <c r="AM8" t="b">
        <v>0</v>
      </c>
      <c r="AN8" t="e">
        <f>_</f>
        <v>#NAME?</v>
      </c>
    </row>
    <row r="9" spans="1:40">
      <c r="A9">
        <f ca="1">Airbus!$B$17</f>
        <v>139.28333333333333</v>
      </c>
      <c r="B9" t="b">
        <v>0</v>
      </c>
      <c r="C9">
        <v>1</v>
      </c>
      <c r="D9">
        <v>1</v>
      </c>
      <c r="E9" t="s">
        <v>44</v>
      </c>
      <c r="F9">
        <v>2</v>
      </c>
      <c r="G9">
        <v>0</v>
      </c>
      <c r="H9">
        <v>0</v>
      </c>
      <c r="AG9">
        <f ca="1">Airbus!$B$17</f>
        <v>139.28333333333333</v>
      </c>
      <c r="AH9">
        <v>1</v>
      </c>
      <c r="AI9">
        <v>1</v>
      </c>
      <c r="AJ9" t="b">
        <v>0</v>
      </c>
      <c r="AK9" t="b">
        <v>0</v>
      </c>
      <c r="AL9">
        <v>1</v>
      </c>
      <c r="AM9" t="b">
        <v>0</v>
      </c>
      <c r="AN9" t="e">
        <f>_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sheetData>
    <row r="1" spans="1:2">
      <c r="A1" s="3" t="s">
        <v>52</v>
      </c>
      <c r="B1" s="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"/>
  <sheetViews>
    <sheetView tabSelected="1" topLeftCell="A9" workbookViewId="0">
      <selection activeCell="B32" sqref="B32"/>
    </sheetView>
  </sheetViews>
  <sheetFormatPr defaultRowHeight="15"/>
  <cols>
    <col min="1" max="1" width="65.140625" customWidth="1"/>
    <col min="2" max="2" width="23.28515625" customWidth="1"/>
    <col min="3" max="3" width="35.140625" customWidth="1"/>
  </cols>
  <sheetData>
    <row r="1" spans="1:3">
      <c r="B1" s="1" t="s">
        <v>40</v>
      </c>
    </row>
    <row r="2" spans="1:3">
      <c r="B2" t="s">
        <v>42</v>
      </c>
    </row>
    <row r="4" spans="1:3">
      <c r="A4" s="1" t="s">
        <v>14</v>
      </c>
    </row>
    <row r="6" spans="1:3">
      <c r="A6" t="s">
        <v>15</v>
      </c>
      <c r="B6" s="6">
        <v>10000</v>
      </c>
    </row>
    <row r="7" spans="1:3">
      <c r="A7" t="s">
        <v>16</v>
      </c>
      <c r="B7">
        <v>7500</v>
      </c>
    </row>
    <row r="8" spans="1:3">
      <c r="A8" t="s">
        <v>17</v>
      </c>
      <c r="B8">
        <v>25</v>
      </c>
    </row>
    <row r="9" spans="1:3">
      <c r="A9" t="s">
        <v>18</v>
      </c>
      <c r="B9">
        <v>25</v>
      </c>
    </row>
    <row r="10" spans="1:3">
      <c r="A10" t="s">
        <v>19</v>
      </c>
      <c r="B10">
        <v>0.1</v>
      </c>
    </row>
    <row r="11" spans="1:3">
      <c r="A11" t="s">
        <v>20</v>
      </c>
      <c r="B11">
        <v>0.4</v>
      </c>
    </row>
    <row r="13" spans="1:3">
      <c r="A13" s="1" t="s">
        <v>21</v>
      </c>
      <c r="B13" s="1" t="s">
        <v>23</v>
      </c>
      <c r="C13" s="1" t="s">
        <v>24</v>
      </c>
    </row>
    <row r="14" spans="1:3">
      <c r="A14" t="s">
        <v>22</v>
      </c>
      <c r="C14">
        <v>0</v>
      </c>
    </row>
    <row r="16" spans="1:3">
      <c r="A16" t="s">
        <v>25</v>
      </c>
      <c r="B16">
        <v>21.67</v>
      </c>
      <c r="C16">
        <v>21.67</v>
      </c>
    </row>
    <row r="17" spans="1:3">
      <c r="A17" t="s">
        <v>26</v>
      </c>
      <c r="B17" s="5">
        <f ca="1">_xll.RiskTriang(71.45, 84.95,261.45)</f>
        <v>139.28333333333333</v>
      </c>
      <c r="C17" s="5">
        <f ca="1">_xll.RiskTriang(10, 23.5,200)</f>
        <v>77.833333333333329</v>
      </c>
    </row>
    <row r="19" spans="1:3">
      <c r="A19" t="s">
        <v>27</v>
      </c>
      <c r="C19">
        <v>0</v>
      </c>
    </row>
    <row r="21" spans="1:3">
      <c r="A21" t="s">
        <v>28</v>
      </c>
      <c r="B21" s="5">
        <f ca="1">_xll.RiskTriang(10,30,50)</f>
        <v>30</v>
      </c>
      <c r="C21" s="5">
        <f ca="1">_xll.RiskTriang(10,30,50)</f>
        <v>30</v>
      </c>
    </row>
    <row r="22" spans="1:3">
      <c r="A22" t="s">
        <v>29</v>
      </c>
      <c r="B22">
        <v>36.11</v>
      </c>
      <c r="C22">
        <v>36.15</v>
      </c>
    </row>
    <row r="23" spans="1:3">
      <c r="A23" t="s">
        <v>30</v>
      </c>
      <c r="C23">
        <v>23.35</v>
      </c>
    </row>
    <row r="25" spans="1:3">
      <c r="A25" t="s">
        <v>31</v>
      </c>
      <c r="C25">
        <v>108</v>
      </c>
    </row>
    <row r="26" spans="1:3">
      <c r="A26" t="s">
        <v>32</v>
      </c>
      <c r="C26">
        <v>1265</v>
      </c>
    </row>
    <row r="27" spans="1:3">
      <c r="A27" t="s">
        <v>33</v>
      </c>
      <c r="B27">
        <f ca="1">(B17*B21*5)/100</f>
        <v>208.92500000000001</v>
      </c>
      <c r="C27">
        <f ca="1">((C17*C21*5)/100)*C14</f>
        <v>0</v>
      </c>
    </row>
    <row r="28" spans="1:3">
      <c r="A28" t="s">
        <v>34</v>
      </c>
      <c r="B28">
        <f ca="1">(B17*B21*30)/100</f>
        <v>1253.55</v>
      </c>
      <c r="C28">
        <f ca="1">((C17*C21*30)/100)*C14</f>
        <v>0</v>
      </c>
    </row>
    <row r="29" spans="1:3">
      <c r="A29" t="s">
        <v>35</v>
      </c>
      <c r="B29">
        <f ca="1">B27+B28</f>
        <v>1462.4749999999999</v>
      </c>
      <c r="C29">
        <f ca="1">C25+C26+C27+C28</f>
        <v>1373</v>
      </c>
    </row>
    <row r="31" spans="1:3">
      <c r="A31" t="s">
        <v>36</v>
      </c>
      <c r="B31">
        <f ca="1">_xll.RiskOutput("NPV Only Airbus for Super Jumbo")+ (B29*B8)-B6</f>
        <v>26561.875</v>
      </c>
      <c r="C31">
        <f ca="1">(C29*25)-B7</f>
        <v>26825</v>
      </c>
    </row>
    <row r="32" spans="1:3">
      <c r="A32" t="s">
        <v>45</v>
      </c>
      <c r="B32" s="7">
        <f ca="1">_xll.RiskOutput("Market Share Airbus")+(B31/(B31+C31))</f>
        <v>0.49753567707418722</v>
      </c>
      <c r="C32" s="7">
        <f ca="1">C31/(B31+C31)</f>
        <v>0.50246432292581278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1"/>
  <sheetViews>
    <sheetView topLeftCell="A7" workbookViewId="0">
      <selection activeCell="C30" sqref="C30"/>
    </sheetView>
  </sheetViews>
  <sheetFormatPr defaultRowHeight="15"/>
  <cols>
    <col min="1" max="1" width="53.28515625" customWidth="1"/>
    <col min="2" max="2" width="24.28515625" customWidth="1"/>
    <col min="3" max="3" width="14.85546875" customWidth="1"/>
  </cols>
  <sheetData>
    <row r="1" spans="1:3">
      <c r="B1" s="1" t="s">
        <v>40</v>
      </c>
    </row>
    <row r="2" spans="1:3">
      <c r="B2" t="s">
        <v>41</v>
      </c>
    </row>
    <row r="4" spans="1:3">
      <c r="A4" s="1" t="s">
        <v>14</v>
      </c>
    </row>
    <row r="6" spans="1:3">
      <c r="A6" t="s">
        <v>15</v>
      </c>
      <c r="B6">
        <v>10000</v>
      </c>
    </row>
    <row r="7" spans="1:3">
      <c r="A7" t="s">
        <v>16</v>
      </c>
      <c r="B7">
        <v>7500</v>
      </c>
    </row>
    <row r="8" spans="1:3">
      <c r="A8" t="s">
        <v>17</v>
      </c>
      <c r="B8">
        <v>25</v>
      </c>
    </row>
    <row r="9" spans="1:3">
      <c r="A9" t="s">
        <v>18</v>
      </c>
      <c r="B9">
        <v>25</v>
      </c>
    </row>
    <row r="10" spans="1:3">
      <c r="A10" t="s">
        <v>20</v>
      </c>
      <c r="B10">
        <v>1</v>
      </c>
    </row>
    <row r="12" spans="1:3">
      <c r="A12" s="1" t="s">
        <v>21</v>
      </c>
      <c r="B12" s="1" t="s">
        <v>23</v>
      </c>
      <c r="C12" t="s">
        <v>24</v>
      </c>
    </row>
    <row r="13" spans="1:3">
      <c r="A13" t="s">
        <v>22</v>
      </c>
      <c r="C13">
        <v>1</v>
      </c>
    </row>
    <row r="15" spans="1:3">
      <c r="A15" t="s">
        <v>25</v>
      </c>
      <c r="C15">
        <v>21.67</v>
      </c>
    </row>
    <row r="16" spans="1:3">
      <c r="A16" t="s">
        <v>26</v>
      </c>
      <c r="C16" s="5">
        <f ca="1">_xll.RiskTriang(10, 23.5,200)</f>
        <v>77.833333333333329</v>
      </c>
    </row>
    <row r="18" spans="1:3">
      <c r="A18" t="s">
        <v>27</v>
      </c>
      <c r="C18">
        <v>1</v>
      </c>
    </row>
    <row r="20" spans="1:3">
      <c r="A20" t="s">
        <v>28</v>
      </c>
      <c r="C20" s="5">
        <f ca="1">_xll.RiskTriang(10,30,50)</f>
        <v>30</v>
      </c>
    </row>
    <row r="21" spans="1:3">
      <c r="A21" t="s">
        <v>29</v>
      </c>
      <c r="C21">
        <v>36.15</v>
      </c>
    </row>
    <row r="22" spans="1:3">
      <c r="A22" t="s">
        <v>30</v>
      </c>
      <c r="C22">
        <v>23.35</v>
      </c>
    </row>
    <row r="24" spans="1:3">
      <c r="A24" t="s">
        <v>31</v>
      </c>
      <c r="C24">
        <v>108</v>
      </c>
    </row>
    <row r="25" spans="1:3">
      <c r="A25" t="s">
        <v>32</v>
      </c>
      <c r="C25">
        <v>1265</v>
      </c>
    </row>
    <row r="26" spans="1:3">
      <c r="A26" t="s">
        <v>33</v>
      </c>
      <c r="C26">
        <f ca="1">((C16*C20*5)/100)*C13</f>
        <v>116.75</v>
      </c>
    </row>
    <row r="27" spans="1:3">
      <c r="A27" t="s">
        <v>34</v>
      </c>
      <c r="C27">
        <f ca="1">((C16*C20*30)/100)*C13</f>
        <v>700.5</v>
      </c>
    </row>
    <row r="28" spans="1:3">
      <c r="A28" t="s">
        <v>35</v>
      </c>
      <c r="C28">
        <f ca="1">C24+C25+C26+C27</f>
        <v>2190.25</v>
      </c>
    </row>
    <row r="30" spans="1:3">
      <c r="A30" t="s">
        <v>36</v>
      </c>
      <c r="C30" s="9">
        <f ca="1">_xll.RiskOutput("NPV Only Boeing ")+(C28*B9)-B7</f>
        <v>47256.25</v>
      </c>
    </row>
    <row r="31" spans="1:3">
      <c r="A31" t="s">
        <v>45</v>
      </c>
      <c r="B31">
        <v>0</v>
      </c>
      <c r="C3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2"/>
  <sheetViews>
    <sheetView topLeftCell="A8" workbookViewId="0">
      <selection activeCell="C26" sqref="C26"/>
    </sheetView>
  </sheetViews>
  <sheetFormatPr defaultRowHeight="15"/>
  <cols>
    <col min="1" max="1" width="51.7109375" customWidth="1"/>
    <col min="2" max="2" width="21.42578125" customWidth="1"/>
    <col min="3" max="3" width="27" customWidth="1"/>
  </cols>
  <sheetData>
    <row r="1" spans="1:3">
      <c r="B1" s="1" t="s">
        <v>40</v>
      </c>
    </row>
    <row r="2" spans="1:3">
      <c r="B2" t="s">
        <v>42</v>
      </c>
    </row>
    <row r="4" spans="1:3">
      <c r="A4" s="1" t="s">
        <v>14</v>
      </c>
    </row>
    <row r="6" spans="1:3">
      <c r="A6" t="s">
        <v>15</v>
      </c>
      <c r="B6" s="6">
        <v>10000</v>
      </c>
    </row>
    <row r="7" spans="1:3">
      <c r="A7" t="s">
        <v>16</v>
      </c>
      <c r="B7">
        <v>7500</v>
      </c>
    </row>
    <row r="8" spans="1:3">
      <c r="A8" t="s">
        <v>17</v>
      </c>
      <c r="B8">
        <v>25</v>
      </c>
    </row>
    <row r="9" spans="1:3">
      <c r="A9" t="s">
        <v>18</v>
      </c>
      <c r="B9">
        <v>25</v>
      </c>
    </row>
    <row r="10" spans="1:3">
      <c r="A10" t="s">
        <v>19</v>
      </c>
      <c r="B10">
        <v>0.1</v>
      </c>
    </row>
    <row r="11" spans="1:3">
      <c r="A11" t="s">
        <v>20</v>
      </c>
      <c r="B11">
        <v>0.4</v>
      </c>
    </row>
    <row r="13" spans="1:3">
      <c r="A13" s="1" t="s">
        <v>21</v>
      </c>
      <c r="B13" s="1" t="s">
        <v>23</v>
      </c>
      <c r="C13" s="1" t="s">
        <v>24</v>
      </c>
    </row>
    <row r="14" spans="1:3">
      <c r="A14" t="s">
        <v>22</v>
      </c>
      <c r="C14">
        <v>1</v>
      </c>
    </row>
    <row r="16" spans="1:3">
      <c r="A16" t="s">
        <v>25</v>
      </c>
      <c r="B16">
        <v>21.67</v>
      </c>
      <c r="C16">
        <v>21.67</v>
      </c>
    </row>
    <row r="17" spans="1:3">
      <c r="A17" t="s">
        <v>26</v>
      </c>
      <c r="B17" s="5">
        <f ca="1">_xll.RiskTriang(71.45, 84.95,261.45)</f>
        <v>139.28333333333333</v>
      </c>
      <c r="C17" s="5">
        <f ca="1">_xll.RiskTriang(10, 23.5,200)</f>
        <v>77.833333333333329</v>
      </c>
    </row>
    <row r="19" spans="1:3">
      <c r="A19" t="s">
        <v>27</v>
      </c>
      <c r="C19">
        <v>1</v>
      </c>
    </row>
    <row r="21" spans="1:3">
      <c r="A21" t="s">
        <v>28</v>
      </c>
      <c r="B21" s="5">
        <f ca="1">_xll.RiskTriang(10,30,50)</f>
        <v>30</v>
      </c>
      <c r="C21" s="5">
        <f ca="1">_xll.RiskTriang(10,30,50)</f>
        <v>30</v>
      </c>
    </row>
    <row r="22" spans="1:3">
      <c r="A22" t="s">
        <v>29</v>
      </c>
      <c r="B22">
        <v>36.11</v>
      </c>
      <c r="C22">
        <v>36.15</v>
      </c>
    </row>
    <row r="23" spans="1:3">
      <c r="A23" t="s">
        <v>30</v>
      </c>
      <c r="B23">
        <v>41.79</v>
      </c>
      <c r="C23">
        <v>23.35</v>
      </c>
    </row>
    <row r="25" spans="1:3">
      <c r="A25" t="s">
        <v>31</v>
      </c>
      <c r="B25">
        <v>0</v>
      </c>
      <c r="C25">
        <v>0</v>
      </c>
    </row>
    <row r="26" spans="1:3">
      <c r="A26" t="s">
        <v>32</v>
      </c>
      <c r="B26">
        <v>0</v>
      </c>
      <c r="C26">
        <v>0</v>
      </c>
    </row>
    <row r="27" spans="1:3">
      <c r="A27" t="s">
        <v>33</v>
      </c>
      <c r="B27">
        <f ca="1">(B17*B21*5)/100</f>
        <v>208.92500000000001</v>
      </c>
      <c r="C27">
        <f ca="1">((C17*C21*5)/100)*C14</f>
        <v>116.75</v>
      </c>
    </row>
    <row r="28" spans="1:3">
      <c r="A28" t="s">
        <v>34</v>
      </c>
      <c r="B28">
        <f ca="1">(B17*B21*30)/100</f>
        <v>1253.55</v>
      </c>
      <c r="C28">
        <f ca="1">((C17*C21*30)/100)*C14</f>
        <v>700.5</v>
      </c>
    </row>
    <row r="29" spans="1:3">
      <c r="A29" t="s">
        <v>35</v>
      </c>
      <c r="B29">
        <f ca="1">B27+B28</f>
        <v>1462.4749999999999</v>
      </c>
      <c r="C29">
        <f ca="1">C25+C26+C27+C28</f>
        <v>817.25</v>
      </c>
    </row>
    <row r="31" spans="1:3">
      <c r="A31" t="s">
        <v>36</v>
      </c>
      <c r="B31" s="9">
        <f ca="1">_xll.RiskOutput("NPVAirbus")+ (B29*25)-B6</f>
        <v>26561.875</v>
      </c>
      <c r="C31" s="9">
        <f ca="1">_xll.RiskOutput("NPVBoeing")+(C29*B9)-B7</f>
        <v>12931.25</v>
      </c>
    </row>
    <row r="32" spans="1:3">
      <c r="A32" t="s">
        <v>49</v>
      </c>
      <c r="B32" s="10">
        <f ca="1">_xll.RiskOutput("Market Share Airbus")+(B31/(B31+C31))</f>
        <v>0.67256959280887496</v>
      </c>
      <c r="C32" s="10">
        <f ca="1">_xll.RiskOutput("Market Share Boeing")+(C31/(B31+C31))</f>
        <v>0.32743040719112504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2"/>
  <sheetViews>
    <sheetView topLeftCell="A8" workbookViewId="0">
      <selection activeCell="A6" sqref="A6:B11"/>
    </sheetView>
  </sheetViews>
  <sheetFormatPr defaultRowHeight="15"/>
  <cols>
    <col min="1" max="1" width="51.7109375" customWidth="1"/>
    <col min="2" max="2" width="21.42578125" customWidth="1"/>
    <col min="3" max="3" width="27" customWidth="1"/>
  </cols>
  <sheetData>
    <row r="1" spans="1:3">
      <c r="B1" s="1" t="s">
        <v>40</v>
      </c>
    </row>
    <row r="2" spans="1:3">
      <c r="B2" t="s">
        <v>42</v>
      </c>
    </row>
    <row r="4" spans="1:3">
      <c r="A4" s="1" t="s">
        <v>14</v>
      </c>
    </row>
    <row r="6" spans="1:3">
      <c r="A6" t="s">
        <v>15</v>
      </c>
      <c r="B6" s="6">
        <v>10000</v>
      </c>
    </row>
    <row r="7" spans="1:3">
      <c r="A7" t="s">
        <v>16</v>
      </c>
      <c r="B7">
        <v>7500</v>
      </c>
    </row>
    <row r="8" spans="1:3">
      <c r="A8" t="s">
        <v>17</v>
      </c>
      <c r="B8">
        <v>25</v>
      </c>
    </row>
    <row r="9" spans="1:3">
      <c r="A9" t="s">
        <v>18</v>
      </c>
      <c r="B9">
        <v>25</v>
      </c>
    </row>
    <row r="10" spans="1:3">
      <c r="A10" t="s">
        <v>19</v>
      </c>
      <c r="B10">
        <v>0.1</v>
      </c>
    </row>
    <row r="11" spans="1:3">
      <c r="A11" t="s">
        <v>20</v>
      </c>
      <c r="B11">
        <v>0.4</v>
      </c>
    </row>
    <row r="13" spans="1:3">
      <c r="A13" s="1" t="s">
        <v>21</v>
      </c>
      <c r="B13" s="1" t="s">
        <v>23</v>
      </c>
      <c r="C13" s="1" t="s">
        <v>24</v>
      </c>
    </row>
    <row r="14" spans="1:3">
      <c r="A14" t="s">
        <v>22</v>
      </c>
      <c r="C14">
        <v>1</v>
      </c>
    </row>
    <row r="16" spans="1:3">
      <c r="A16" t="s">
        <v>25</v>
      </c>
      <c r="B16">
        <v>21.67</v>
      </c>
      <c r="C16">
        <v>21.67</v>
      </c>
    </row>
    <row r="17" spans="1:3">
      <c r="A17" t="s">
        <v>26</v>
      </c>
      <c r="B17" s="5">
        <f ca="1">_xll.RiskTriang(71.45, 84.95,261.45)</f>
        <v>139.28333333333333</v>
      </c>
      <c r="C17" s="5">
        <f ca="1">_xll.RiskTriang(10, 23.5,200)</f>
        <v>77.833333333333329</v>
      </c>
    </row>
    <row r="19" spans="1:3">
      <c r="A19" t="s">
        <v>27</v>
      </c>
      <c r="C19">
        <v>1</v>
      </c>
    </row>
    <row r="21" spans="1:3">
      <c r="A21" t="s">
        <v>28</v>
      </c>
      <c r="B21" s="5">
        <f ca="1">_xll.RiskTriang(10,30,50)</f>
        <v>30</v>
      </c>
      <c r="C21" s="5">
        <f ca="1">_xll.RiskTriang(10,30,50)</f>
        <v>30</v>
      </c>
    </row>
    <row r="22" spans="1:3">
      <c r="A22" t="s">
        <v>29</v>
      </c>
      <c r="B22">
        <v>36.11</v>
      </c>
      <c r="C22">
        <v>36.15</v>
      </c>
    </row>
    <row r="23" spans="1:3">
      <c r="A23" t="s">
        <v>30</v>
      </c>
      <c r="B23">
        <v>41.79</v>
      </c>
      <c r="C23">
        <v>23.35</v>
      </c>
    </row>
    <row r="25" spans="1:3">
      <c r="A25" t="s">
        <v>31</v>
      </c>
      <c r="B25">
        <v>0</v>
      </c>
      <c r="C25">
        <v>108</v>
      </c>
    </row>
    <row r="26" spans="1:3">
      <c r="A26" t="s">
        <v>32</v>
      </c>
      <c r="B26">
        <v>0</v>
      </c>
      <c r="C26">
        <v>1265</v>
      </c>
    </row>
    <row r="27" spans="1:3">
      <c r="A27" t="s">
        <v>33</v>
      </c>
      <c r="B27">
        <f ca="1">(B17*B21*5)/100</f>
        <v>208.92500000000001</v>
      </c>
      <c r="C27">
        <f ca="1">((C17*C21*5)/100)*C14</f>
        <v>116.75</v>
      </c>
    </row>
    <row r="28" spans="1:3">
      <c r="A28" t="s">
        <v>34</v>
      </c>
      <c r="B28">
        <f ca="1">(B17*B21*30)/100</f>
        <v>1253.55</v>
      </c>
      <c r="C28">
        <f ca="1">((C17*C21*30)/100)*C14</f>
        <v>700.5</v>
      </c>
    </row>
    <row r="29" spans="1:3">
      <c r="A29" t="s">
        <v>35</v>
      </c>
      <c r="B29">
        <f ca="1">B27+B28</f>
        <v>1462.4749999999999</v>
      </c>
      <c r="C29">
        <f ca="1">C25+C26+C27+C28</f>
        <v>2190.25</v>
      </c>
    </row>
    <row r="31" spans="1:3">
      <c r="A31" t="s">
        <v>36</v>
      </c>
      <c r="B31" s="9">
        <f ca="1">_xll.RiskOutput("NPV")+ (B29*25)-B6</f>
        <v>26561.875</v>
      </c>
      <c r="C31" s="9">
        <f ca="1">_xll.RiskOutput("NPVBoeing")+(C29*B9)-B7</f>
        <v>47256.25</v>
      </c>
    </row>
    <row r="32" spans="1:3">
      <c r="A32" t="s">
        <v>50</v>
      </c>
      <c r="B32" s="7">
        <f ca="1">(B31/(B31+C31))</f>
        <v>0.35982863287302408</v>
      </c>
      <c r="C32" s="7">
        <f ca="1">(C31/(B31+C31))</f>
        <v>0.64017136712697598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Exihibit 1</vt:lpstr>
      <vt:lpstr>RiskSerializationData</vt:lpstr>
      <vt:lpstr>rsklibSimData</vt:lpstr>
      <vt:lpstr>Airbus</vt:lpstr>
      <vt:lpstr>Boeing</vt:lpstr>
      <vt:lpstr>Airbus and Boeing</vt:lpstr>
      <vt:lpstr>Airbus and Boeing Overall Marke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2017-05-06T05:20:43Z</dcterms:created>
  <dcterms:modified xsi:type="dcterms:W3CDTF">2017-05-07T11:43:22Z</dcterms:modified>
</cp:coreProperties>
</file>