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E:\nikla\Documents\arbeit\arbeit-hamburg\Proxeer\ProcessMining\Grand Challenges\"/>
    </mc:Choice>
  </mc:AlternateContent>
  <xr:revisionPtr revIDLastSave="0" documentId="13_ncr:1_{9E287CA6-1734-4918-894A-8C308EC462CB}" xr6:coauthVersionLast="47" xr6:coauthVersionMax="47" xr10:uidLastSave="{00000000-0000-0000-0000-000000000000}"/>
  <bookViews>
    <workbookView xWindow="6975" yWindow="4755" windowWidth="28800" windowHeight="15345" firstSheet="5" activeTab="11" xr2:uid="{D4A95C70-BB12-4C86-927D-7EA6FD40EEE7}"/>
  </bookViews>
  <sheets>
    <sheet name="Literature review" sheetId="1" r:id="rId1"/>
    <sheet name="Inclusion-Exclusion" sheetId="2" r:id="rId2"/>
    <sheet name="Web of Science" sheetId="3" r:id="rId3"/>
    <sheet name="IEEE Xplore" sheetId="4" r:id="rId4"/>
    <sheet name="ACM Digital Library" sheetId="5" r:id="rId5"/>
    <sheet name="Science Direct" sheetId="6" r:id="rId6"/>
    <sheet name="SpringerLink" sheetId="7" r:id="rId7"/>
    <sheet name="Total Sources (Identification)" sheetId="8" r:id="rId8"/>
    <sheet name="Sources (After Screening)" sheetId="12" r:id="rId9"/>
    <sheet name="Detailed Review" sheetId="17" r:id="rId10"/>
    <sheet name="Included" sheetId="14" r:id="rId11"/>
    <sheet name="Resultmatrix" sheetId="15" r:id="rId12"/>
  </sheets>
  <definedNames>
    <definedName name="_xlnm._FilterDatabase" localSheetId="4" hidden="1">'ACM Digital Library'!$A$1:$W$1</definedName>
    <definedName name="_xlnm._FilterDatabase" localSheetId="9" hidden="1">'Detailed Review'!$A$1:$X$45</definedName>
    <definedName name="_xlnm._FilterDatabase" localSheetId="3" hidden="1">'IEEE Xplore'!$A$1:$V$224</definedName>
    <definedName name="_xlnm._FilterDatabase" localSheetId="10" hidden="1">Included!$A$1:$X$1048557</definedName>
    <definedName name="_xlnm._FilterDatabase" localSheetId="5" hidden="1">'Science Direct'!$A$1:$W$1</definedName>
    <definedName name="_xlnm._FilterDatabase" localSheetId="8" hidden="1">'Sources (After Screening)'!$A$1:$X$1047249</definedName>
    <definedName name="_xlnm._FilterDatabase" localSheetId="6" hidden="1">SpringerLink!$A$1:$W$1</definedName>
    <definedName name="_xlnm._FilterDatabase" localSheetId="7" hidden="1">'Total Sources (Identification)'!$A$1:$Y$1</definedName>
    <definedName name="_xlnm._FilterDatabase" localSheetId="2" hidden="1">'Web of Science'!$A$1:$W$1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2" i="17"/>
  <c r="B16" i="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2" i="12"/>
  <c r="C1476" i="8"/>
  <c r="C574" i="8"/>
  <c r="C231" i="8"/>
  <c r="C697" i="8"/>
  <c r="C555" i="8"/>
  <c r="C1342" i="8"/>
  <c r="C283" i="8"/>
  <c r="C847" i="8"/>
  <c r="C468" i="8"/>
  <c r="C47" i="8"/>
  <c r="C1047" i="8"/>
  <c r="C296" i="8"/>
  <c r="C365" i="8"/>
  <c r="C326" i="8"/>
  <c r="C651" i="8"/>
  <c r="C566" i="8"/>
  <c r="C1305" i="8"/>
  <c r="C1282" i="8"/>
  <c r="C1259" i="8"/>
  <c r="C1256" i="8"/>
  <c r="C640" i="8"/>
  <c r="C1117" i="8"/>
  <c r="C1165" i="8"/>
  <c r="C57" i="8"/>
  <c r="C868" i="8"/>
  <c r="C473" i="8"/>
  <c r="C515" i="8"/>
  <c r="C248" i="8"/>
  <c r="C848" i="8"/>
  <c r="C401" i="8"/>
  <c r="C554" i="8"/>
  <c r="C364" i="8"/>
  <c r="C641" i="8"/>
  <c r="C1016" i="8"/>
  <c r="C1373" i="8"/>
  <c r="C1356" i="8"/>
  <c r="C393" i="8"/>
  <c r="C988" i="8"/>
  <c r="C557" i="8"/>
  <c r="C1257" i="8"/>
  <c r="C127" i="8"/>
  <c r="C1150" i="8"/>
  <c r="C201" i="8"/>
  <c r="C422" i="8"/>
  <c r="C138" i="8"/>
  <c r="C165" i="8"/>
  <c r="C489" i="8"/>
  <c r="C762" i="8"/>
  <c r="C1320" i="8"/>
  <c r="C532" i="8"/>
  <c r="C898" i="8"/>
  <c r="C679" i="8"/>
  <c r="C1227" i="8"/>
  <c r="C708" i="8"/>
  <c r="C1118" i="8"/>
  <c r="C1254" i="8"/>
  <c r="C941" i="8"/>
  <c r="C922" i="8"/>
  <c r="C1268" i="8"/>
  <c r="C141" i="8"/>
  <c r="C946" i="8"/>
  <c r="C1266" i="8"/>
  <c r="C136" i="8"/>
  <c r="C501" i="8"/>
  <c r="C1283" i="8"/>
  <c r="C1336" i="8"/>
  <c r="C867" i="8"/>
  <c r="C879" i="8"/>
  <c r="C135" i="8"/>
  <c r="C299" i="8"/>
  <c r="C1114" i="8"/>
  <c r="C986" i="8"/>
  <c r="C29" i="8"/>
  <c r="C1475" i="8"/>
  <c r="C140" i="8"/>
  <c r="C945" i="8"/>
  <c r="C1070" i="8"/>
  <c r="C768" i="8"/>
  <c r="C1231" i="8"/>
  <c r="C1121" i="8"/>
  <c r="C53" i="8"/>
  <c r="C46" i="8"/>
  <c r="C317" i="8"/>
  <c r="C77" i="8"/>
  <c r="C1112" i="8"/>
  <c r="C1334" i="8"/>
  <c r="C1173" i="8"/>
  <c r="C1037" i="8"/>
  <c r="C472" i="8"/>
  <c r="C1052" i="8"/>
  <c r="C1077" i="8"/>
  <c r="C203" i="8"/>
  <c r="C381" i="8"/>
  <c r="C1395" i="8"/>
  <c r="C1053" i="8"/>
  <c r="C145" i="8"/>
  <c r="C1392" i="8"/>
  <c r="C1388" i="8"/>
  <c r="C25" i="8"/>
  <c r="C637" i="8"/>
  <c r="C1224" i="8"/>
  <c r="C325" i="8"/>
  <c r="C911" i="8"/>
  <c r="C1309" i="8"/>
  <c r="C601" i="8"/>
  <c r="C1288" i="8"/>
  <c r="C890" i="8"/>
  <c r="C447" i="8"/>
  <c r="C642" i="8"/>
  <c r="C1156" i="8"/>
  <c r="C562" i="8"/>
  <c r="C354" i="8"/>
  <c r="C937" i="8"/>
  <c r="C1172" i="8"/>
  <c r="C63" i="8"/>
  <c r="C1131" i="8"/>
  <c r="C1087" i="8"/>
  <c r="C1171" i="8"/>
  <c r="C512" i="8"/>
  <c r="C591" i="8"/>
  <c r="C633" i="8"/>
  <c r="C1278" i="8"/>
  <c r="C600" i="8"/>
  <c r="C823" i="8"/>
  <c r="C1178" i="8"/>
  <c r="C143" i="8"/>
  <c r="C1180" i="8"/>
  <c r="C563" i="8"/>
  <c r="C833" i="8"/>
  <c r="C802" i="8"/>
  <c r="C564" i="8"/>
  <c r="C621" i="8"/>
  <c r="C897" i="8"/>
  <c r="C82" i="8"/>
  <c r="C327" i="8"/>
  <c r="C353" i="8"/>
  <c r="C1335" i="8"/>
  <c r="C387" i="8"/>
  <c r="C163" i="8"/>
  <c r="C448" i="8"/>
  <c r="C541" i="8"/>
  <c r="C1340" i="8"/>
  <c r="C742" i="8"/>
  <c r="C1048" i="8"/>
  <c r="C150" i="8"/>
  <c r="C76" i="8"/>
  <c r="C903" i="8"/>
  <c r="C1474" i="8"/>
  <c r="C1473" i="8"/>
  <c r="C179" i="8"/>
  <c r="C1297" i="8"/>
  <c r="C782" i="8"/>
  <c r="C659" i="8"/>
  <c r="C1006" i="8"/>
  <c r="C125" i="8"/>
  <c r="C858" i="8"/>
  <c r="C491" i="8"/>
  <c r="C1264" i="8"/>
  <c r="C1148" i="8"/>
  <c r="C319" i="8"/>
  <c r="C1393" i="8"/>
  <c r="C383" i="8"/>
  <c r="C148" i="8"/>
  <c r="C549" i="8"/>
  <c r="C914" i="8"/>
  <c r="C428" i="8"/>
  <c r="C146" i="8"/>
  <c r="C981" i="8"/>
  <c r="C495" i="8"/>
  <c r="C971" i="8"/>
  <c r="C166" i="8"/>
  <c r="C470" i="8"/>
  <c r="C880" i="8"/>
  <c r="C587" i="8"/>
  <c r="C1189" i="8"/>
  <c r="C921" i="8"/>
  <c r="C1294" i="8"/>
  <c r="C992" i="8"/>
  <c r="C131" i="8"/>
  <c r="C155" i="8"/>
  <c r="C896" i="8"/>
  <c r="C1069" i="8"/>
  <c r="C1190" i="8"/>
  <c r="C745" i="8"/>
  <c r="C134" i="8"/>
  <c r="C488" i="8"/>
  <c r="C869" i="8"/>
  <c r="C147" i="8"/>
  <c r="C395" i="8"/>
  <c r="C460" i="8"/>
  <c r="C1293" i="8"/>
  <c r="C525" i="8"/>
  <c r="C1051" i="8"/>
  <c r="C330" i="8"/>
  <c r="C798" i="8"/>
  <c r="C750" i="8"/>
  <c r="C282" i="8"/>
  <c r="C1354" i="8"/>
  <c r="C1472" i="8"/>
  <c r="C151" i="8"/>
  <c r="C300" i="8"/>
  <c r="C198" i="8"/>
  <c r="C635" i="8"/>
  <c r="C75" i="8"/>
  <c r="C291" i="8"/>
  <c r="C1296" i="8"/>
  <c r="C190" i="8"/>
  <c r="C972" i="8"/>
  <c r="C1199" i="8"/>
  <c r="C1471" i="8"/>
  <c r="C1120" i="8"/>
  <c r="C1209" i="8"/>
  <c r="C703" i="8"/>
  <c r="C1219" i="8"/>
  <c r="C993" i="8"/>
  <c r="C1162" i="8"/>
  <c r="C1328" i="8"/>
  <c r="C1367" i="8"/>
  <c r="C985" i="8"/>
  <c r="C1076" i="8"/>
  <c r="C40" i="8"/>
  <c r="C469" i="8"/>
  <c r="C1214" i="8"/>
  <c r="C506" i="8"/>
  <c r="C729" i="8"/>
  <c r="C1225" i="8"/>
  <c r="C620" i="8"/>
  <c r="C836" i="8"/>
  <c r="C800" i="8"/>
  <c r="C1191" i="8"/>
  <c r="C593" i="8"/>
  <c r="C785" i="8"/>
  <c r="C1470" i="8"/>
  <c r="C612" i="8"/>
  <c r="C421" i="8"/>
  <c r="C1391" i="8"/>
  <c r="C977" i="8"/>
  <c r="C380" i="8"/>
  <c r="C66" i="8"/>
  <c r="C1021" i="8"/>
  <c r="C1469" i="8"/>
  <c r="C735" i="8"/>
  <c r="C391" i="8"/>
  <c r="C1096" i="8"/>
  <c r="C1263" i="8"/>
  <c r="C396" i="8"/>
  <c r="C446" i="8"/>
  <c r="C403" i="8"/>
  <c r="C1185" i="8"/>
  <c r="C837" i="8"/>
  <c r="C1468" i="8"/>
  <c r="C1267" i="8"/>
  <c r="C1244" i="8"/>
  <c r="C153" i="8"/>
  <c r="C64" i="8"/>
  <c r="C290" i="8"/>
  <c r="C1130" i="8"/>
  <c r="C1230" i="8"/>
  <c r="C1265" i="8"/>
  <c r="C998" i="8"/>
  <c r="C1290" i="8"/>
  <c r="C1229" i="8"/>
  <c r="C498" i="8"/>
  <c r="C1289" i="8"/>
  <c r="C1363" i="8"/>
  <c r="C1467" i="8"/>
  <c r="C819" i="8"/>
  <c r="C556" i="8"/>
  <c r="C1222" i="8"/>
  <c r="C876" i="8"/>
  <c r="C507" i="8"/>
  <c r="C595" i="8"/>
  <c r="C767" i="8"/>
  <c r="C357" i="8"/>
  <c r="C1466" i="8"/>
  <c r="C832" i="8"/>
  <c r="C1286" i="8"/>
  <c r="C349" i="8"/>
  <c r="C1020" i="8"/>
  <c r="C1032" i="8"/>
  <c r="C749" i="8"/>
  <c r="C431" i="8"/>
  <c r="C779" i="8"/>
  <c r="C440" i="8"/>
  <c r="C20" i="8"/>
  <c r="C1465" i="8"/>
  <c r="C164" i="8"/>
  <c r="C1464" i="8"/>
  <c r="C1463" i="8"/>
  <c r="C653" i="8"/>
  <c r="C1399" i="8"/>
  <c r="C834" i="8"/>
  <c r="C681" i="8"/>
  <c r="C1123" i="8"/>
  <c r="C122" i="8"/>
  <c r="C1202" i="8"/>
  <c r="C528" i="8"/>
  <c r="C878" i="8"/>
  <c r="C1092" i="8"/>
  <c r="C65" i="8"/>
  <c r="C1386" i="8"/>
  <c r="C857" i="8"/>
  <c r="C1339" i="8"/>
  <c r="C311" i="8"/>
  <c r="C316" i="8"/>
  <c r="C647" i="8"/>
  <c r="C1062" i="8"/>
  <c r="C978" i="8"/>
  <c r="C320" i="8"/>
  <c r="C683" i="8"/>
  <c r="C271" i="8"/>
  <c r="C565" i="8"/>
  <c r="C121" i="8"/>
  <c r="C310" i="8"/>
  <c r="C404" i="8"/>
  <c r="C980" i="8"/>
  <c r="C355" i="8"/>
  <c r="C1159" i="8"/>
  <c r="C14" i="8"/>
  <c r="C139" i="8"/>
  <c r="C1462" i="8"/>
  <c r="C337" i="8"/>
  <c r="C1089" i="8"/>
  <c r="C1384" i="8"/>
  <c r="C21" i="8"/>
  <c r="C398" i="8"/>
  <c r="C727" i="8"/>
  <c r="C1023" i="8"/>
  <c r="C1461" i="8"/>
  <c r="C89" i="8"/>
  <c r="C596" i="8"/>
  <c r="C1035" i="8"/>
  <c r="C963" i="8"/>
  <c r="C278" i="8"/>
  <c r="C1460" i="8"/>
  <c r="C1215" i="8"/>
  <c r="C452" i="8"/>
  <c r="C289" i="8"/>
  <c r="C1459" i="8"/>
  <c r="C483" i="8"/>
  <c r="C1458" i="8"/>
  <c r="C824" i="8"/>
  <c r="C255" i="8"/>
  <c r="C360" i="8"/>
  <c r="C1160" i="8"/>
  <c r="C1242" i="8"/>
  <c r="C1211" i="8"/>
  <c r="C243" i="8"/>
  <c r="C172" i="8"/>
  <c r="C628" i="8"/>
  <c r="C954" i="8"/>
  <c r="C1128" i="8"/>
  <c r="C273" i="8"/>
  <c r="C942" i="8"/>
  <c r="C649" i="8"/>
  <c r="C887" i="8"/>
  <c r="C1457" i="8"/>
  <c r="C308" i="8"/>
  <c r="C618" i="8"/>
  <c r="C592" i="8"/>
  <c r="C333" i="8"/>
  <c r="C973" i="8"/>
  <c r="C1100" i="8"/>
  <c r="C561" i="8"/>
  <c r="C358" i="8"/>
  <c r="C458" i="8"/>
  <c r="C1310" i="8"/>
  <c r="C466" i="8"/>
  <c r="C304" i="8"/>
  <c r="C42" i="8"/>
  <c r="C281" i="8"/>
  <c r="C247" i="8"/>
  <c r="C533" i="8"/>
  <c r="C895" i="8"/>
  <c r="C1456" i="8"/>
  <c r="C632" i="8"/>
  <c r="C631" i="8"/>
  <c r="C285" i="8"/>
  <c r="C313" i="8"/>
  <c r="C1061" i="8"/>
  <c r="C269" i="8"/>
  <c r="C806" i="8"/>
  <c r="C414" i="8"/>
  <c r="C1060" i="8"/>
  <c r="C94" i="8"/>
  <c r="C379" i="8"/>
  <c r="C956" i="8"/>
  <c r="C961" i="8"/>
  <c r="C1000" i="8"/>
  <c r="C1217" i="8"/>
  <c r="C55" i="8"/>
  <c r="C324" i="8"/>
  <c r="C486" i="8"/>
  <c r="C329" i="8"/>
  <c r="C464" i="8"/>
  <c r="C995" i="8"/>
  <c r="C1063" i="8"/>
  <c r="C315" i="8"/>
  <c r="C1094" i="8"/>
  <c r="C332" i="8"/>
  <c r="C626" i="8"/>
  <c r="C441" i="8"/>
  <c r="C444" i="8"/>
  <c r="C1046" i="8"/>
  <c r="C119" i="8"/>
  <c r="C916" i="8"/>
  <c r="C309" i="8"/>
  <c r="C254" i="8"/>
  <c r="C692" i="8"/>
  <c r="C258" i="8"/>
  <c r="C81" i="8"/>
  <c r="C41" i="8"/>
  <c r="C259" i="8"/>
  <c r="C298" i="8"/>
  <c r="C286" i="8"/>
  <c r="C654" i="8"/>
  <c r="C1034" i="8"/>
  <c r="C1455" i="8"/>
  <c r="C909" i="8"/>
  <c r="C537" i="8"/>
  <c r="C1040" i="8"/>
  <c r="C295" i="8"/>
  <c r="C1324" i="8"/>
  <c r="C882" i="8"/>
  <c r="C1074" i="8"/>
  <c r="C1085" i="8"/>
  <c r="C19" i="8"/>
  <c r="C877" i="8"/>
  <c r="C376" i="8"/>
  <c r="C645" i="8"/>
  <c r="C627" i="8"/>
  <c r="C1454" i="8"/>
  <c r="C348" i="8"/>
  <c r="C314" i="8"/>
  <c r="C1216" i="8"/>
  <c r="C1375" i="8"/>
  <c r="C328" i="8"/>
  <c r="C306" i="8"/>
  <c r="C1197" i="8"/>
  <c r="C13" i="8"/>
  <c r="C156" i="8"/>
  <c r="C560" i="8"/>
  <c r="C340" i="8"/>
  <c r="C385" i="8"/>
  <c r="C881" i="8"/>
  <c r="C356" i="8"/>
  <c r="C321" i="8"/>
  <c r="C1152" i="8"/>
  <c r="C257" i="8"/>
  <c r="C262" i="8"/>
  <c r="C1453" i="8"/>
  <c r="C1113" i="8"/>
  <c r="C931" i="8"/>
  <c r="C263" i="8"/>
  <c r="C266" i="8"/>
  <c r="C923" i="8"/>
  <c r="C292" i="8"/>
  <c r="C191" i="8"/>
  <c r="C1326" i="8"/>
  <c r="C184" i="8"/>
  <c r="C108" i="8"/>
  <c r="C859" i="8"/>
  <c r="C1355" i="8"/>
  <c r="C287" i="8"/>
  <c r="C959" i="8"/>
  <c r="C1163" i="8"/>
  <c r="C747" i="8"/>
  <c r="C1044" i="8"/>
  <c r="C910" i="8"/>
  <c r="C199" i="8"/>
  <c r="C261" i="8"/>
  <c r="C459" i="8"/>
  <c r="C461" i="8"/>
  <c r="C777" i="8"/>
  <c r="C1452" i="8"/>
  <c r="C707" i="8"/>
  <c r="C530" i="8"/>
  <c r="C764" i="8"/>
  <c r="C701" i="8"/>
  <c r="C442" i="8"/>
  <c r="C331" i="8"/>
  <c r="C1451" i="8"/>
  <c r="C1036" i="8"/>
  <c r="C312" i="8"/>
  <c r="C1111" i="8"/>
  <c r="C1313" i="8"/>
  <c r="C33" i="8"/>
  <c r="C1377" i="8"/>
  <c r="C1059" i="8"/>
  <c r="C1109" i="8"/>
  <c r="C1164" i="8"/>
  <c r="C359" i="8"/>
  <c r="C787" i="8"/>
  <c r="C336" i="8"/>
  <c r="C234" i="8"/>
  <c r="C792" i="8"/>
  <c r="C79" i="8"/>
  <c r="C1450" i="8"/>
  <c r="C200" i="8"/>
  <c r="C116" i="8"/>
  <c r="C1449" i="8"/>
  <c r="C318" i="8"/>
  <c r="C59" i="8"/>
  <c r="C1396" i="8"/>
  <c r="C193" i="8"/>
  <c r="C514" i="8"/>
  <c r="C844" i="8"/>
  <c r="C305" i="8"/>
  <c r="C1110" i="8"/>
  <c r="C1317" i="8"/>
  <c r="C288" i="8"/>
  <c r="C576" i="8"/>
  <c r="C1057" i="8"/>
  <c r="C672" i="8"/>
  <c r="C1084" i="8"/>
  <c r="C1072" i="8"/>
  <c r="C1223" i="8"/>
  <c r="C274" i="8"/>
  <c r="C1330" i="8"/>
  <c r="C1234" i="8"/>
  <c r="C484" i="8"/>
  <c r="C962" i="8"/>
  <c r="C892" i="8"/>
  <c r="C1323" i="8"/>
  <c r="C1161" i="8"/>
  <c r="C1065" i="8"/>
  <c r="C18" i="8"/>
  <c r="C1151" i="8"/>
  <c r="C778" i="8"/>
  <c r="C485" i="8"/>
  <c r="C908" i="8"/>
  <c r="C256" i="8"/>
  <c r="C251" i="8"/>
  <c r="C1448" i="8"/>
  <c r="C629" i="8"/>
  <c r="C106" i="8"/>
  <c r="C1201" i="8"/>
  <c r="C814" i="8"/>
  <c r="C294" i="8"/>
  <c r="C691" i="8"/>
  <c r="C776" i="8"/>
  <c r="C953" i="8"/>
  <c r="C1447" i="8"/>
  <c r="C114" i="8"/>
  <c r="C56" i="8"/>
  <c r="C1360" i="8"/>
  <c r="C721" i="8"/>
  <c r="C983" i="8"/>
  <c r="C1316" i="8"/>
  <c r="C818" i="8"/>
  <c r="C1446" i="8"/>
  <c r="C44" i="8"/>
  <c r="C610" i="8"/>
  <c r="C223" i="8"/>
  <c r="C118" i="8"/>
  <c r="C1050" i="8"/>
  <c r="C652" i="8"/>
  <c r="C536" i="8"/>
  <c r="C1213" i="8"/>
  <c r="C307" i="8"/>
  <c r="C284" i="8"/>
  <c r="C1228" i="8"/>
  <c r="C426" i="8"/>
  <c r="C1218" i="8"/>
  <c r="C194" i="8"/>
  <c r="C260" i="8"/>
  <c r="C1327" i="8"/>
  <c r="C1220" i="8"/>
  <c r="C856" i="8"/>
  <c r="C751" i="8"/>
  <c r="C109" i="8"/>
  <c r="C863" i="8"/>
  <c r="C758" i="8"/>
  <c r="C1445" i="8"/>
  <c r="C1001" i="8"/>
  <c r="C1372" i="8"/>
  <c r="C781" i="8"/>
  <c r="C481" i="8"/>
  <c r="C478" i="8"/>
  <c r="C752" i="8"/>
  <c r="C95" i="8"/>
  <c r="C904" i="8"/>
  <c r="C227" i="8"/>
  <c r="C1269" i="8"/>
  <c r="C918" i="8"/>
  <c r="C293" i="8"/>
  <c r="C411" i="8"/>
  <c r="C606" i="8"/>
  <c r="C1187" i="8"/>
  <c r="C1056" i="8"/>
  <c r="C524" i="8"/>
  <c r="C1169" i="8"/>
  <c r="C467" i="8"/>
  <c r="C463" i="8"/>
  <c r="C704" i="8"/>
  <c r="C581" i="8"/>
  <c r="C101" i="8"/>
  <c r="C534" i="8"/>
  <c r="C648" i="8"/>
  <c r="C462" i="8"/>
  <c r="C323" i="8"/>
  <c r="C303" i="8"/>
  <c r="C1444" i="8"/>
  <c r="C1132" i="8"/>
  <c r="C242" i="8"/>
  <c r="C62" i="8"/>
  <c r="C522" i="8"/>
  <c r="C550" i="8"/>
  <c r="C178" i="8"/>
  <c r="C1247" i="8"/>
  <c r="C213" i="8"/>
  <c r="C16" i="8"/>
  <c r="C754" i="8"/>
  <c r="C915" i="8"/>
  <c r="C60" i="8"/>
  <c r="C267" i="8"/>
  <c r="C471" i="8"/>
  <c r="C643" i="8"/>
  <c r="C1443" i="8"/>
  <c r="C1135" i="8"/>
  <c r="C1098" i="8"/>
  <c r="C1311" i="8"/>
  <c r="C1125" i="8"/>
  <c r="C61" i="8"/>
  <c r="C445" i="8"/>
  <c r="C935" i="8"/>
  <c r="C684" i="8"/>
  <c r="C1170" i="8"/>
  <c r="C650" i="8"/>
  <c r="C412" i="8"/>
  <c r="C1068" i="8"/>
  <c r="C1277" i="8"/>
  <c r="C989" i="8"/>
  <c r="C322" i="8"/>
  <c r="C465" i="8"/>
  <c r="C975" i="8"/>
  <c r="C966" i="8"/>
  <c r="C753" i="8"/>
  <c r="C667" i="8"/>
  <c r="C1208" i="8"/>
  <c r="C1212" i="8"/>
  <c r="C17" i="8"/>
  <c r="C1319" i="8"/>
  <c r="C221" i="8"/>
  <c r="C350" i="8"/>
  <c r="C733" i="8"/>
  <c r="C872" i="8"/>
  <c r="C361" i="8"/>
  <c r="C1304" i="8"/>
  <c r="C1002" i="8"/>
  <c r="C78" i="8"/>
  <c r="C117" i="8"/>
  <c r="C772" i="8"/>
  <c r="C841" i="8"/>
  <c r="C1186" i="8"/>
  <c r="C547" i="8"/>
  <c r="C264" i="8"/>
  <c r="C864" i="8"/>
  <c r="C951" i="8"/>
  <c r="C1442" i="8"/>
  <c r="C302" i="8"/>
  <c r="C821" i="8"/>
  <c r="C799" i="8"/>
  <c r="C780" i="8"/>
  <c r="C793" i="8"/>
  <c r="C1126" i="8"/>
  <c r="C1015" i="8"/>
  <c r="C884" i="8"/>
  <c r="C1232" i="8"/>
  <c r="C1071" i="8"/>
  <c r="C803" i="8"/>
  <c r="C1250" i="8"/>
  <c r="C829" i="8"/>
  <c r="C619" i="8"/>
  <c r="C1236" i="8"/>
  <c r="C575" i="8"/>
  <c r="C280" i="8"/>
  <c r="C1082" i="8"/>
  <c r="C479" i="8"/>
  <c r="C694" i="8"/>
  <c r="C15" i="8"/>
  <c r="C1239" i="8"/>
  <c r="C1083" i="8"/>
  <c r="C174" i="8"/>
  <c r="C853" i="8"/>
  <c r="C97" i="8"/>
  <c r="C680" i="8"/>
  <c r="C434" i="8"/>
  <c r="C801" i="8"/>
  <c r="C265" i="8"/>
  <c r="C843" i="8"/>
  <c r="C932" i="8"/>
  <c r="C582" i="8"/>
  <c r="C838" i="8"/>
  <c r="C700" i="8"/>
  <c r="C1243" i="8"/>
  <c r="C805" i="8"/>
  <c r="C92" i="8"/>
  <c r="C1139" i="8"/>
  <c r="C598" i="8"/>
  <c r="C176" i="8"/>
  <c r="C1441" i="8"/>
  <c r="C520" i="8"/>
  <c r="C487" i="8"/>
  <c r="C1022" i="8"/>
  <c r="C885" i="8"/>
  <c r="C1361" i="8"/>
  <c r="C709" i="8"/>
  <c r="C454" i="8"/>
  <c r="C706" i="8"/>
  <c r="C1348" i="8"/>
  <c r="C527" i="8"/>
  <c r="C197" i="8"/>
  <c r="C1196" i="8"/>
  <c r="C238" i="8"/>
  <c r="C24" i="8"/>
  <c r="C104" i="8"/>
  <c r="C476" i="8"/>
  <c r="C1188" i="8"/>
  <c r="C920" i="8"/>
  <c r="C450" i="8"/>
  <c r="C449" i="8"/>
  <c r="C1106" i="8"/>
  <c r="C494" i="8"/>
  <c r="C889" i="8"/>
  <c r="C240" i="8"/>
  <c r="C1440" i="8"/>
  <c r="C115" i="8"/>
  <c r="C236" i="8"/>
  <c r="C950" i="8"/>
  <c r="C1221" i="8"/>
  <c r="C272" i="8"/>
  <c r="C110" i="8"/>
  <c r="C51" i="8"/>
  <c r="C237" i="8"/>
  <c r="C438" i="8"/>
  <c r="C1273" i="8"/>
  <c r="C529" i="8"/>
  <c r="C1439" i="8"/>
  <c r="C644" i="8"/>
  <c r="C244" i="8"/>
  <c r="C502" i="8"/>
  <c r="C1280" i="8"/>
  <c r="C93" i="8"/>
  <c r="C1091" i="8"/>
  <c r="C1198" i="8"/>
  <c r="C686" i="8"/>
  <c r="C934" i="8"/>
  <c r="C1438" i="8"/>
  <c r="C888" i="8"/>
  <c r="C159" i="8"/>
  <c r="C974" i="8"/>
  <c r="C1437" i="8"/>
  <c r="C229" i="8"/>
  <c r="C297" i="8"/>
  <c r="C334" i="8"/>
  <c r="C589" i="8"/>
  <c r="C397" i="8"/>
  <c r="C1249" i="8"/>
  <c r="C73" i="8"/>
  <c r="C276" i="8"/>
  <c r="C567" i="8"/>
  <c r="C235" i="8"/>
  <c r="C982" i="8"/>
  <c r="C400" i="8"/>
  <c r="C202" i="8"/>
  <c r="C616" i="8"/>
  <c r="C1025" i="8"/>
  <c r="C369" i="8"/>
  <c r="C1376" i="8"/>
  <c r="C23" i="8"/>
  <c r="C1436" i="8"/>
  <c r="C1435" i="8"/>
  <c r="C183" i="8"/>
  <c r="C27" i="8"/>
  <c r="C958" i="8"/>
  <c r="C1331" i="8"/>
  <c r="C736" i="8"/>
  <c r="C1226" i="8"/>
  <c r="C335" i="8"/>
  <c r="C933" i="8"/>
  <c r="C1434" i="8"/>
  <c r="C378" i="8"/>
  <c r="C688" i="8"/>
  <c r="C1433" i="8"/>
  <c r="C1322" i="8"/>
  <c r="C682" i="8"/>
  <c r="C161" i="8"/>
  <c r="C1147" i="8"/>
  <c r="C899" i="8"/>
  <c r="C195" i="8"/>
  <c r="C1432" i="8"/>
  <c r="C1142" i="8"/>
  <c r="C535" i="8"/>
  <c r="C1431" i="8"/>
  <c r="C1105" i="8"/>
  <c r="C204" i="8"/>
  <c r="C1321" i="8"/>
  <c r="C1430" i="8"/>
  <c r="C1429" i="8"/>
  <c r="C1141" i="8"/>
  <c r="C137" i="8"/>
  <c r="C1210" i="8"/>
  <c r="C392" i="8"/>
  <c r="C1270" i="8"/>
  <c r="C607" i="8"/>
  <c r="C939" i="8"/>
  <c r="C588" i="8"/>
  <c r="C1428" i="8"/>
  <c r="C1177" i="8"/>
  <c r="C1427" i="8"/>
  <c r="C432" i="8"/>
  <c r="C162" i="8"/>
  <c r="C662" i="8"/>
  <c r="C54" i="8"/>
  <c r="C1116" i="8"/>
  <c r="C58" i="8"/>
  <c r="C30" i="8"/>
  <c r="C979" i="8"/>
  <c r="C1095" i="8"/>
  <c r="C1332" i="8"/>
  <c r="C630" i="8"/>
  <c r="C1088" i="8"/>
  <c r="C246" i="8"/>
  <c r="C1133" i="8"/>
  <c r="C370" i="8"/>
  <c r="C301" i="8"/>
  <c r="C936" i="8"/>
  <c r="C544" i="8"/>
  <c r="C611" i="8"/>
  <c r="C687" i="8"/>
  <c r="C1248" i="8"/>
  <c r="C969" i="8"/>
  <c r="C658" i="8"/>
  <c r="C80" i="8"/>
  <c r="C636" i="8"/>
  <c r="C1385" i="8"/>
  <c r="C886" i="8"/>
  <c r="C710" i="8"/>
  <c r="C1262" i="8"/>
  <c r="C614" i="8"/>
  <c r="C1167" i="8"/>
  <c r="C711" i="8"/>
  <c r="C845" i="8"/>
  <c r="C695" i="8"/>
  <c r="C820" i="8"/>
  <c r="C804" i="8"/>
  <c r="C553" i="8"/>
  <c r="C839" i="8"/>
  <c r="C224" i="8"/>
  <c r="C741" i="8"/>
  <c r="C1200" i="8"/>
  <c r="C1029" i="8"/>
  <c r="C1279" i="8"/>
  <c r="C341" i="8"/>
  <c r="C1245" i="8"/>
  <c r="C91" i="8"/>
  <c r="C209" i="8"/>
  <c r="C1168" i="8"/>
  <c r="C144" i="8"/>
  <c r="C173" i="8"/>
  <c r="C1073" i="8"/>
  <c r="C671" i="8"/>
  <c r="C1013" i="8"/>
  <c r="C646" i="8"/>
  <c r="C346" i="8"/>
  <c r="C766" i="8"/>
  <c r="C477" i="8"/>
  <c r="C1314" i="8"/>
  <c r="C67" i="8"/>
  <c r="C760" i="8"/>
  <c r="C96" i="8"/>
  <c r="C1193" i="8"/>
  <c r="C577" i="8"/>
  <c r="C39" i="8"/>
  <c r="C732" i="8"/>
  <c r="C1315" i="8"/>
  <c r="C126" i="8"/>
  <c r="C1312" i="8"/>
  <c r="C382" i="8"/>
  <c r="C187" i="8"/>
  <c r="C50" i="8"/>
  <c r="C228" i="8"/>
  <c r="C676" i="8"/>
  <c r="C1099" i="8"/>
  <c r="C866" i="8"/>
  <c r="C519" i="8"/>
  <c r="C783" i="8"/>
  <c r="C765" i="8"/>
  <c r="C670" i="8"/>
  <c r="C1253" i="8"/>
  <c r="C518" i="8"/>
  <c r="C245" i="8"/>
  <c r="C811" i="8"/>
  <c r="C796" i="8"/>
  <c r="C192" i="8"/>
  <c r="C252" i="8"/>
  <c r="C1103" i="8"/>
  <c r="C475" i="8"/>
  <c r="C994" i="8"/>
  <c r="C851" i="8"/>
  <c r="C167" i="8"/>
  <c r="C436" i="8"/>
  <c r="C1261" i="8"/>
  <c r="C572" i="8"/>
  <c r="C790" i="8"/>
  <c r="C756" i="8"/>
  <c r="C551" i="8"/>
  <c r="C569" i="8"/>
  <c r="C815" i="8"/>
  <c r="C241" i="8"/>
  <c r="C775" i="8"/>
  <c r="C68" i="8"/>
  <c r="C757" i="8"/>
  <c r="C677" i="8"/>
  <c r="C929" i="8"/>
  <c r="C1426" i="8"/>
  <c r="C1350" i="8"/>
  <c r="C1425" i="8"/>
  <c r="C1424" i="8"/>
  <c r="C1423" i="8"/>
  <c r="C1352" i="8"/>
  <c r="C1351" i="8"/>
  <c r="C1276" i="8"/>
  <c r="C456" i="8"/>
  <c r="C1353" i="8"/>
  <c r="C673" i="8"/>
  <c r="C1422" i="8"/>
  <c r="C1421" i="8"/>
  <c r="C1420" i="8"/>
  <c r="C1419" i="8"/>
  <c r="C1418" i="8"/>
  <c r="C1417" i="8"/>
  <c r="C1416" i="8"/>
  <c r="C1415" i="8"/>
  <c r="C1414" i="8"/>
  <c r="C275" i="8"/>
  <c r="C674" i="8"/>
  <c r="C1413" i="8"/>
  <c r="C1412" i="8"/>
  <c r="C1411" i="8"/>
  <c r="C1410" i="8"/>
  <c r="C1409" i="8"/>
  <c r="C1408" i="8"/>
  <c r="C1181" i="8"/>
  <c r="C968" i="8"/>
  <c r="C1407" i="8"/>
  <c r="C579" i="8"/>
  <c r="C1406" i="8"/>
  <c r="C371" i="8"/>
  <c r="C344" i="8"/>
  <c r="C52" i="8"/>
  <c r="C160" i="8"/>
  <c r="C1405" i="8"/>
  <c r="C205" i="8"/>
  <c r="C158" i="8"/>
  <c r="C1358" i="8"/>
  <c r="C26" i="8"/>
  <c r="C38" i="8"/>
  <c r="C590" i="8"/>
  <c r="C1154" i="8"/>
  <c r="C1397" i="8"/>
  <c r="C1124" i="8"/>
  <c r="C339" i="8"/>
  <c r="C1045" i="8"/>
  <c r="C98" i="8"/>
  <c r="C1404" i="8"/>
  <c r="C1403" i="8"/>
  <c r="C1402" i="8"/>
  <c r="C407" i="8"/>
  <c r="C1174" i="8"/>
  <c r="C1129" i="8"/>
  <c r="C1295" i="8"/>
  <c r="C1401" i="8"/>
  <c r="C1144" i="8"/>
  <c r="C1400" i="8"/>
  <c r="C690" i="8"/>
  <c r="C249" i="8"/>
  <c r="C997" i="8"/>
  <c r="C112" i="8"/>
  <c r="C996" i="8"/>
  <c r="C624" i="8"/>
  <c r="C367" i="8"/>
  <c r="C1233" i="8"/>
  <c r="C185" i="8"/>
  <c r="C338" i="8"/>
  <c r="C1366" i="8"/>
  <c r="C603" i="8"/>
  <c r="C943" i="8"/>
  <c r="C1318" i="8"/>
  <c r="C698" i="8"/>
  <c r="C474" i="8"/>
  <c r="C11" i="8"/>
  <c r="C10" i="8"/>
  <c r="C233" i="8"/>
  <c r="C214" i="8"/>
  <c r="C9" i="8"/>
  <c r="C726" i="8"/>
  <c r="C725" i="8"/>
  <c r="C873" i="8"/>
  <c r="C8" i="8"/>
  <c r="C722" i="8"/>
  <c r="C1275" i="8"/>
  <c r="C1086" i="8"/>
  <c r="C7" i="8"/>
  <c r="C723" i="8"/>
  <c r="C724" i="8"/>
  <c r="C1140" i="8"/>
  <c r="C1368" i="8"/>
  <c r="C1134" i="8"/>
  <c r="C1010" i="8"/>
  <c r="C1108" i="8"/>
  <c r="C457" i="8"/>
  <c r="C128" i="8"/>
  <c r="C1011" i="8"/>
  <c r="C1206" i="8"/>
  <c r="C6" i="8"/>
  <c r="C451" i="8"/>
  <c r="C5" i="8"/>
  <c r="C394" i="8"/>
  <c r="C1207" i="8"/>
  <c r="C605" i="8"/>
  <c r="C427" i="8"/>
  <c r="C113" i="8"/>
  <c r="C443" i="8"/>
  <c r="C4" i="8"/>
  <c r="C188" i="8"/>
  <c r="C3" i="8"/>
  <c r="C965" i="8"/>
  <c r="C133" i="8"/>
  <c r="C1012" i="8"/>
  <c r="C1205" i="8"/>
  <c r="C655" i="8"/>
  <c r="C2" i="8"/>
  <c r="C1204" i="8"/>
  <c r="C424" i="8"/>
  <c r="C944" i="8"/>
  <c r="C938" i="8"/>
  <c r="C1271" i="8"/>
  <c r="C573" i="8"/>
  <c r="C948" i="8"/>
  <c r="C949" i="8"/>
  <c r="C130" i="8"/>
  <c r="C1041" i="8"/>
  <c r="C609" i="8"/>
  <c r="C1153" i="8"/>
  <c r="C72" i="8"/>
  <c r="C1143" i="8"/>
  <c r="C713" i="8"/>
  <c r="C1394" i="8"/>
  <c r="C105" i="8"/>
  <c r="C352" i="8"/>
  <c r="C35" i="8"/>
  <c r="C1119" i="8"/>
  <c r="C1018" i="8"/>
  <c r="C399" i="8"/>
  <c r="C960" i="8"/>
  <c r="C615" i="8"/>
  <c r="C906" i="8"/>
  <c r="C1166" i="8"/>
  <c r="C386" i="8"/>
  <c r="C545" i="8"/>
  <c r="C509" i="8"/>
  <c r="C1252" i="8"/>
  <c r="C402" i="8"/>
  <c r="C1343" i="8"/>
  <c r="C505" i="8"/>
  <c r="C250" i="8"/>
  <c r="C1027" i="8"/>
  <c r="C406" i="8"/>
  <c r="C1058" i="8"/>
  <c r="C552" i="8"/>
  <c r="C1285" i="8"/>
  <c r="C1362" i="8"/>
  <c r="C419" i="8"/>
  <c r="C377" i="8"/>
  <c r="C415" i="8"/>
  <c r="C613" i="8"/>
  <c r="C1031" i="8"/>
  <c r="C1387" i="8"/>
  <c r="C425" i="8"/>
  <c r="C740" i="8"/>
  <c r="C375" i="8"/>
  <c r="C634" i="8"/>
  <c r="C142" i="8"/>
  <c r="C225" i="8"/>
  <c r="C599" i="8"/>
  <c r="C748" i="8"/>
  <c r="C1195" i="8"/>
  <c r="C1194" i="8"/>
  <c r="C1183" i="8"/>
  <c r="C521" i="8"/>
  <c r="C1182" i="8"/>
  <c r="C1374" i="8"/>
  <c r="C559" i="8"/>
  <c r="C1370" i="8"/>
  <c r="C1004" i="8"/>
  <c r="C497" i="8"/>
  <c r="C1241" i="8"/>
  <c r="C976" i="8"/>
  <c r="C154" i="8"/>
  <c r="C1176" i="8"/>
  <c r="C656" i="8"/>
  <c r="C1240" i="8"/>
  <c r="C390" i="8"/>
  <c r="C232" i="8"/>
  <c r="C430" i="8"/>
  <c r="C940" i="8"/>
  <c r="C1357" i="8"/>
  <c r="C816" i="8"/>
  <c r="C902" i="8"/>
  <c r="C1080" i="8"/>
  <c r="C1043" i="8"/>
  <c r="C925" i="8"/>
  <c r="C372" i="8"/>
  <c r="C702" i="8"/>
  <c r="C1255" i="8"/>
  <c r="C927" i="8"/>
  <c r="C947" i="8"/>
  <c r="C928" i="8"/>
  <c r="C1019" i="8"/>
  <c r="C926" i="8"/>
  <c r="C516" i="8"/>
  <c r="C1347" i="8"/>
  <c r="C924" i="8"/>
  <c r="C1122" i="8"/>
  <c r="C543" i="8"/>
  <c r="C1104" i="8"/>
  <c r="C794" i="8"/>
  <c r="C1024" i="8"/>
  <c r="C1333" i="8"/>
  <c r="C1369" i="8"/>
  <c r="C1179" i="8"/>
  <c r="C48" i="8"/>
  <c r="C874" i="8"/>
  <c r="C952" i="8"/>
  <c r="C1203" i="8"/>
  <c r="C1090" i="8"/>
  <c r="C152" i="8"/>
  <c r="C374" i="8"/>
  <c r="C570" i="8"/>
  <c r="C149" i="8"/>
  <c r="C604" i="8"/>
  <c r="C558" i="8"/>
  <c r="C1302" i="8"/>
  <c r="C186" i="8"/>
  <c r="C761" i="8"/>
  <c r="C180" i="8"/>
  <c r="C540" i="8"/>
  <c r="C608" i="8"/>
  <c r="C277" i="8"/>
  <c r="C1101" i="8"/>
  <c r="C389" i="8"/>
  <c r="C177" i="8"/>
  <c r="C503" i="8"/>
  <c r="C437" i="8"/>
  <c r="C1287" i="8"/>
  <c r="C45" i="8"/>
  <c r="C865" i="8"/>
  <c r="C825" i="8"/>
  <c r="C388" i="8"/>
  <c r="C270" i="8"/>
  <c r="C542" i="8"/>
  <c r="C1192" i="8"/>
  <c r="C102" i="8"/>
  <c r="C1306" i="8"/>
  <c r="C12" i="8"/>
  <c r="C368" i="8"/>
  <c r="C661" i="8"/>
  <c r="C132" i="8"/>
  <c r="C1030" i="8"/>
  <c r="C175" i="8"/>
  <c r="C492" i="8"/>
  <c r="C1298" i="8"/>
  <c r="C912" i="8"/>
  <c r="C1184" i="8"/>
  <c r="C37" i="8"/>
  <c r="C420" i="8"/>
  <c r="C1149" i="8"/>
  <c r="C1042" i="8"/>
  <c r="C639" i="8"/>
  <c r="C129" i="8"/>
  <c r="C770" i="8"/>
  <c r="C665" i="8"/>
  <c r="C34" i="8"/>
  <c r="C1292" i="8"/>
  <c r="C970" i="8"/>
  <c r="C693" i="8"/>
  <c r="C812" i="8"/>
  <c r="C1383" i="8"/>
  <c r="C657" i="8"/>
  <c r="C835" i="8"/>
  <c r="C384" i="8"/>
  <c r="C1300" i="8"/>
  <c r="C788" i="8"/>
  <c r="C1349" i="8"/>
  <c r="C870" i="8"/>
  <c r="C1145" i="8"/>
  <c r="C678" i="8"/>
  <c r="C728" i="8"/>
  <c r="C1364" i="8"/>
  <c r="C1093" i="8"/>
  <c r="C1158" i="8"/>
  <c r="C1009" i="8"/>
  <c r="C1365" i="8"/>
  <c r="C807" i="8"/>
  <c r="C103" i="8"/>
  <c r="C170" i="8"/>
  <c r="C827" i="8"/>
  <c r="C828" i="8"/>
  <c r="C795" i="8"/>
  <c r="C1291" i="8"/>
  <c r="C1137" i="8"/>
  <c r="C539" i="8"/>
  <c r="C439" i="8"/>
  <c r="H955" i="8"/>
  <c r="C955" i="8" s="1"/>
  <c r="H157" i="8"/>
  <c r="C157" i="8" s="1"/>
  <c r="H482" i="8"/>
  <c r="C482" i="8"/>
  <c r="H517" i="8"/>
  <c r="C517" i="8" s="1"/>
  <c r="H123" i="8"/>
  <c r="C123" i="8" s="1"/>
  <c r="H1389" i="8"/>
  <c r="C1389" i="8" s="1"/>
  <c r="H217" i="8"/>
  <c r="C217" i="8" s="1"/>
  <c r="H418" i="8"/>
  <c r="C418" i="8" s="1"/>
  <c r="H206" i="8"/>
  <c r="C206" i="8" s="1"/>
  <c r="H705" i="8"/>
  <c r="C705" i="8"/>
  <c r="H107" i="8"/>
  <c r="C107" i="8" s="1"/>
  <c r="H508" i="8"/>
  <c r="C508" i="8" s="1"/>
  <c r="H510" i="8"/>
  <c r="C510" i="8"/>
  <c r="H744" i="8"/>
  <c r="C744" i="8"/>
  <c r="H90" i="8"/>
  <c r="C90" i="8"/>
  <c r="H504" i="8"/>
  <c r="C504" i="8" s="1"/>
  <c r="H594" i="8"/>
  <c r="C594" i="8" s="1"/>
  <c r="H526" i="8"/>
  <c r="C526" i="8" s="1"/>
  <c r="H1033" i="8"/>
  <c r="C1033" i="8" s="1"/>
  <c r="H850" i="8"/>
  <c r="C850" i="8" s="1"/>
  <c r="H511" i="8"/>
  <c r="C511" i="8" s="1"/>
  <c r="C602" i="8"/>
  <c r="H967" i="8"/>
  <c r="C967" i="8" s="1"/>
  <c r="H1338" i="8"/>
  <c r="C1338" i="8"/>
  <c r="H347" i="8"/>
  <c r="C347" i="8" s="1"/>
  <c r="H71" i="8"/>
  <c r="C71" i="8" s="1"/>
  <c r="H208" i="8"/>
  <c r="C208" i="8"/>
  <c r="H429" i="8"/>
  <c r="C429" i="8" s="1"/>
  <c r="H417" i="8"/>
  <c r="C417" i="8"/>
  <c r="H712" i="8"/>
  <c r="C712" i="8"/>
  <c r="H737" i="8"/>
  <c r="C737" i="8" s="1"/>
  <c r="H625" i="8"/>
  <c r="C625" i="8"/>
  <c r="H410" i="8"/>
  <c r="C410" i="8" s="1"/>
  <c r="H74" i="8"/>
  <c r="C74" i="8" s="1"/>
  <c r="H716" i="8"/>
  <c r="C716" i="8" s="1"/>
  <c r="H623" i="8"/>
  <c r="C623" i="8" s="1"/>
  <c r="H739" i="8"/>
  <c r="C739" i="8"/>
  <c r="H746" i="8"/>
  <c r="C746" i="8" s="1"/>
  <c r="H730" i="8"/>
  <c r="C730" i="8" s="1"/>
  <c r="H696" i="8"/>
  <c r="C696" i="8" s="1"/>
  <c r="H100" i="8"/>
  <c r="C100" i="8" s="1"/>
  <c r="H1346" i="8"/>
  <c r="C1346" i="8" s="1"/>
  <c r="H1299" i="8"/>
  <c r="C1299" i="8"/>
  <c r="H1055" i="8"/>
  <c r="C1055" i="8"/>
  <c r="H734" i="8"/>
  <c r="C734" i="8" s="1"/>
  <c r="H774" i="8"/>
  <c r="C774" i="8" s="1"/>
  <c r="H731" i="8"/>
  <c r="C731" i="8"/>
  <c r="H1007" i="8"/>
  <c r="C1007" i="8" s="1"/>
  <c r="H435" i="8"/>
  <c r="C435" i="8"/>
  <c r="H182" i="8"/>
  <c r="C182" i="8" s="1"/>
  <c r="H88" i="8"/>
  <c r="C88" i="8" s="1"/>
  <c r="H1379" i="8"/>
  <c r="C1379" i="8" s="1"/>
  <c r="H1381" i="8"/>
  <c r="C1381" i="8" s="1"/>
  <c r="H883" i="8"/>
  <c r="C883" i="8"/>
  <c r="H409" i="8"/>
  <c r="C409" i="8" s="1"/>
  <c r="H1175" i="8"/>
  <c r="C1175" i="8" s="1"/>
  <c r="H583" i="8"/>
  <c r="C583" i="8" s="1"/>
  <c r="H1329" i="8"/>
  <c r="C1329" i="8"/>
  <c r="H771" i="8"/>
  <c r="C771" i="8"/>
  <c r="H1390" i="8"/>
  <c r="C1390" i="8" s="1"/>
  <c r="H416" i="8"/>
  <c r="C416" i="8" s="1"/>
  <c r="H720" i="8"/>
  <c r="C720" i="8" s="1"/>
  <c r="H738" i="8"/>
  <c r="C738" i="8"/>
  <c r="H1237" i="8"/>
  <c r="C1237" i="8"/>
  <c r="H1380" i="8"/>
  <c r="C1380" i="8" s="1"/>
  <c r="H373" i="8"/>
  <c r="C373" i="8"/>
  <c r="H85" i="8"/>
  <c r="C85" i="8"/>
  <c r="H28" i="8"/>
  <c r="C28" i="8" s="1"/>
  <c r="H894" i="8"/>
  <c r="C894" i="8"/>
  <c r="H1038" i="8"/>
  <c r="C1038" i="8"/>
  <c r="H1097" i="8"/>
  <c r="C1097" i="8" s="1"/>
  <c r="H31" i="8"/>
  <c r="C31" i="8" s="1"/>
  <c r="H991" i="8"/>
  <c r="C991" i="8" s="1"/>
  <c r="H345" i="8"/>
  <c r="C345" i="8"/>
  <c r="H1345" i="8"/>
  <c r="C1345" i="8" s="1"/>
  <c r="H351" i="8"/>
  <c r="C351" i="8" s="1"/>
  <c r="H189" i="8"/>
  <c r="C189" i="8"/>
  <c r="H1028" i="8"/>
  <c r="C1028" i="8"/>
  <c r="H1308" i="8"/>
  <c r="C1308" i="8" s="1"/>
  <c r="H905" i="8"/>
  <c r="C905" i="8"/>
  <c r="H493" i="8"/>
  <c r="C493" i="8" s="1"/>
  <c r="H1238" i="8"/>
  <c r="C1238" i="8"/>
  <c r="H1008" i="8"/>
  <c r="C1008" i="8"/>
  <c r="H171" i="8"/>
  <c r="C171" i="8" s="1"/>
  <c r="H901" i="8"/>
  <c r="C901" i="8" s="1"/>
  <c r="H773" i="8"/>
  <c r="C773" i="8" s="1"/>
  <c r="H861" i="8"/>
  <c r="C861" i="8" s="1"/>
  <c r="H755" i="8"/>
  <c r="C755" i="8" s="1"/>
  <c r="H99" i="8"/>
  <c r="C99" i="8" s="1"/>
  <c r="C1341" i="8"/>
  <c r="H1378" i="8"/>
  <c r="C1378" i="8" s="1"/>
  <c r="H1284" i="8"/>
  <c r="C1284" i="8" s="1"/>
  <c r="H343" i="8"/>
  <c r="C343" i="8" s="1"/>
  <c r="H1075" i="8"/>
  <c r="C1075" i="8"/>
  <c r="H893" i="8"/>
  <c r="C893" i="8" s="1"/>
  <c r="H1337" i="8"/>
  <c r="C1337" i="8" s="1"/>
  <c r="H69" i="8"/>
  <c r="C69" i="8"/>
  <c r="H1146" i="8"/>
  <c r="C1146" i="8" s="1"/>
  <c r="H32" i="8"/>
  <c r="C32" i="8"/>
  <c r="H1157" i="8"/>
  <c r="C1157" i="8" s="1"/>
  <c r="H1003" i="8"/>
  <c r="C1003" i="8" s="1"/>
  <c r="H891" i="8"/>
  <c r="C891" i="8" s="1"/>
  <c r="H480" i="8"/>
  <c r="C480" i="8" s="1"/>
  <c r="H719" i="8"/>
  <c r="C719" i="8"/>
  <c r="H43" i="8"/>
  <c r="C43" i="8"/>
  <c r="H846" i="8"/>
  <c r="C846" i="8"/>
  <c r="H413" i="8"/>
  <c r="C413" i="8"/>
  <c r="C70" i="8"/>
  <c r="C230" i="8"/>
  <c r="H759" i="8"/>
  <c r="C759" i="8"/>
  <c r="H500" i="8"/>
  <c r="C500" i="8"/>
  <c r="H784" i="8"/>
  <c r="C784" i="8" s="1"/>
  <c r="H580" i="8"/>
  <c r="C580" i="8" s="1"/>
  <c r="H84" i="8"/>
  <c r="C84" i="8" s="1"/>
  <c r="H663" i="8"/>
  <c r="C663" i="8" s="1"/>
  <c r="H715" i="8"/>
  <c r="C715" i="8"/>
  <c r="H1281" i="8"/>
  <c r="C1281" i="8" s="1"/>
  <c r="H1303" i="8"/>
  <c r="C1303" i="8"/>
  <c r="H366" i="8"/>
  <c r="C366" i="8" s="1"/>
  <c r="H585" i="8"/>
  <c r="C585" i="8" s="1"/>
  <c r="H219" i="8"/>
  <c r="C219" i="8" s="1"/>
  <c r="H215" i="8"/>
  <c r="C215" i="8"/>
  <c r="H207" i="8"/>
  <c r="C207" i="8" s="1"/>
  <c r="C531" i="8"/>
  <c r="H664" i="8"/>
  <c r="C664" i="8" s="1"/>
  <c r="H718" i="8"/>
  <c r="C718" i="8"/>
  <c r="H496" i="8"/>
  <c r="C496" i="8" s="1"/>
  <c r="H900" i="8"/>
  <c r="C900" i="8" s="1"/>
  <c r="H36" i="8"/>
  <c r="C36" i="8"/>
  <c r="H586" i="8"/>
  <c r="C586" i="8"/>
  <c r="H826" i="8"/>
  <c r="C826" i="8" s="1"/>
  <c r="H124" i="8"/>
  <c r="C124" i="8" s="1"/>
  <c r="H120" i="8"/>
  <c r="C120" i="8" s="1"/>
  <c r="H342" i="8"/>
  <c r="C342" i="8" s="1"/>
  <c r="H987" i="8"/>
  <c r="C987" i="8" s="1"/>
  <c r="H83" i="8"/>
  <c r="C83" i="8" s="1"/>
  <c r="H597" i="8"/>
  <c r="C597" i="8" s="1"/>
  <c r="H714" i="8"/>
  <c r="C714" i="8" s="1"/>
  <c r="H216" i="8"/>
  <c r="C216" i="8"/>
  <c r="H813" i="8"/>
  <c r="C813" i="8"/>
  <c r="H786" i="8"/>
  <c r="C786" i="8" s="1"/>
  <c r="H455" i="8"/>
  <c r="C455" i="8" s="1"/>
  <c r="H1078" i="8"/>
  <c r="C1078" i="8" s="1"/>
  <c r="H1301" i="8"/>
  <c r="C1301" i="8"/>
  <c r="H622" i="8"/>
  <c r="C622" i="8"/>
  <c r="H984" i="8"/>
  <c r="C984" i="8" s="1"/>
  <c r="H1054" i="8"/>
  <c r="C1054" i="8" s="1"/>
  <c r="H405" i="8"/>
  <c r="C405" i="8" s="1"/>
  <c r="H1067" i="8"/>
  <c r="C1067" i="8" s="1"/>
  <c r="H849" i="8"/>
  <c r="C849" i="8"/>
  <c r="H222" i="8"/>
  <c r="C222" i="8"/>
  <c r="H763" i="8"/>
  <c r="C763" i="8"/>
  <c r="H809" i="8"/>
  <c r="C809" i="8" s="1"/>
  <c r="H578" i="8"/>
  <c r="C578" i="8" s="1"/>
  <c r="H253" i="8"/>
  <c r="C253" i="8"/>
  <c r="H196" i="8"/>
  <c r="C196" i="8"/>
  <c r="H817" i="8"/>
  <c r="C817" i="8" s="1"/>
  <c r="H226" i="8"/>
  <c r="C226" i="8"/>
  <c r="H408" i="8"/>
  <c r="C408" i="8"/>
  <c r="H1066" i="8"/>
  <c r="C1066" i="8" s="1"/>
  <c r="H268" i="8"/>
  <c r="C268" i="8"/>
  <c r="H830" i="8"/>
  <c r="C830" i="8"/>
  <c r="H218" i="8"/>
  <c r="C218" i="8" s="1"/>
  <c r="H1049" i="8"/>
  <c r="C1049" i="8"/>
  <c r="H169" i="8"/>
  <c r="C169" i="8" s="1"/>
  <c r="H669" i="8"/>
  <c r="C669" i="8" s="1"/>
  <c r="H668" i="8"/>
  <c r="C668" i="8" s="1"/>
  <c r="H1359" i="8"/>
  <c r="C1359" i="8" s="1"/>
  <c r="H717" i="8"/>
  <c r="C717" i="8"/>
  <c r="H666" i="8"/>
  <c r="C666" i="8"/>
  <c r="H499" i="8"/>
  <c r="C499" i="8" s="1"/>
  <c r="H913" i="8"/>
  <c r="C913" i="8"/>
  <c r="H1382" i="8"/>
  <c r="C1382" i="8" s="1"/>
  <c r="H1005" i="8"/>
  <c r="C1005" i="8"/>
  <c r="H168" i="8"/>
  <c r="C168" i="8"/>
  <c r="C523" i="8"/>
  <c r="H791" i="8"/>
  <c r="C791" i="8"/>
  <c r="H220" i="8"/>
  <c r="C220" i="8" s="1"/>
  <c r="H453" i="8"/>
  <c r="C453" i="8" s="1"/>
  <c r="C769" i="8"/>
  <c r="H1064" i="8"/>
  <c r="C1064" i="8" s="1"/>
  <c r="H571" i="8"/>
  <c r="C571" i="8"/>
  <c r="H1115" i="8"/>
  <c r="C1115" i="8"/>
  <c r="H548" i="8"/>
  <c r="C548" i="8" s="1"/>
  <c r="H840" i="8"/>
  <c r="C840" i="8" s="1"/>
  <c r="H917" i="8"/>
  <c r="C917" i="8"/>
  <c r="H279" i="8"/>
  <c r="C279" i="8" s="1"/>
  <c r="H1258" i="8"/>
  <c r="C1258" i="8" s="1"/>
  <c r="C1102" i="8"/>
  <c r="H1079" i="8"/>
  <c r="C1079" i="8" s="1"/>
  <c r="H862" i="8"/>
  <c r="C862" i="8" s="1"/>
  <c r="H1107" i="8"/>
  <c r="C1107" i="8"/>
  <c r="H1017" i="8"/>
  <c r="C1017" i="8"/>
  <c r="H842" i="8"/>
  <c r="C842" i="8" s="1"/>
  <c r="H86" i="8"/>
  <c r="C86" i="8" s="1"/>
  <c r="C111" i="8"/>
  <c r="H239" i="8"/>
  <c r="C239" i="8"/>
  <c r="H538" i="8"/>
  <c r="C538" i="8"/>
  <c r="H212" i="8"/>
  <c r="C212" i="8" s="1"/>
  <c r="H1371" i="8"/>
  <c r="C1371" i="8" s="1"/>
  <c r="H852" i="8"/>
  <c r="C852" i="8"/>
  <c r="H964" i="8"/>
  <c r="C964" i="8"/>
  <c r="H957" i="8"/>
  <c r="C957" i="8" s="1"/>
  <c r="H1014" i="8"/>
  <c r="C1014" i="8" s="1"/>
  <c r="H1344" i="8"/>
  <c r="C1344" i="8" s="1"/>
  <c r="H699" i="8"/>
  <c r="C699" i="8" s="1"/>
  <c r="H789" i="8"/>
  <c r="C789" i="8"/>
  <c r="H211" i="8"/>
  <c r="C211" i="8" s="1"/>
  <c r="H990" i="8"/>
  <c r="C990" i="8" s="1"/>
  <c r="H363" i="8"/>
  <c r="C363" i="8"/>
  <c r="H660" i="8"/>
  <c r="C660" i="8" s="1"/>
  <c r="H546" i="8"/>
  <c r="C546" i="8"/>
  <c r="H1127" i="8"/>
  <c r="C1127" i="8" s="1"/>
  <c r="H617" i="8"/>
  <c r="C617" i="8" s="1"/>
  <c r="C808" i="8"/>
  <c r="H999" i="8"/>
  <c r="C999" i="8" s="1"/>
  <c r="H181" i="8"/>
  <c r="C181" i="8" s="1"/>
  <c r="H49" i="8"/>
  <c r="C49" i="8" s="1"/>
  <c r="H875" i="8"/>
  <c r="C875" i="8"/>
  <c r="H743" i="8"/>
  <c r="C743" i="8"/>
  <c r="H490" i="8"/>
  <c r="C490" i="8"/>
  <c r="H638" i="8"/>
  <c r="C638" i="8" s="1"/>
  <c r="H831" i="8"/>
  <c r="C831" i="8"/>
  <c r="H423" i="8"/>
  <c r="C423" i="8" s="1"/>
  <c r="H1246" i="8"/>
  <c r="C1246" i="8" s="1"/>
  <c r="H1307" i="8"/>
  <c r="C1307" i="8" s="1"/>
  <c r="H1039" i="8"/>
  <c r="C1039" i="8" s="1"/>
  <c r="H930" i="8"/>
  <c r="C930" i="8" s="1"/>
  <c r="H685" i="8"/>
  <c r="C685" i="8" s="1"/>
  <c r="H1235" i="8"/>
  <c r="C1235" i="8" s="1"/>
  <c r="H433" i="8"/>
  <c r="C433" i="8"/>
  <c r="C1155" i="8"/>
  <c r="H1026" i="8"/>
  <c r="C1026" i="8"/>
  <c r="H1251" i="8"/>
  <c r="C1251" i="8" s="1"/>
  <c r="H797" i="8"/>
  <c r="C797" i="8"/>
  <c r="H87" i="8"/>
  <c r="C87" i="8" s="1"/>
  <c r="H362" i="8"/>
  <c r="C362" i="8" s="1"/>
  <c r="H1325" i="8"/>
  <c r="C1325" i="8"/>
  <c r="H22" i="8"/>
  <c r="C22" i="8"/>
  <c r="H854" i="8"/>
  <c r="C854" i="8" s="1"/>
  <c r="H855" i="8"/>
  <c r="C855" i="8" s="1"/>
  <c r="H513" i="8"/>
  <c r="C513" i="8"/>
  <c r="H584" i="8"/>
  <c r="C584" i="8"/>
  <c r="H1272" i="8"/>
  <c r="C1272" i="8"/>
  <c r="H871" i="8"/>
  <c r="C871" i="8" s="1"/>
  <c r="H1260" i="8"/>
  <c r="C1260" i="8" s="1"/>
  <c r="H1398" i="8"/>
  <c r="C1398" i="8" s="1"/>
  <c r="H675" i="8"/>
  <c r="C675" i="8" s="1"/>
  <c r="H919" i="8"/>
  <c r="C919" i="8" s="1"/>
  <c r="H568" i="8"/>
  <c r="C568" i="8" s="1"/>
  <c r="H1138" i="8"/>
  <c r="C1138" i="8"/>
  <c r="H1136" i="8"/>
  <c r="C1136" i="8"/>
  <c r="H860" i="8"/>
  <c r="C860" i="8"/>
  <c r="C822" i="8"/>
  <c r="H907" i="8"/>
  <c r="C907" i="8"/>
  <c r="H210" i="8"/>
  <c r="C210" i="8" s="1"/>
  <c r="H689" i="8"/>
  <c r="C689" i="8" s="1"/>
  <c r="H1274" i="8"/>
  <c r="C1274" i="8" s="1"/>
  <c r="H810" i="8"/>
  <c r="C810" i="8" s="1"/>
  <c r="H1081" i="8"/>
  <c r="C1081"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2" i="7"/>
  <c r="B170" i="6"/>
  <c r="C7" i="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 i="6"/>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 i="5"/>
  <c r="B2" i="3"/>
  <c r="B2" i="4"/>
  <c r="G223" i="3"/>
  <c r="B8" i="3"/>
  <c r="B30" i="3"/>
  <c r="B47" i="3"/>
  <c r="B66" i="3"/>
  <c r="B73" i="3"/>
  <c r="B82" i="3"/>
  <c r="B86" i="3"/>
  <c r="B138" i="3"/>
  <c r="B153" i="3"/>
  <c r="B154" i="3"/>
  <c r="B172" i="3"/>
  <c r="B240" i="3"/>
  <c r="B254" i="3"/>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G261" i="3"/>
  <c r="B261" i="3" s="1"/>
  <c r="G260" i="3"/>
  <c r="B260" i="3" s="1"/>
  <c r="G259" i="3"/>
  <c r="B259" i="3" s="1"/>
  <c r="G258" i="3"/>
  <c r="B258" i="3" s="1"/>
  <c r="G257" i="3"/>
  <c r="B257" i="3" s="1"/>
  <c r="G256" i="3"/>
  <c r="B256" i="3" s="1"/>
  <c r="G255" i="3"/>
  <c r="B255" i="3" s="1"/>
  <c r="G254" i="3"/>
  <c r="G253" i="3"/>
  <c r="B253" i="3" s="1"/>
  <c r="G252" i="3"/>
  <c r="B252" i="3" s="1"/>
  <c r="G251" i="3"/>
  <c r="B251" i="3" s="1"/>
  <c r="G250" i="3"/>
  <c r="B250" i="3" s="1"/>
  <c r="G249" i="3"/>
  <c r="B249" i="3" s="1"/>
  <c r="G248" i="3"/>
  <c r="B248" i="3" s="1"/>
  <c r="G247" i="3"/>
  <c r="B247" i="3" s="1"/>
  <c r="G246" i="3"/>
  <c r="B246" i="3" s="1"/>
  <c r="G245" i="3"/>
  <c r="B245" i="3" s="1"/>
  <c r="G244" i="3"/>
  <c r="B244" i="3" s="1"/>
  <c r="G243" i="3"/>
  <c r="B243" i="3" s="1"/>
  <c r="G242" i="3"/>
  <c r="B242" i="3" s="1"/>
  <c r="G241" i="3"/>
  <c r="B241" i="3" s="1"/>
  <c r="G239" i="3"/>
  <c r="B239" i="3" s="1"/>
  <c r="G238" i="3"/>
  <c r="B238" i="3" s="1"/>
  <c r="G237" i="3"/>
  <c r="B237" i="3" s="1"/>
  <c r="G236" i="3"/>
  <c r="B236" i="3" s="1"/>
  <c r="G235" i="3"/>
  <c r="B235" i="3" s="1"/>
  <c r="G234" i="3"/>
  <c r="B234" i="3" s="1"/>
  <c r="G233" i="3"/>
  <c r="B233" i="3" s="1"/>
  <c r="G232" i="3"/>
  <c r="B232" i="3" s="1"/>
  <c r="G231" i="3"/>
  <c r="B231" i="3" s="1"/>
  <c r="G230" i="3"/>
  <c r="B230" i="3" s="1"/>
  <c r="G229" i="3"/>
  <c r="B229" i="3" s="1"/>
  <c r="G228" i="3"/>
  <c r="B228" i="3" s="1"/>
  <c r="G227" i="3"/>
  <c r="B227" i="3" s="1"/>
  <c r="G226" i="3"/>
  <c r="B226" i="3" s="1"/>
  <c r="G225" i="3"/>
  <c r="B225" i="3" s="1"/>
  <c r="G224" i="3"/>
  <c r="B224" i="3" s="1"/>
  <c r="B223" i="3"/>
  <c r="G222" i="3"/>
  <c r="B222" i="3" s="1"/>
  <c r="G221" i="3"/>
  <c r="B221" i="3" s="1"/>
  <c r="G220" i="3"/>
  <c r="B220" i="3" s="1"/>
  <c r="G219" i="3"/>
  <c r="B219" i="3" s="1"/>
  <c r="G218" i="3"/>
  <c r="B218" i="3" s="1"/>
  <c r="G217" i="3"/>
  <c r="B217" i="3" s="1"/>
  <c r="G216" i="3"/>
  <c r="B216" i="3" s="1"/>
  <c r="G215" i="3"/>
  <c r="B215" i="3" s="1"/>
  <c r="G214" i="3"/>
  <c r="B214" i="3" s="1"/>
  <c r="G213" i="3"/>
  <c r="B213" i="3" s="1"/>
  <c r="G212" i="3"/>
  <c r="B212" i="3" s="1"/>
  <c r="G211" i="3"/>
  <c r="B211" i="3" s="1"/>
  <c r="G210" i="3"/>
  <c r="B210" i="3" s="1"/>
  <c r="G209" i="3"/>
  <c r="B209" i="3" s="1"/>
  <c r="G208" i="3"/>
  <c r="B208" i="3" s="1"/>
  <c r="G207" i="3"/>
  <c r="B207" i="3" s="1"/>
  <c r="G206" i="3"/>
  <c r="B206" i="3" s="1"/>
  <c r="G205" i="3"/>
  <c r="B205" i="3" s="1"/>
  <c r="G204" i="3"/>
  <c r="B204" i="3" s="1"/>
  <c r="G203" i="3"/>
  <c r="B203" i="3" s="1"/>
  <c r="G202" i="3"/>
  <c r="B202" i="3" s="1"/>
  <c r="G201" i="3"/>
  <c r="B201" i="3" s="1"/>
  <c r="G200" i="3"/>
  <c r="B200" i="3" s="1"/>
  <c r="G199" i="3"/>
  <c r="B199" i="3" s="1"/>
  <c r="G198" i="3"/>
  <c r="B198" i="3" s="1"/>
  <c r="G197" i="3"/>
  <c r="B197" i="3" s="1"/>
  <c r="G196" i="3"/>
  <c r="B196" i="3" s="1"/>
  <c r="G195" i="3"/>
  <c r="B195" i="3" s="1"/>
  <c r="G194" i="3"/>
  <c r="B194" i="3" s="1"/>
  <c r="G193" i="3"/>
  <c r="B193" i="3" s="1"/>
  <c r="G192" i="3"/>
  <c r="B192" i="3" s="1"/>
  <c r="G191" i="3"/>
  <c r="B191" i="3" s="1"/>
  <c r="G190" i="3"/>
  <c r="B190" i="3" s="1"/>
  <c r="G189" i="3"/>
  <c r="B189" i="3" s="1"/>
  <c r="G188" i="3"/>
  <c r="B188" i="3" s="1"/>
  <c r="G187" i="3"/>
  <c r="B187" i="3" s="1"/>
  <c r="G186" i="3"/>
  <c r="B186" i="3" s="1"/>
  <c r="G185" i="3"/>
  <c r="B185" i="3" s="1"/>
  <c r="G184" i="3"/>
  <c r="B184" i="3" s="1"/>
  <c r="G183" i="3"/>
  <c r="B183" i="3" s="1"/>
  <c r="G182" i="3"/>
  <c r="B182" i="3" s="1"/>
  <c r="G181" i="3"/>
  <c r="B181" i="3" s="1"/>
  <c r="G180" i="3"/>
  <c r="B180" i="3" s="1"/>
  <c r="G179" i="3"/>
  <c r="B179" i="3" s="1"/>
  <c r="G178" i="3"/>
  <c r="B178" i="3" s="1"/>
  <c r="G177" i="3"/>
  <c r="B177" i="3" s="1"/>
  <c r="G176" i="3"/>
  <c r="B176" i="3" s="1"/>
  <c r="G175" i="3"/>
  <c r="B175" i="3" s="1"/>
  <c r="G174" i="3"/>
  <c r="B174" i="3" s="1"/>
  <c r="G173" i="3"/>
  <c r="B173" i="3" s="1"/>
  <c r="G171" i="3"/>
  <c r="B171" i="3" s="1"/>
  <c r="G170" i="3"/>
  <c r="B170" i="3" s="1"/>
  <c r="G169" i="3"/>
  <c r="B169" i="3" s="1"/>
  <c r="G168" i="3"/>
  <c r="B168" i="3" s="1"/>
  <c r="G167" i="3"/>
  <c r="B167" i="3" s="1"/>
  <c r="G166" i="3"/>
  <c r="B166" i="3" s="1"/>
  <c r="G165" i="3"/>
  <c r="B165" i="3" s="1"/>
  <c r="G164" i="3"/>
  <c r="B164" i="3" s="1"/>
  <c r="G163" i="3"/>
  <c r="B163" i="3" s="1"/>
  <c r="G162" i="3"/>
  <c r="B162" i="3" s="1"/>
  <c r="G161" i="3"/>
  <c r="B161" i="3" s="1"/>
  <c r="G160" i="3"/>
  <c r="B160" i="3" s="1"/>
  <c r="G159" i="3"/>
  <c r="B159" i="3" s="1"/>
  <c r="G158" i="3"/>
  <c r="B158" i="3" s="1"/>
  <c r="G157" i="3"/>
  <c r="B157" i="3" s="1"/>
  <c r="G156" i="3"/>
  <c r="B156" i="3" s="1"/>
  <c r="G155" i="3"/>
  <c r="B155" i="3" s="1"/>
  <c r="G152" i="3"/>
  <c r="B152" i="3" s="1"/>
  <c r="G151" i="3"/>
  <c r="B151" i="3" s="1"/>
  <c r="G150" i="3"/>
  <c r="B150" i="3" s="1"/>
  <c r="G149" i="3"/>
  <c r="B149" i="3" s="1"/>
  <c r="G148" i="3"/>
  <c r="B148" i="3" s="1"/>
  <c r="G147" i="3"/>
  <c r="B147" i="3" s="1"/>
  <c r="G146" i="3"/>
  <c r="B146" i="3" s="1"/>
  <c r="G145" i="3"/>
  <c r="B145" i="3" s="1"/>
  <c r="G144" i="3"/>
  <c r="B144" i="3" s="1"/>
  <c r="G143" i="3"/>
  <c r="B143" i="3" s="1"/>
  <c r="G142" i="3"/>
  <c r="B142" i="3" s="1"/>
  <c r="G141" i="3"/>
  <c r="B141" i="3" s="1"/>
  <c r="G140" i="3"/>
  <c r="B140" i="3" s="1"/>
  <c r="G139" i="3"/>
  <c r="B139" i="3" s="1"/>
  <c r="G137" i="3"/>
  <c r="B137" i="3" s="1"/>
  <c r="G136" i="3"/>
  <c r="B136" i="3" s="1"/>
  <c r="G135" i="3"/>
  <c r="B135" i="3" s="1"/>
  <c r="G134" i="3"/>
  <c r="B134" i="3" s="1"/>
  <c r="G133" i="3"/>
  <c r="B133" i="3" s="1"/>
  <c r="G132" i="3"/>
  <c r="B132" i="3" s="1"/>
  <c r="G131" i="3"/>
  <c r="B131" i="3" s="1"/>
  <c r="G130" i="3"/>
  <c r="B130" i="3" s="1"/>
  <c r="G129" i="3"/>
  <c r="B129" i="3" s="1"/>
  <c r="G128" i="3"/>
  <c r="B128" i="3" s="1"/>
  <c r="G127" i="3"/>
  <c r="B127" i="3" s="1"/>
  <c r="G126" i="3"/>
  <c r="B126" i="3" s="1"/>
  <c r="G125" i="3"/>
  <c r="B125" i="3" s="1"/>
  <c r="G124" i="3"/>
  <c r="B124" i="3" s="1"/>
  <c r="G123" i="3"/>
  <c r="B123" i="3" s="1"/>
  <c r="G122" i="3"/>
  <c r="B122" i="3" s="1"/>
  <c r="G121" i="3"/>
  <c r="B121" i="3" s="1"/>
  <c r="G120" i="3"/>
  <c r="B120" i="3" s="1"/>
  <c r="G119" i="3"/>
  <c r="B119" i="3" s="1"/>
  <c r="G118" i="3"/>
  <c r="B118" i="3" s="1"/>
  <c r="G117" i="3"/>
  <c r="B117" i="3" s="1"/>
  <c r="G116" i="3"/>
  <c r="B116" i="3" s="1"/>
  <c r="G115" i="3"/>
  <c r="B115" i="3" s="1"/>
  <c r="G114" i="3"/>
  <c r="B114" i="3" s="1"/>
  <c r="G113" i="3"/>
  <c r="B113" i="3" s="1"/>
  <c r="G112" i="3"/>
  <c r="B112" i="3" s="1"/>
  <c r="G111" i="3"/>
  <c r="B111" i="3" s="1"/>
  <c r="G110" i="3"/>
  <c r="B110" i="3" s="1"/>
  <c r="G109" i="3"/>
  <c r="B109" i="3" s="1"/>
  <c r="G108" i="3"/>
  <c r="B108" i="3" s="1"/>
  <c r="G107" i="3"/>
  <c r="B107" i="3" s="1"/>
  <c r="G106" i="3"/>
  <c r="B106" i="3" s="1"/>
  <c r="G105" i="3"/>
  <c r="B105" i="3" s="1"/>
  <c r="G104" i="3"/>
  <c r="B104" i="3" s="1"/>
  <c r="G103" i="3"/>
  <c r="B103" i="3" s="1"/>
  <c r="G102" i="3"/>
  <c r="B102" i="3" s="1"/>
  <c r="G101" i="3"/>
  <c r="B101" i="3" s="1"/>
  <c r="G100" i="3"/>
  <c r="B100" i="3" s="1"/>
  <c r="G99" i="3"/>
  <c r="B99" i="3" s="1"/>
  <c r="G98" i="3"/>
  <c r="B98" i="3" s="1"/>
  <c r="G97" i="3"/>
  <c r="B97" i="3" s="1"/>
  <c r="G96" i="3"/>
  <c r="B96" i="3" s="1"/>
  <c r="G95" i="3"/>
  <c r="B95" i="3" s="1"/>
  <c r="G94" i="3"/>
  <c r="B94" i="3" s="1"/>
  <c r="G93" i="3"/>
  <c r="B93" i="3" s="1"/>
  <c r="G92" i="3"/>
  <c r="B92" i="3" s="1"/>
  <c r="G91" i="3"/>
  <c r="B91" i="3" s="1"/>
  <c r="G90" i="3"/>
  <c r="B90" i="3" s="1"/>
  <c r="G89" i="3"/>
  <c r="B89" i="3" s="1"/>
  <c r="G88" i="3"/>
  <c r="B88" i="3" s="1"/>
  <c r="G87" i="3"/>
  <c r="B87" i="3" s="1"/>
  <c r="G85" i="3"/>
  <c r="B85" i="3" s="1"/>
  <c r="G84" i="3"/>
  <c r="B84" i="3" s="1"/>
  <c r="G83" i="3"/>
  <c r="B83" i="3" s="1"/>
  <c r="G81" i="3"/>
  <c r="B81" i="3" s="1"/>
  <c r="G80" i="3"/>
  <c r="B80" i="3" s="1"/>
  <c r="G79" i="3"/>
  <c r="B79" i="3" s="1"/>
  <c r="G78" i="3"/>
  <c r="B78" i="3" s="1"/>
  <c r="G77" i="3"/>
  <c r="B77" i="3" s="1"/>
  <c r="G76" i="3"/>
  <c r="B76" i="3" s="1"/>
  <c r="G75" i="3"/>
  <c r="B75" i="3" s="1"/>
  <c r="G74" i="3"/>
  <c r="B74" i="3" s="1"/>
  <c r="G72" i="3"/>
  <c r="B72" i="3" s="1"/>
  <c r="G71" i="3"/>
  <c r="B71" i="3" s="1"/>
  <c r="G70" i="3"/>
  <c r="B70" i="3" s="1"/>
  <c r="G69" i="3"/>
  <c r="B69" i="3" s="1"/>
  <c r="G68" i="3"/>
  <c r="B68" i="3" s="1"/>
  <c r="G67" i="3"/>
  <c r="B67" i="3" s="1"/>
  <c r="G65" i="3"/>
  <c r="B65" i="3" s="1"/>
  <c r="G64" i="3"/>
  <c r="B64" i="3" s="1"/>
  <c r="G63" i="3"/>
  <c r="B63" i="3" s="1"/>
  <c r="G62" i="3"/>
  <c r="B62" i="3" s="1"/>
  <c r="G61" i="3"/>
  <c r="B61" i="3" s="1"/>
  <c r="G60" i="3"/>
  <c r="B60" i="3" s="1"/>
  <c r="G59" i="3"/>
  <c r="B59" i="3" s="1"/>
  <c r="G58" i="3"/>
  <c r="B58" i="3" s="1"/>
  <c r="G57" i="3"/>
  <c r="B57" i="3" s="1"/>
  <c r="G56" i="3"/>
  <c r="B56" i="3" s="1"/>
  <c r="G55" i="3"/>
  <c r="B55" i="3" s="1"/>
  <c r="G54" i="3"/>
  <c r="B54" i="3" s="1"/>
  <c r="G53" i="3"/>
  <c r="B53" i="3" s="1"/>
  <c r="G52" i="3"/>
  <c r="B52" i="3" s="1"/>
  <c r="G51" i="3"/>
  <c r="B51" i="3" s="1"/>
  <c r="G50" i="3"/>
  <c r="B50" i="3" s="1"/>
  <c r="G49" i="3"/>
  <c r="B49" i="3" s="1"/>
  <c r="G48" i="3"/>
  <c r="B48" i="3" s="1"/>
  <c r="G46" i="3"/>
  <c r="B46" i="3" s="1"/>
  <c r="G45" i="3"/>
  <c r="B45" i="3" s="1"/>
  <c r="G44" i="3"/>
  <c r="B44" i="3" s="1"/>
  <c r="G43" i="3"/>
  <c r="B43" i="3" s="1"/>
  <c r="G42" i="3"/>
  <c r="B42" i="3" s="1"/>
  <c r="G41" i="3"/>
  <c r="B41" i="3" s="1"/>
  <c r="G40" i="3"/>
  <c r="B40" i="3" s="1"/>
  <c r="G39" i="3"/>
  <c r="B39" i="3" s="1"/>
  <c r="G38" i="3"/>
  <c r="B38" i="3" s="1"/>
  <c r="G37" i="3"/>
  <c r="B37" i="3" s="1"/>
  <c r="G36" i="3"/>
  <c r="B36" i="3" s="1"/>
  <c r="G35" i="3"/>
  <c r="B35" i="3" s="1"/>
  <c r="G34" i="3"/>
  <c r="B34" i="3" s="1"/>
  <c r="G33" i="3"/>
  <c r="B33" i="3" s="1"/>
  <c r="G32" i="3"/>
  <c r="B32" i="3" s="1"/>
  <c r="G31" i="3"/>
  <c r="B31" i="3" s="1"/>
  <c r="G29" i="3"/>
  <c r="B29" i="3" s="1"/>
  <c r="G28" i="3"/>
  <c r="B28" i="3" s="1"/>
  <c r="G27" i="3"/>
  <c r="B27" i="3" s="1"/>
  <c r="G26" i="3"/>
  <c r="B26" i="3" s="1"/>
  <c r="G25" i="3"/>
  <c r="B25" i="3" s="1"/>
  <c r="G24" i="3"/>
  <c r="B24" i="3" s="1"/>
  <c r="G23" i="3"/>
  <c r="B23" i="3" s="1"/>
  <c r="G22" i="3"/>
  <c r="B22" i="3" s="1"/>
  <c r="G21" i="3"/>
  <c r="B21" i="3" s="1"/>
  <c r="G20" i="3"/>
  <c r="B20" i="3" s="1"/>
  <c r="G19" i="3"/>
  <c r="B19" i="3" s="1"/>
  <c r="G18" i="3"/>
  <c r="B18" i="3" s="1"/>
  <c r="G17" i="3"/>
  <c r="B17" i="3" s="1"/>
  <c r="G16" i="3"/>
  <c r="B16" i="3" s="1"/>
  <c r="G15" i="3"/>
  <c r="B15" i="3" s="1"/>
  <c r="G14" i="3"/>
  <c r="B14" i="3" s="1"/>
  <c r="G13" i="3"/>
  <c r="B13" i="3" s="1"/>
  <c r="G12" i="3"/>
  <c r="B12" i="3" s="1"/>
  <c r="G11" i="3"/>
  <c r="B11" i="3" s="1"/>
  <c r="G10" i="3"/>
  <c r="B10" i="3" s="1"/>
  <c r="G9" i="3"/>
  <c r="B9" i="3" s="1"/>
  <c r="G7" i="3"/>
  <c r="B7" i="3" s="1"/>
  <c r="G6" i="3"/>
  <c r="B6" i="3" s="1"/>
  <c r="G5" i="3"/>
  <c r="B5" i="3" s="1"/>
  <c r="G4" i="3"/>
  <c r="B4" i="3" s="1"/>
  <c r="G3" i="3"/>
  <c r="B3" i="3" s="1"/>
  <c r="G2" i="3"/>
  <c r="B18" i="1" l="1"/>
  <c r="B20" i="1" s="1"/>
  <c r="B22" i="1" s="1"/>
</calcChain>
</file>

<file path=xl/sharedStrings.xml><?xml version="1.0" encoding="utf-8"?>
<sst xmlns="http://schemas.openxmlformats.org/spreadsheetml/2006/main" count="32095" uniqueCount="7552">
  <si>
    <t>IEEE Xplore</t>
  </si>
  <si>
    <t>Findings</t>
  </si>
  <si>
    <t>Web of Science</t>
  </si>
  <si>
    <t>ACM Digital Library</t>
  </si>
  <si>
    <t>"sap" AND "process mining" (Anywhere)</t>
  </si>
  <si>
    <t>Science Direct</t>
  </si>
  <si>
    <t>DOI</t>
  </si>
  <si>
    <t>Authors</t>
  </si>
  <si>
    <t>Abstract</t>
  </si>
  <si>
    <t>Source Title</t>
  </si>
  <si>
    <t>Conference Title</t>
  </si>
  <si>
    <t>Publication Year</t>
  </si>
  <si>
    <t>Volume</t>
  </si>
  <si>
    <t>Issue</t>
  </si>
  <si>
    <t>Start Page</t>
  </si>
  <si>
    <t>End Page</t>
  </si>
  <si>
    <t>Article Number</t>
  </si>
  <si>
    <t>DOI Link</t>
  </si>
  <si>
    <t/>
  </si>
  <si>
    <t>Author Full Names</t>
  </si>
  <si>
    <t>Berti, Alessandro; Park, Gyunam; Rafiei, Majid; van der Aalst, Wil M. P.</t>
  </si>
  <si>
    <t>Kipping, Gregor; Djurica, Djordje; Franzoi, Sandro; Grisold, Thomas; Marcus, Laura; Schmid, Sebastian; vom Brocke, Jan; Mendling, Jan; Roeglinger, Maximilian</t>
  </si>
  <si>
    <t>Zuidema-Tempel, Evelyn; Effing, Robin; van Hillegersberg, Jos</t>
  </si>
  <si>
    <t>Pohl, Timo; Qafari, Mahnaz Sadat; van der Aalst, Wil M. P.</t>
  </si>
  <si>
    <t>Bala, Saimir; Revoredo, Kate; Mendling, Jan</t>
  </si>
  <si>
    <t>Mamudu, Azumah; Bandara, Wasana; Wynn, Moe T.; Leemans, Sander J. J.</t>
  </si>
  <si>
    <t>Khan, Ateeq; Lodhi, Azeem; Koeppen, Veit; Kassem, Gamal; Saake, Gunter</t>
  </si>
  <si>
    <t>Grisold, Thomas; van der Aa, Han; Franzoi, Sandro; Hartl, Sophie; Mendling, Jan; vom Brocke, Jan</t>
  </si>
  <si>
    <t>Rebmann, Adrian; Schmidt, Fabian David; Glavas, Goran; van der Aa, Han</t>
  </si>
  <si>
    <t>Berti, Alessandro; Jessen, Urszula; Park, Gyunam; Rafiei, Majid; van der Aalst, Wil M. P.</t>
  </si>
  <si>
    <t>Badakhshan, Peyman; Wurm, Bastian; Grisold, Thomas; Geyer-Klingeberg, Jerome; Mendling, Jan; vom Brocke, Jan</t>
  </si>
  <si>
    <t>Er, Mahendrawathi; Arsad, Noval; Astuti, Hanim Maria; Kusumawardani, Renny Pradina; Utami, Rivia Atmajaningtyas</t>
  </si>
  <si>
    <t>Hobeck, Richard; Pufahl, Luise; Weber, Ingo</t>
  </si>
  <si>
    <t>Rafiei, Majid; Wangelik, Frederik; van der Aalst, Wil M. P.</t>
  </si>
  <si>
    <t>Mahendrawathi, E. R.; Zayin, Shania Olivia; Pamungkas, Firman Jati</t>
  </si>
  <si>
    <t>Elkoumy, Gamal; Dumas, Marlon</t>
  </si>
  <si>
    <t>Hijriani, Astria; Comuzzi, Marco</t>
  </si>
  <si>
    <t>Bertrand, Yannis; Van Belle, Rafael; De Weerdt, Jochen; Serral, Estefania</t>
  </si>
  <si>
    <t>Graziosi, Riccardo; Ronzani, Massimiliano; Buliga, Andrei; Di Francescomarino, Chiara; Folino, Francesco; Ghidini, Chiara; Meneghello, Francesca; Pontieri, Luigi</t>
  </si>
  <si>
    <t>Zerbato, Francesca; Soffer, Pnina; Weber, Barbara</t>
  </si>
  <si>
    <t>Vogelgesang, Thomas; Appelrath, Hans-Juergen</t>
  </si>
  <si>
    <t>Zhou, Johnson; Armas-Cervantes, Abel; Bozorgi, Zahra Dasht; Ottet, Ellen; Polyvyanyy, Artem</t>
  </si>
  <si>
    <t>Ramadan, Souad; Baqapuri, Halim Ibrahim; Roecher, Erik; Mathiak, Klaus</t>
  </si>
  <si>
    <t>Bertrand, Yannis; Van den Abbeele, Bram; Veneruso, Silvestro; Leotta, Francesco; Mecella, Massimo; Serral, Estefania</t>
  </si>
  <si>
    <t>Bullward, Alistair; Aljebreen, Abdulaziz; Coles, Alexander; McInerney, Ciaran; Johnson, Owen</t>
  </si>
  <si>
    <t>Eggert, Mathias; Dyong, Julian</t>
  </si>
  <si>
    <t>Wagner, Miriam; Helal, Hayyan; Roepke, Rene; Judel, Sven; Doveren, Jens; Goerzen, Sergej; Soudmand, Pouya; Lakemeyer, Gerhard; Schroeder, Ulrik; van der Aalst, Wil M. P.</t>
  </si>
  <si>
    <t>Capitan-Agudo, Carlos; Salas-Urbano, Maria; Cabanillas, Cristina; Resinas, Manuel</t>
  </si>
  <si>
    <t>van der Aalst, Wil M. P.</t>
  </si>
  <si>
    <t>Khurshid, Nazrina; Palmier, Stephen; Buijs, Kerry; Klinkmueller, Christopher</t>
  </si>
  <si>
    <t>Kretzschmann, Dina; Park, Gyunam; Berti, Alessandro; van der Aalst, Wil M. P.</t>
  </si>
  <si>
    <t>Di Cunzolo, Matteo; Guastalla, Alberto; Aringhieri, Roberto; Sulis, Emilio; Amantea, Ilaria Angela; Ronzani, Massimiliano; Di Francescomarino, Chiara; Ghidini, Chiara; Fonio, Paolo; Grosso, Marco</t>
  </si>
  <si>
    <t>Tello, Ghalia; Gianini, Gabriele; Mizouni, Rabeb; Damiani, Ernesto</t>
  </si>
  <si>
    <t>Sommers, Dominique; Sidorova, Natalia; van Dongen, Boudewijn F.</t>
  </si>
  <si>
    <t>Rohani, Narjes; Gal, Kobi; Gallagher, Michael; Manataki, Areti</t>
  </si>
  <si>
    <t>Jessen, Urszula; Schroth, Lucas; Muhllechner, Mario</t>
  </si>
  <si>
    <t>Loehr, Bernd; Brennig, Katharina; Bartelheimer, Christian; Beverungen, Daniel; Mueller, Oliver</t>
  </si>
  <si>
    <t>Shamasbi, Simin Maleki; Van Looy, Amy; Weber, Barbara; Roeglinger, Maximilian</t>
  </si>
  <si>
    <t>Braakman, Mari A. J.; Zuijderwijk, Jos; Beerepoot, Iris; Lugtigheid, Sven; Martens, Thomas; Peeters, Maria; Knies, Eva; Reijers, Hajo A.</t>
  </si>
  <si>
    <t>Zerbato, Francesca; Franceschetti, Marco; Weber, Barbara</t>
  </si>
  <si>
    <t>Karunaratne, Anandi; Polyvyanyy, Artem; Moffat, Alistair</t>
  </si>
  <si>
    <t>de Murillas, Eduardo Gonzalez Lopez; van der Aalst, Wil M. P.; Reijers, Hajo A.</t>
  </si>
  <si>
    <t>van Dongen, B. F.; Jansen-Vullers, M. H.; Verbeek, H. M. W.; van der Aalst, W. M. P.</t>
  </si>
  <si>
    <t>Li, Tianyang; He, Ting; Wang, Zhongjie; Zhang, Yufeng; Chu, Dianhui</t>
  </si>
  <si>
    <t>Aksu, U.; Schunselaar, D. M. M.; Reijers, H. A.</t>
  </si>
  <si>
    <t>Dani, Vinicius Stein; Leopold, Henrik; Jessen, Urszula; van der Werf, Jan Martijn E. M.</t>
  </si>
  <si>
    <t>Leemans, Sander J. J.; Poppe, Erik; Wynn, Moe T.</t>
  </si>
  <si>
    <t>Gawrysiak, Piotr; Romanowski, Tomasz; Kacprzak, Olga; Zbikowski, Kamil</t>
  </si>
  <si>
    <t>Sola, Diana; Warmuth, Christian; Schaefer, Bernhard; Badakhshan, Peyman; Rehse, Jana-Rebecca; Kampik, Timotheus</t>
  </si>
  <si>
    <t>Pegoraro, Marco; van der Aalst, Wil M. P.</t>
  </si>
  <si>
    <t>Arias, Michael; Rojas, Eric; Munoz-Gama, Jorge; Sepulveda, Marcos</t>
  </si>
  <si>
    <t>Yang, Liqin; Kang, Guosheng; Cai, Weigang; Zhou, Qiang</t>
  </si>
  <si>
    <t>Sadeghibogar, Zahra; Berti, Alessandro; Pegoraro, Marco; van der Aalst, Wil M. P.</t>
  </si>
  <si>
    <t>Yang, Jing; Ouyang, Chun; ter Hofstede, Arthur H. M.; van Der Aalst, Wil M. P.</t>
  </si>
  <si>
    <t>Bade, Friederike Maria; Vollenberg, Carolin; Koch, Jannis; Koch, Julian; Coners, Andre</t>
  </si>
  <si>
    <t>Casaluce, Roberto; Burattin, Andrea; Chiaromonte, Francesca; Vandin, Andrea</t>
  </si>
  <si>
    <t>Joas, Adrian; Gierlich-Joas, Maren; Bahr, Charlotte; Bauer, Janina</t>
  </si>
  <si>
    <t>Agostinelli, Simone; Marrella, Andrea; Abb, Luka; Rehse, Jana-Rebecca</t>
  </si>
  <si>
    <t>Hohenadl, Tom; Axmann, Bernhard; Stummeyer, Christian</t>
  </si>
  <si>
    <t>Hohenadl, Tom; Voelker, Maximilian; Stummeyer, Christian; Weske, Mathias</t>
  </si>
  <si>
    <t>Kraus, Alexander; van der Aa, Han</t>
  </si>
  <si>
    <t>Son, Young-Jun</t>
  </si>
  <si>
    <t>Caldeira, Joao; Brito, Fernando; Reis, Abreu Jose; Cardoso, Jorge</t>
  </si>
  <si>
    <t>Gehrke, Nick; Mueller-Wickop, Niels</t>
  </si>
  <si>
    <t>Mittal, Megha; Sureka, Ashish</t>
  </si>
  <si>
    <t>Burattin, Andrea; Kindler, Ekkart; Dyhre, Nicholas; Vestrup, Sebastian; Zerbato, Francesca; Weber, Barbara</t>
  </si>
  <si>
    <t>Liss, Lukas; Adams, Jan Niklas; van der Aalst, Wil M. P.</t>
  </si>
  <si>
    <t>Chen, Qifan; Lu, Yang; Tam, Charmaine S.; Poon, Simon K.</t>
  </si>
  <si>
    <t>Maldonado, Andrea; Frey, Christian M. M.; Tavares, Gabriel Marques; Rehwald, Nikolina; Seidl, Thomas</t>
  </si>
  <si>
    <t>Adams, Jan Niklas; Schuster, Daniel; Schmitz, Seth; Schuh, Gunther; van der Aalst, Wil M. P.</t>
  </si>
  <si>
    <t>Stephan, Sebastian; Lahann, Johannes; Fettke, Peter</t>
  </si>
  <si>
    <t>Kampik, Timotheus; Weske, Mathias</t>
  </si>
  <si>
    <t>Mavroudopoulos, Ioannis; Varvoutas, Konstantinos; Kougka, Georgia; Gounaris, Anastasios; Comuzzi, Marco</t>
  </si>
  <si>
    <t>Cremerius, Jonas; Pufahl, Luise; Klessascheck, Finn; Weske, Mathias</t>
  </si>
  <si>
    <t>Gupta, Monika</t>
  </si>
  <si>
    <t>Christfort, Axel Kjeld Fjelrad; Debois, Soren; Slaats, Tijs</t>
  </si>
  <si>
    <t>Breitmayer, Marius; Arnold, Lisa; La Rocca, Stephan; Reichert, Manfred</t>
  </si>
  <si>
    <t>Kopka, Martin; Kudelka, Milos</t>
  </si>
  <si>
    <t>Pegoraro, Marco; Uysal, Merih Seran; van der Aalst, Wil M. P.</t>
  </si>
  <si>
    <t>Gerke, Kerstin; Mendling, Jan; Tarmyshov, Konstantin</t>
  </si>
  <si>
    <t>Di Federico, Gemma; Burattin, Andrea</t>
  </si>
  <si>
    <t>Polyvyanyy, Artem; Kalenkova, Anna</t>
  </si>
  <si>
    <t>Rafiei, Majid; van der Aalst, Wil M. P.</t>
  </si>
  <si>
    <t>Jessen, Urszula; Berti, Alessandro; Senkus, Piotr; Sroka, Michal</t>
  </si>
  <si>
    <t>Chapela-Campa, David; Dumas, Marlon</t>
  </si>
  <si>
    <t>Burke, Adam T.; Leemans, Sander J. J.; Wynn, Moe T.; van der Aalst, Wil M. P.; ter Hofstede, Arthur H. M.</t>
  </si>
  <si>
    <t>Kampik, Timotheus; Okulmus, Cem</t>
  </si>
  <si>
    <t>Schulze, Max; Zisgen, Yorck; Kirschte, Moritz; Mohammadi, Esfandiar; Koschmider, Agnes</t>
  </si>
  <si>
    <t>Rebmann, Adrian; Pfeiffer, Peter; Fettke, Peter; van der Aa, Han</t>
  </si>
  <si>
    <t>Berti, Alessandro; van der Aalst, Wil M. P.</t>
  </si>
  <si>
    <t>Wuyts, Brecht; vanden Broucke, Seppe; De Weerde, Jochen</t>
  </si>
  <si>
    <t>Goossens, Alexandre; De Smedt, Johannes; Vanthienen, Jan; van der Aalst, Wil M. P.</t>
  </si>
  <si>
    <t>Christfort, Axel K. F.; Rivkin, Audrey; Fahland, Dirk; Hildebrandt, Thomas T.; Slaats, Tijs</t>
  </si>
  <si>
    <t>Christfort, Axel K. F.; Rivkin, Andrey; Fahland, Dirk; Hildebrandt, Thomas T.; Slaats, Tijs</t>
  </si>
  <si>
    <t>Kirchdorfer, Lukas; Bluemel, Robert; Kampik, Timotheus; Van der Aa, Han; Stuckenschmidt, Heiner</t>
  </si>
  <si>
    <t>Cecconi, Alessio; Di Ciccio, Claudio; Senderovich, Arik</t>
  </si>
  <si>
    <t>Grueger, Joscha; Geyer, Tobias; Kuhn, Martin; Braun, Stephan A.; Bergmann, Ralph</t>
  </si>
  <si>
    <t>Vidgof, Maxim</t>
  </si>
  <si>
    <t>Grueger, Joscha; Geyer, Tobias; Jilg, David; Bergmann, Ralph</t>
  </si>
  <si>
    <t>Benevento, Elisabetta; Pegoraro, Marco; Antoniazzi, Mattia; Beyel, Harry H.; Peeva, Viki; Balfanz, Paul; van der Aalst, Wil M. P.; Martin, Lukas; Marx, Gernot</t>
  </si>
  <si>
    <t>Shen, Qingtan; Polyvyanyy, Artem; Lipovetzky, Nir; Kampik, Timotheus</t>
  </si>
  <si>
    <t>Park, Gyunam; van der Aalst, Wil M. P.</t>
  </si>
  <si>
    <t>Kohlschmidt, Christian; Qafari, Mahnaz Sadat; van der Aalst, Wil M. P.</t>
  </si>
  <si>
    <t>Puthur, Christin; Aljebreen, Abdulaziz; McInerney, Ciaran; Mebrahtu, Teumzghi; Lawton, Tom; Johnson, Owen</t>
  </si>
  <si>
    <t>Wolters, Lisan; Hassani, Marwan</t>
  </si>
  <si>
    <t>Xiong, Jing; Xiao, Guohui; Kalayci, Tahir Emre; Montali, Marco; Gu, Zhenzhen; Calvanese, Diego</t>
  </si>
  <si>
    <t>Goossens, Alexandre; De Smedt, Johannes; Vanthienen, Jan</t>
  </si>
  <si>
    <t>Rocha, Eduardo Goulart; van Zelst, Sebastiaan J.; van der Aalst, Wil M. P.</t>
  </si>
  <si>
    <t>Adams, Jan Niklas; Hastrup-Kiil, Emilie; Park, Gyunam; van der Aalst, Wil M. P.</t>
  </si>
  <si>
    <t>Guo, Qinlong; Wen, Lijie; Wang, Jianmin; Yan, Zhiqiang; Yu, Philip S.</t>
  </si>
  <si>
    <t>Brzychczy, Edyta; Kluza, Krzysztof; Szala, Leszek</t>
  </si>
  <si>
    <t>Martin, Niels; Depaire, Benoit; Caris, An</t>
  </si>
  <si>
    <t>Lopez-Pintado, Orlenys; Murashko, Serhii; Dumas, Marlon</t>
  </si>
  <si>
    <t>Seeliger, Alexander; Schreiber, Markus; Giger, Florian; Metternich, Joachim; Muehlhauser, Max</t>
  </si>
  <si>
    <t>Park, Gyunam; Adams, Jan Niklas; van der Aalst, Wil M. P.</t>
  </si>
  <si>
    <t>Li, Tian; van Zelst, Sebastiaan J.</t>
  </si>
  <si>
    <t>Yu, Yiqin; Li, Xiang; Liu, Haifeng; Mei, Jing; Mukhi, Nirmal; Ishakian, Vatche; Xie, Guotong; Lakshmanan, Geetika T.; Marin, Mike</t>
  </si>
  <si>
    <t>Evermann, Joerg; Thaler, Tom; Fettke, Peter</t>
  </si>
  <si>
    <t>Burattin, Andrea; Re, Barbara; Rossi, Lorenzo; Tiezzi, Francesco</t>
  </si>
  <si>
    <t>Rocha, Eduardo Goulart; Leemans, Sander J. J.; van der Aalst, Wil M. P.</t>
  </si>
  <si>
    <t>Chiorrini, Andrea; Diamantini, Claudia; Genga, Laura; Pioli, Martina; Potena, Domenico</t>
  </si>
  <si>
    <t>Bala, Saimir; Cabanillas, Cristina; Mendling, Jan; Rogge-Solti, Andreas; Polleres, Axel</t>
  </si>
  <si>
    <t>Koorn, Jelmer J.; Lu, Xixi; Leopold, Henrik; Martin, Niels; Verboven, Sam; Reijers, Hajo A.</t>
  </si>
  <si>
    <t>Bertrand, Yannis; De Weerdt, Jochen; Serral, Estefania</t>
  </si>
  <si>
    <t>Cremerius, Jonas; Weske, Mathias</t>
  </si>
  <si>
    <t>Van Daele, Seppe; Janssenswillen, Gert</t>
  </si>
  <si>
    <t>Mannhardt, Felix; Halvorsrud, Ragnhild; Meironas, Otas; Brurok, Lasse</t>
  </si>
  <si>
    <t>Calvanese, Diego; Montali, Marco; Syamsiyah, Alifah; van der Aalst, Wil M. P.</t>
  </si>
  <si>
    <t>Gupta, Monika; Sureka, Ashish</t>
  </si>
  <si>
    <t>Schalk, Patrizia; Burke, Adam; Lorenz, Robert</t>
  </si>
  <si>
    <t>Padella, Alessandro; de Leoni, Massimiliano; Dogan, Onur; Galanti, Riccardo</t>
  </si>
  <si>
    <t>De Donato, Massimo Callisto; Fornari, Fabrizio; Armas-Cervantes, Abel</t>
  </si>
  <si>
    <t>Dissegna, Sebastiano; Di Francescomarino, Chiara</t>
  </si>
  <si>
    <t>Rebmann, Adrian; Rehse, Jana-Rebecca; van der Aa, Han</t>
  </si>
  <si>
    <t>Janke, Piotr; Owczarek, Tomasz</t>
  </si>
  <si>
    <t>Stroinski, Andrzej; Dwornikowski, Dariusz; Brzezinski, Jerzy</t>
  </si>
  <si>
    <t>Laghmouch, Manal; Depaire, Benoit; Jans, Mieke</t>
  </si>
  <si>
    <t>Andersen, Julia; Rathje, Patrick; Landsiedel, Olaf</t>
  </si>
  <si>
    <t>Molka, Thomas; Redlich, David; Drobek, Marc; Zeng, Xiao-Jun; Gilani, Wasif</t>
  </si>
  <si>
    <t>Brockhoff, Tobias; Uysal, Merih Seran; van der Aalst, Wil M. P.</t>
  </si>
  <si>
    <t>Gulden, Jens; Attfield, Simon</t>
  </si>
  <si>
    <t>Denisov, Vadim; Fahland, Dirk; van der Aalst, Wil M. P.</t>
  </si>
  <si>
    <t>Faria Junior, Elio Ribeiro; Neubauer, Thais Rodrigues; Fantinato, Marcelo; Peres, Sarajane Marques</t>
  </si>
  <si>
    <t>Grohs, Michael; Rehse, Jana-Rebecca</t>
  </si>
  <si>
    <t>Leemans, Sander J. J.; Maggi, Fabrizio Maria; Montali, Marco</t>
  </si>
  <si>
    <t>Knols, Bram; van der Werf, Jan Martijn E. M.</t>
  </si>
  <si>
    <t>De Koninck, Pieter; De Weerdt, Jochen</t>
  </si>
  <si>
    <t>Jansen-Vullers, MH; van der Aalst, WMP; Rosemann, M</t>
  </si>
  <si>
    <t>Weijters, AJMM; van der Aalst, WMP</t>
  </si>
  <si>
    <t>Depaire, Benoit; Leopold, Henrik; Mendling, Jan; Meyerhenke, Henning</t>
  </si>
  <si>
    <t>Beyel, Harry H.; van der Aalst, Wil M. P.</t>
  </si>
  <si>
    <t>Bakullari, Bianka; van der Aalst, Wil M. P.</t>
  </si>
  <si>
    <t>Peeperkorn, Jari; Vazquez, Carlos Ortega; Stevens, Alexander; De Smedt, Johannes; Vanden Broucke, Seppe; De Weerdt, Jochen</t>
  </si>
  <si>
    <t>Pasquadibisceglie, Vincenzo; Appice, Annalisa; Castellano, Giovanna; Malerba, Donato</t>
  </si>
  <si>
    <t>Hidalgo, Luciano; Munoz-Gama, Jorge</t>
  </si>
  <si>
    <t>Mannhardt, Felix; de Leoni, Massimiliano; Reijers, Hajo A.; van der Aalst, Wil M. P.</t>
  </si>
  <si>
    <t>Abb, Luka; Rehse, Jana-Rebecca</t>
  </si>
  <si>
    <t>Chatain, Thomas; Rino, Neha</t>
  </si>
  <si>
    <t>van Detten, Jan Niklas; Schumacher, Pol; Leemans, Sander J. J.</t>
  </si>
  <si>
    <t>Klijn, Eva L.; Mannhardt, Felix; Fahland, Dirk</t>
  </si>
  <si>
    <t>Cosma, Vlad P.; Hildebrandt, Thomas T.; Gyldenkaerne, Christopher H.; Slaats, Tijs</t>
  </si>
  <si>
    <t>Klijn, Eva L.; Tentina, Irina; Fahland, Dirk; Mannhardt, Felix</t>
  </si>
  <si>
    <t>Sim, Sunghyun; Bae, Hyerim; Choi, Yulim</t>
  </si>
  <si>
    <t>Ponnalagu, Karthikeyan; Ghose, Aditya; Narendra, Nanjangud C.; Dam, Hoa Khanh</t>
  </si>
  <si>
    <t>Kobialka, Paul; Mannhardt, Felix; Tarifa, Silvia Lizeth Tapia; Johnsen, Einar Broch</t>
  </si>
  <si>
    <t>Klievtsova, Nataliia; Mangler, Juergen; Kampik, Timotheus; Rinderle, Stefanie</t>
  </si>
  <si>
    <t>Cardoso, Jorge; Mans, Ronny; da Cunha, Paulo Rupino; van der Aalst, Wil; Berthold, Henrike; Quaglini, Silvana</t>
  </si>
  <si>
    <t>Helbig, Karsten; Roemer, Michael; Mellouli, Taieb</t>
  </si>
  <si>
    <t>Grohs, Michael; van der Aa, Han; Rehse, Jana-Rebecca</t>
  </si>
  <si>
    <t>Mannhardt, Felix; Arnesen, Petter; Landmark, Andreas D.</t>
  </si>
  <si>
    <t>Bayomie, Dina; Revoredo, Kate; Di Ciccio, Claudio; Mendling, Jan</t>
  </si>
  <si>
    <t>Fahland, Dirk</t>
  </si>
  <si>
    <t>Lopez-Pintado, Orlenys; Dumas, Marlon</t>
  </si>
  <si>
    <t>Rehse, Jana-Rebecca; Abb, Luka; Berg, Gregor; Bormann, Carsten; Kampik, Timotheus; Warmuth, Christian</t>
  </si>
  <si>
    <t>Leontjeva, Anna; Conforti, Raffaele; Di Francescomarino, Chiara; Dumas, Marlon; Maggi, Fabrizio Maria</t>
  </si>
  <si>
    <t>Sai, Catherine; Winter, Karolin; Fernanda, Elsa; Rinderle-Ma, Stefanie</t>
  </si>
  <si>
    <t>Leemans, Sander J. J.; Fahland, Dirk; van der Aalst, Wil M. P.</t>
  </si>
  <si>
    <t>van Zelst, Sebastiaan J.; van Dongen, Boudewijn F.; van der Aalst, Wil M. P.</t>
  </si>
  <si>
    <t>Yao, Jinhui; Wu Wencheng; Prabhakara, Jagadeeh; Englert, Jennifer; Simmons, Isaiah; Mongeon, Michael; Tharayil, Marina</t>
  </si>
  <si>
    <t>Jlailaty, Diana; Grigori, Daniela; Belhajjame, Khalid</t>
  </si>
  <si>
    <t>Fettke, Peter; Reisig, Wolfgang</t>
  </si>
  <si>
    <t>Norouzifar, Ali; Kourani, Humam; Dees, Marcus; van der Aalst, Wil M. P.</t>
  </si>
  <si>
    <t>Redlich, David; Molka, Thomas; Gilani, Wasif; Blair, Gordon; Rashid, Awais</t>
  </si>
  <si>
    <t>Park, Gyunam; Benzin, Janik-Vasily; van der Aalst, Wil M. P.</t>
  </si>
  <si>
    <t>Busch, Kiran; Kampik, Timotheus; Leopold, Henrik</t>
  </si>
  <si>
    <t>Dwornikowski, Dariusz; Stroinski, Andrzej; Brzezinski, Jerzy</t>
  </si>
  <si>
    <t>Oyamada, Rafael Seidi; Tavares, Gabriel Marques; Barbon Junior, Sylvio; Ceravolo, Paolo</t>
  </si>
  <si>
    <t>Gaaloul, Walid; Gaaloul, Khaled; Bhiri, Sami; Haller, Armin; Hauswirth, Manfred</t>
  </si>
  <si>
    <t>Roider, Johannes; Zanca, Dario; Eskofier, Bjoern M.</t>
  </si>
  <si>
    <t>Gomez, Laurent; Capano, Francesco; Duverger, Patrick</t>
  </si>
  <si>
    <t>Verenich, Ilya; Dumas, Marlon; La Rosa, Marcello; Maggi, Fabrizio Maria; Di Francescomarino, Chiara</t>
  </si>
  <si>
    <t>Mustroph, Henryk; Barrientos, Marisol; Winter, Karolin; Rinderle-Ma, Stefanie</t>
  </si>
  <si>
    <t>Warmuth, Christian; Leopold, Henrik</t>
  </si>
  <si>
    <t>Khayatbashi, Shahrzad; Hartig, Olaf; Jalali, Amin</t>
  </si>
  <si>
    <t>van der Waal, Wouter; Beerepoot, Iris; van de Weerd, Inge; Reijers, Hajo A.</t>
  </si>
  <si>
    <t>Dani, Vinicius Stein; Leopold, Henrik; van der Werf, Jan Martijn E. M.; Reijers, Hajo A.</t>
  </si>
  <si>
    <t>Lashkevich, Katsiaryna; Milani, Fredrik; Avramenko, Maksym; Dumas, Marlon</t>
  </si>
  <si>
    <t>Taylor, Bradley D.; Rotenstriech, Shmuel</t>
  </si>
  <si>
    <t>De San Pedro, Javier; Carmona, Josep; Cortadella, Jordi</t>
  </si>
  <si>
    <t>Bayomie, Dina; Helal, Iman M. A.; Awad, Ahmed; Ezat, Ehab; ElBastawissi, Ali</t>
  </si>
  <si>
    <t>Boltenhagen, Mathilde; Chatain, Thomas; Carmona, Josep</t>
  </si>
  <si>
    <t>Bogdanov, Eli; Cohen, Izack; Gal, Avigdor</t>
  </si>
  <si>
    <t>Hu, Guangchang; Wu, Budan; Chen, Junliang</t>
  </si>
  <si>
    <t>Nogayama, Takahide; Takahashi, Haruhisa</t>
  </si>
  <si>
    <t>Rauch, Simon; Zellner, Ludwig; Seidl, Thomas; Freyt, Christian M. M.</t>
  </si>
  <si>
    <t>Pasquadibisceglie, Vincenzo; Appice, Annalisa; Malerba, Donato</t>
  </si>
  <si>
    <t>Schreiber, Clemens; Abbad-Andaloussi, Amine</t>
  </si>
  <si>
    <t>Kuhn, Martin; Griueger, Joscha; Matheja, Christoph; Rivkin, Andrey</t>
  </si>
  <si>
    <t>Kundra, Divya; Juneja, Prerna; Sureka, Ashish</t>
  </si>
  <si>
    <t>Shirali, Mohsen; Sani, Mohammadreza Fani; Ahmadi, Zahra; Serral, Estefania</t>
  </si>
  <si>
    <t>Acitelli, Giacomo; Angelini, Marco; Bonomi, Silvia; Maggi, Fabrizio M.; Marrella, Andrea; Palma, Alessandro</t>
  </si>
  <si>
    <t>Pentland, Brian T.; Kim, Inkyu; Zhang, Quan; Wolf, Julie Ryan</t>
  </si>
  <si>
    <t>Stevens, Alexander; De Smedt, Johannes; Peeperkorn, Jari; De Weerdt, Jochen</t>
  </si>
  <si>
    <t>Vazifehdoostirani, Mozhgan; Genga, Laura; Dijkman, Remco</t>
  </si>
  <si>
    <t>Watanabe, Akio; Takahashi, Yousuke; Ikeuchi, Hiroki; Matsuda, Kotaro</t>
  </si>
  <si>
    <t>Kourani, Humam; Di Francescomarino, Chiara; Ghidini, Chiara; van der Aalst, Wil; van Zelst, Sebastiaan</t>
  </si>
  <si>
    <t>Barrientos, Marisol; Winter, Karolin; Mangler, Juergen; Rinderle-MaG, Stefanie</t>
  </si>
  <si>
    <t>Garofalakis, Minos</t>
  </si>
  <si>
    <t>Brennig, Katharina; Kaltenpoth, Sascha; Mueller, Oliver</t>
  </si>
  <si>
    <t>Verbeek, Eric</t>
  </si>
  <si>
    <t>Song, Wei; Xia, Xiaoxu; Jacobsen, Hans-Arno; Zhang, Pengcheng; Hu, Hao</t>
  </si>
  <si>
    <t>Julcour, Carine; Bourgeois, Florent; Bonfils, Benjamin; Benhamed, Imane; Guyot, Francois; Bodenan, Francoise; Petiot, Charlotte; Gaucher, Eric C.</t>
  </si>
  <si>
    <t>Huang, Hua; Peng, Rong; Feng, Zaiwen</t>
  </si>
  <si>
    <t>Park, Gyunam; Song, Minseok</t>
  </si>
  <si>
    <t>Fahrenkrog-Petersen, Stephan A.; van der Aa, Han; Weidlich, Matthias</t>
  </si>
  <si>
    <t>Delias, Pavlos; Acheli, Mehdi; Grigori, Daniela</t>
  </si>
  <si>
    <t>Koenig, Patrik; Mangler, Juergen; Rinderle-Ma, Stefanie</t>
  </si>
  <si>
    <t>Syamsiyah, Alifah; van Dongen, Boudewijn F.</t>
  </si>
  <si>
    <t>Shraga, Roee; Gal, Avigdor; Schumacher, Dafna; Senderovich, Arik; Weidlich, Matthias</t>
  </si>
  <si>
    <t>Bergenthum, Robin</t>
  </si>
  <si>
    <t>Martinez-Rojas, A.; Rodriguez-Ruiz, A.; Enriquez, J. G.; Jimenez-Ramirez, A.</t>
  </si>
  <si>
    <t>Martinovic, Jan; Drazdilova, Pavla; Slaninova, Katerina; Kocyan, Tomas; Snasel, Vaclav</t>
  </si>
  <si>
    <t>Liesaputra, Veronica; Yongchareon, Sira; Chaisiri, Sivadon</t>
  </si>
  <si>
    <t>Pfeiffer, Peter; Fettke, Peter</t>
  </si>
  <si>
    <t>Martinez-Rojas, A.; Alonso-Rocha, J. L.; Jimenez-Ramirez, A.; Enriquez, J. G.</t>
  </si>
  <si>
    <t>Aamer, Heba; Montali, Marco; Van den Bussche, Jan</t>
  </si>
  <si>
    <t>Kamal, Imam Mustafa; Bae, Hyerim; Liu, Ling; Choi, Yulim</t>
  </si>
  <si>
    <t>Kwon, Nahyun; Comuzzi, Marco</t>
  </si>
  <si>
    <t>Lahann, Johannes; Pfeiffer, Peter; Fettke, Peter</t>
  </si>
  <si>
    <t>Burattin, Andrea; Lopez, Hugo A.; Starklit, Lasse</t>
  </si>
  <si>
    <t>Mehr, Azadeh Sadat Mozafari; de Carvalho, Renata M.; van Dongen, Boudewijn</t>
  </si>
  <si>
    <t>Bekelaar, Jorg W. R.; Luime, Jolanda J.; de Carvalho, Renata M.</t>
  </si>
  <si>
    <t>Zbikowski, Kamil; Ostapowicz, Michal; Gawrysiak, Piotr</t>
  </si>
  <si>
    <t>Dubbeldam, Annika L.; Ketyko, Istvan; de Carvalho, Renata M.; Mannhardt, Felix</t>
  </si>
  <si>
    <t>Vidgof, Maxim; Mendling, Jan</t>
  </si>
  <si>
    <t>Kiesel, Jannis; Gruenewald, Elias</t>
  </si>
  <si>
    <t>Burigana, Alessandro; Gianola, Alessandro; Montali, Marco; Winkler, Sarah</t>
  </si>
  <si>
    <t>Loehr, Bernd; Bartelheimer, Christian; Koehne, Frank; Nordlohne, Sina; Alile, Daniel; Latten, Andrees</t>
  </si>
  <si>
    <t>Fdhila, Walid; Stifter, Nicholas; Judmayer, Aljosha</t>
  </si>
  <si>
    <t>Loebbecke, Johannes; van Loo, Thomas; Mangler, Juergen; Ma, Zhendong; Pitner, Tomas; Rinderle-Ma, Stefanie</t>
  </si>
  <si>
    <t>Liu, Xumin</t>
  </si>
  <si>
    <t>Rybinski, Fabian; Schueler, Selina</t>
  </si>
  <si>
    <t>Article Title</t>
  </si>
  <si>
    <t>An Event Data Extraction Approach from SAP ERP for Process Mining</t>
  </si>
  <si>
    <t>How to Leverage Process Mining in Organizations - Towards Process Mining Capabilities</t>
  </si>
  <si>
    <t>Bridging the Gap Between Process Mining Methodologies and Process Mining Practices Comparing Existing Process Mining Methodologies with Process Mining Practices at Local Governments and Consultancy Firms in the Netherlands</t>
  </si>
  <si>
    <t>Discrimination-Aware Process Mining: A Discussion</t>
  </si>
  <si>
    <t>Process Mining for Analyzing Open Questions Computer-Aided Examinations</t>
  </si>
  <si>
    <t>A Process Mining Success Factors Model</t>
  </si>
  <si>
    <t>Applying Process Mining in SOA Environments</t>
  </si>
  <si>
    <t>A Context Framework for Sense-making of Process Mining Results</t>
  </si>
  <si>
    <t>Evaluating the Ability of LLMs to Solve Semantics-Aware Process Mining Tasks</t>
  </si>
  <si>
    <t>Analyzing interconnected processes: using object-centric process mining to analyze procurement processes</t>
  </si>
  <si>
    <t>Creating business value with process mining</t>
  </si>
  <si>
    <t>Analysis of production planning in a global manufacturing company with process mining</t>
  </si>
  <si>
    <t>Process Mining on Curriculum-Based Study Data: A Case Study at a German University</t>
  </si>
  <si>
    <t>TraVaS: Differentially Private Trace Variant Selection for Process Mining</t>
  </si>
  <si>
    <t>ERP Post Implementation Review with Process Mining: A Case of Procurement Process</t>
  </si>
  <si>
    <t>Libra: High-Utility Anonymization of Event Logs for Process Mining via Subsampling</t>
  </si>
  <si>
    <t>Business Value of Process Mining: A Contingency Perspective</t>
  </si>
  <si>
    <t>Defining Data Quality Issues in Process Mining with IoT Data</t>
  </si>
  <si>
    <t>Generating the Traces You Need: A Conditional Generative Model for Process Mining Data</t>
  </si>
  <si>
    <t>Process Mining Practices: Evidence from Interviews</t>
  </si>
  <si>
    <t>PMCube: A Data-Warehouse-Based Approach for Multidimensional Process Mining</t>
  </si>
  <si>
    <t>Discovering Changes in Cell Stability Using Process Mining: A Case Study</t>
  </si>
  <si>
    <t>Process mining of logged gaming behavior</t>
  </si>
  <si>
    <t>A Survey on the Application of Process Mining to Smart Spaces Data</t>
  </si>
  <si>
    <t>Research Paper: Process Mining and Synthetic Health Data: Reflections and Lessons Learnt</t>
  </si>
  <si>
    <t>Applying Process Mining in Small and Medium Sized IT Enterprises - Challenges and Guidelines</t>
  </si>
  <si>
    <t>A Combined Approach of Process Mining and Rule-Based AI for Study Planning and Monitoring in Higher Education</t>
  </si>
  <si>
    <t>Analyzing How Process Mining Reports Answer Time Performance Questions</t>
  </si>
  <si>
    <t>Configurable Services in the Cloud: Supporting Variability While Enabling Cross-Organizational Process Mining</t>
  </si>
  <si>
    <t>Building Organizational Process Mining Capability: Experiences at a Global Gaming Company</t>
  </si>
  <si>
    <t>Overstock Problems in a Purchase-to-Pay Process: An Object-Centric Process Mining Case Study</t>
  </si>
  <si>
    <t>Combining Process Mining and Optimization: A Scheduling Application in Healthcare</t>
  </si>
  <si>
    <t>Machine Learning-Based Framework for Log-Lifting in Business Process Mining Applications</t>
  </si>
  <si>
    <t>Assessing Process Mining Techniques: a Ground Truth Approach</t>
  </si>
  <si>
    <t>Discovering Students' Learning Strategies in a Visual Programming MOOC Through Process Mining Techniques</t>
  </si>
  <si>
    <t>From Data to Actionable Insights: Utilizing AI and Process Mining in Manufacturing Processes</t>
  </si>
  <si>
    <t>Process Mining of Knowledge-Intensive Processes: An Action Design Research Study in Manufacturing</t>
  </si>
  <si>
    <t>On Current Job Market Demands for Process Mining: A Descriptive Analysis of LinkedIn Vacancies</t>
  </si>
  <si>
    <t>Mining for Well-Being: The Potential of Process Mining for Evaluating Employee Well-Being</t>
  </si>
  <si>
    <t>A Framework to Support the Validation of Process Mining Inquiries</t>
  </si>
  <si>
    <t>The Role of Log Representativeness in Estimating Generalization in Process Mining</t>
  </si>
  <si>
    <t>Process Mining on Databases: Unearthing Historical Data from Redo Logs</t>
  </si>
  <si>
    <t>Verification of the SAP reference models using EPC reduction, state-space analysis, and invariants</t>
  </si>
  <si>
    <t>Unraveling Process Evolution by Handling Concept Drifts in Process Mining</t>
  </si>
  <si>
    <t>A Cross-Organizational Process Mining Framework for Obtaining Insights from Software Products: Accurate Comparison Challenges</t>
  </si>
  <si>
    <t>Terminators of Process Mining Initiatives: Where to Find Them, What They Feed From, and How to Prevent Their Insurgence</t>
  </si>
  <si>
    <t>Directly Follows-Based Process Mining: Exploration &amp; a Case Study</t>
  </si>
  <si>
    <t>Implementing a Process Mining Framework in a Large Commercial Bank Lessons Learned</t>
  </si>
  <si>
    <t>SAP Signavio Academic Models: A Large Process Model Dataset</t>
  </si>
  <si>
    <t>Mining Uncertain Event Data in Process Mining</t>
  </si>
  <si>
    <t>A Framework for Recommending Resource Allocation Based on Process Mining</t>
  </si>
  <si>
    <t>An Effective Process Mining Approach against Diverse Logs Based on Case Classification</t>
  </si>
  <si>
    <t>Applying Process Mining on Scientific Workflows: A Case Study on High Performance Computing Data</t>
  </si>
  <si>
    <t>No Time to Dice: Learning Execution Contexts from Event Logs for Resource-Oriented Process Mining</t>
  </si>
  <si>
    <t>The Dark Side of Process Mining. How Identifiable Are Users Despite Technologically Anonymized Data? A Case Study from the Health Sector</t>
  </si>
  <si>
    <t>Process Mining Meets Statistical Model Checking: Towards a Novel Approach to Model Validation and Enhancement</t>
  </si>
  <si>
    <t>Towards Leveraging Process Mining for Sustainability - An Analysis of Challenges and Potential Solutions</t>
  </si>
  <si>
    <t>Mastering Robotic Process Automation with Process Mining</t>
  </si>
  <si>
    <t>Decision-Making in Robotic Process Automation Programming and its Influence on Robotic Process Mining</t>
  </si>
  <si>
    <t>A generic approach to extract object-centric event data from databases supporting SAP ERP</t>
  </si>
  <si>
    <t>Democratizing Robotic Process Mining: A Conceptual Framework for User Actions, Tasks, and RPA Bots</t>
  </si>
  <si>
    <t>Looking for Change: A Computer Vision Approach for Concept Drift Detection in Process Mining</t>
  </si>
  <si>
    <t>Multi-paradigm, Online, Hierarchical Simulations to Support Process Mining</t>
  </si>
  <si>
    <t>Assessing Software Development Teams' Efficiency using Process Mining</t>
  </si>
  <si>
    <t>Basic Principles of Financial Process Mining A Journey through Financial Data in Accounting Information Systems</t>
  </si>
  <si>
    <t>Process Mining Software Repositories from Student Projects in an Undergraduate Software Engineering Course</t>
  </si>
  <si>
    <t>Process Mining Pipelines with Controlled Sharing of Data and Algorithms</t>
  </si>
  <si>
    <t>TOTeM: Temporal Object Type Model for Object-Centric Process Mining</t>
  </si>
  <si>
    <t>Discovering Break Behaviours in Process Mining: An Application to Discover Treatment Pathways in ICU of Patients with Acute Coronary Syndrome</t>
  </si>
  <si>
    <t>GEDI: Generating Event Data with Intentional Features for Benchmarking Process Mining</t>
  </si>
  <si>
    <t>Defining Cases and Variants for Object-Centric Event Data</t>
  </si>
  <si>
    <t>A Case Study on the Application of Process Mining in Combination with Journal Entry Tests for Financial Auditing</t>
  </si>
  <si>
    <t>Event Log Generation: An Industry Perspective</t>
  </si>
  <si>
    <t>Exploiting General Purpose Big-Data Frameworks in Process Mining: The Case of Declarative Process Discovery</t>
  </si>
  <si>
    <t>Event Log Generation in MIMIC-IV Research Paper</t>
  </si>
  <si>
    <t>Nirikshan: Process Mining Software Repositories to Identify Inefficiencies, Imperfections, and Enhance Existing Process Capabilities</t>
  </si>
  <si>
    <t>Improving Declarative Process Mining with a Priori Noise Filtering</t>
  </si>
  <si>
    <t>Deriving Event Logs from Legacy Software Systems</t>
  </si>
  <si>
    <t>Analysis of SAP Log Data Based on Network Community Decomposition</t>
  </si>
  <si>
    <t>PROVED: A Tool for Graph Representation and Analysis of Uncertain Event Data</t>
  </si>
  <si>
    <t>Case Construction for Mining Supply Chain Processes</t>
  </si>
  <si>
    <t>Do You Behave Always the Same? A Process Mining Approach</t>
  </si>
  <si>
    <t>Monotone Conformance Checking for Partially Matching Designed and Observed Processes</t>
  </si>
  <si>
    <t>Privacy-Preserving Continuous Event Data Publishing</t>
  </si>
  <si>
    <t>Creating a Crew of Analytical Agents: Leveraging Process Mining and Large Language Models for Enhanced Business Insights</t>
  </si>
  <si>
    <t>Modeling Extraneous Activity Delays in Business Process Simulation</t>
  </si>
  <si>
    <t>Stochastic Process Model-Log Quality Dimensions: An Experimental Study</t>
  </si>
  <si>
    <t>Expressive Power and Complexity Results for SIGNAL, an Industry-Scale Process Query Language</t>
  </si>
  <si>
    <t>Differentially Private Inductive Miner</t>
  </si>
  <si>
    <t>Multi-perspective Identification of Event Groups for Event Abstraction</t>
  </si>
  <si>
    <t>OC-PM: analyzing object-centric event logs and process models</t>
  </si>
  <si>
    <t>SuTraN: an Encoder-Decoder Transformer for Full-Context-Aware Suffix Prediction of Business Processes</t>
  </si>
  <si>
    <t>Enhancing Data-Awareness of Object-Centric Event Logs</t>
  </si>
  <si>
    <t>Discovery of Object-Centric Declarative Models</t>
  </si>
  <si>
    <t>AgentSimulator: An Agent-based Approach for Data-driven Business Process Simulation</t>
  </si>
  <si>
    <t>Measurement of Rule-based LTLf Declarative Process Specifications</t>
  </si>
  <si>
    <t>Weighted Violations in Alignment-Based Conformance Checking</t>
  </si>
  <si>
    <t>First Insights into the Impact of Concept Drift on Process Complexity</t>
  </si>
  <si>
    <t>SAMPLE: A Semantic Approach for Multi-perspective Event Log Generation</t>
  </si>
  <si>
    <t>Process Modeling and Conformance Checking in Healthcare: A COVID-19 Case Study</t>
  </si>
  <si>
    <t>Agent System Event Data: Concepts, Dimensions, Applications</t>
  </si>
  <si>
    <t>Monitoring Constraints in Business Processes Using Object-Centric Constraint Graphs</t>
  </si>
  <si>
    <t>Detecting Surprising Situations in Event Data</t>
  </si>
  <si>
    <t>Measuring the Impact of COVID-19 on Hospital Care Pathways</t>
  </si>
  <si>
    <t>Predicting Activities of Interest in the Remainder of Customer Journeys Under Online Settings</t>
  </si>
  <si>
    <t>Matching observed behavior and modeled behavior: An approach based on Petri nets and integer programming</t>
  </si>
  <si>
    <t>A Virtual Knowledge Graph Based Approach for Object-Centric Event Logs Extraction</t>
  </si>
  <si>
    <t>Object-Centric Event Logs: Characteristics, Comparative Analysis and Road Map</t>
  </si>
  <si>
    <t>Mining Behavioral Patterns for Conformance Diagnostics</t>
  </si>
  <si>
    <t>Super Variants</t>
  </si>
  <si>
    <t>Mining Invisible Tasks in Non-free-choice Constructs</t>
  </si>
  <si>
    <t>Enhancement of Low-Level Event Abstraction with Large Language Models (LLMs)</t>
  </si>
  <si>
    <t>Using Event Logs to Model Interarrival Times in Business Process Simulation</t>
  </si>
  <si>
    <t>Discovery and Simulation of Data-Aware Business Processes</t>
  </si>
  <si>
    <t>Inferring Missing Event Log Data from IoT Sensor Data - A Case Study in Manufacturing</t>
  </si>
  <si>
    <t>Conformance Checking and Performance Analysis Using Object-Centric Directly-Follows Graphs</t>
  </si>
  <si>
    <t>Cache Enhanced Split-Point-Based Alignment Calculation</t>
  </si>
  <si>
    <t>Case Analytics Workbench: Platform for Hybrid Process Model Creation and Evolution</t>
  </si>
  <si>
    <t>Clustering Traces Using Sequence Alignment</t>
  </si>
  <si>
    <t>A Purpose-Guided Log Generation Framework</t>
  </si>
  <si>
    <t>Stochastic Conformance Checking Based on Expected Subtrace Frequency</t>
  </si>
  <si>
    <t>Towards next-location prediction for process executions</t>
  </si>
  <si>
    <t>Mining Project-Oriented Business Processes</t>
  </si>
  <si>
    <t>Mining Statistical Relations for Better Decision Making in Healthcare Processes</t>
  </si>
  <si>
    <t>Assessing the Suitability of Traditional Event Log Standards for IoT-Enhanced Event Logs</t>
  </si>
  <si>
    <t>Change Detection in Dynamic Event Attributes</t>
  </si>
  <si>
    <t>Identifying the Steps in an Exploratory Data Analysis: A Process-Oriented Approach</t>
  </si>
  <si>
    <t>The Quest for the Comprehensive Customer Journey - A Case Study from a C2C Marketplace</t>
  </si>
  <si>
    <t>Ontology-Driven Extraction of Event Logs from Relational Databases</t>
  </si>
  <si>
    <t>Nirikshan: Mining Bug Report History for Discovering Process Maps, Inefficiencies and Inconsistencies</t>
  </si>
  <si>
    <t>Navigating Complexity: Comparing Complexity Measures With Weyuker's Properties</t>
  </si>
  <si>
    <t>Explainable Process Prescriptive Analytics</t>
  </si>
  <si>
    <t>From IoT Event Logs to Human Routines via Community Detection Algorithms</t>
  </si>
  <si>
    <t>Graph Neural Networks for PPM: Review and Benchmark for Next Activity Predictions</t>
  </si>
  <si>
    <t>Uncovering Object-Centric Data in Classical Event Logs for the Automated Transformation from XES to OCEL</t>
  </si>
  <si>
    <t>EARLY DETECTION OF LOGISTIC PROCESS DELAY WITH MACHINE LEARNING ALGORITHMS</t>
  </si>
  <si>
    <t>RESTful Web Service Mining: simple algorithm supporting resource-oriented systems</t>
  </si>
  <si>
    <t>Towards Full Population Testing in Auditing: How Many Process Deviations Should Be Labeled?</t>
  </si>
  <si>
    <t>Declarative Guideline Conformance Checking of Clinical Treatments: A Case Study</t>
  </si>
  <si>
    <t>Check My Flow: Distributed Conformance Checking at the Source</t>
  </si>
  <si>
    <t>Diversity Guided Evolutionary Mining of Hierarchical Process Models</t>
  </si>
  <si>
    <t>Wasserstein Weight Estimation for Stochastic Petri Nets</t>
  </si>
  <si>
    <t>Business Process Models for Visually Navigating Process Execution Data</t>
  </si>
  <si>
    <t>Predictive Performance Monitoring of Material Handling Systems Using the Performance Spectrum</t>
  </si>
  <si>
    <t>Clustering Analysis and Frequent Pattern Mining for Process Profile Analysis: An Exploratory Study for Object-Centric Event Logs</t>
  </si>
  <si>
    <t>Attribute-Based Conformance Diagnosis: Correlating Trace Attributes with Process Conformance</t>
  </si>
  <si>
    <t>Reasoning on Labelled Petri Nets and Their Dynamics in a Stochastic Setting</t>
  </si>
  <si>
    <t>Measuring the Behavioral Quality of Log Sampling</t>
  </si>
  <si>
    <t>Scalable Mixed-Paradigm Trace Clustering using Super-Instances</t>
  </si>
  <si>
    <t>Mining configurable enterprise information systems</t>
  </si>
  <si>
    <t>Rediscovering workflow models from event-based data using little thumb</t>
  </si>
  <si>
    <t>Evaluation of Algorithmic Contributions to Business Process Management</t>
  </si>
  <si>
    <t>Creating Translucent Event Logs to Improve Process Discovery</t>
  </si>
  <si>
    <t>High-Level Event Mining: A Framework</t>
  </si>
  <si>
    <t>Outcome-Oriented Predictive Process Monitoring on Positive and Unlabelled Event Logs</t>
  </si>
  <si>
    <t>Using Convolutional Neural Networks for Predictive Process Analytics</t>
  </si>
  <si>
    <t>Domain-Driven Event Abstraction Framework for Learning Dynamics in MOOCs Sessions</t>
  </si>
  <si>
    <t>Measuring the Precision of Multi-perspective Process Models</t>
  </si>
  <si>
    <t>Multivariate Anomaly Detection in Object-Centric Event Data</t>
  </si>
  <si>
    <t>Timed Alignments</t>
  </si>
  <si>
    <t>Towards Reliable Business Process Simulation: A Framework to Integrate ERP Systems</t>
  </si>
  <si>
    <t>Discovering Compact, Live and Identifier-Sound Object-Centric Process Models</t>
  </si>
  <si>
    <t>Aggregating Event Knowledge Graphs for Task Analysis</t>
  </si>
  <si>
    <t>BERMUDA: Participatory Mapping of Domain Activities to Event Data via System Interfaces</t>
  </si>
  <si>
    <t>Decomposing Process Performance based on Actor Behavior</t>
  </si>
  <si>
    <t>Likelihood-based Multiple Imputation by Event Chain Methodology for Repair of Imperfect Event Logs with Missing Data</t>
  </si>
  <si>
    <t>Goal-Aligned Categorization of Instance Variants in Knowledge-Intensive Processes</t>
  </si>
  <si>
    <t>Building User Journey Games from Multi-party Event Logs</t>
  </si>
  <si>
    <t>Utilizing Process Models in the Requirements Engineering Process Through Model2Text Transformation</t>
  </si>
  <si>
    <t>A framework for next generation e-health systems and services</t>
  </si>
  <si>
    <t>A Clinical Pathway Mining Approach to Enable Scheduling of Hospital Relocations and Treatment Services</t>
  </si>
  <si>
    <t>Beyond Log and Model Moves in Conformance Checking: Discovering Process-Level Deviation Patterns</t>
  </si>
  <si>
    <t>Estimating the Impact of Incidents on Process Delay</t>
  </si>
  <si>
    <t>Improving Accuracy and Explainability in Event-Case Correlation via Rule Mining</t>
  </si>
  <si>
    <t>Multi-dimensional Process Analysis</t>
  </si>
  <si>
    <t>Business Process Simulation with Differentiated Resources: Does it Make a Difference?</t>
  </si>
  <si>
    <t>User Behavior Mining</t>
  </si>
  <si>
    <t>Complex Symbolic Sequence Encodings for Predictive Monitoring of Business Processes</t>
  </si>
  <si>
    <t>Detecting Deviations Between External and Internal Regulatory Requirements for Improved Process Compliance Assessment</t>
  </si>
  <si>
    <t>Object Synchronizations and Specializations with Silent Objects in Object-Centric Petri Nets</t>
  </si>
  <si>
    <t>Using Life Cycle Information in Process Discovery</t>
  </si>
  <si>
    <t>Avoiding Over-Fitting in ILP-Based Process Discovery</t>
  </si>
  <si>
    <t>Crowdsourcing workflow optimization to internal worker crowds</t>
  </si>
  <si>
    <t>Mining Business Process Activities from Email Logs</t>
  </si>
  <si>
    <t>Systems Mining with HERAKLIT: The Next Step</t>
  </si>
  <si>
    <t>Bridging Domain Knowledge and Process Discovery Using Large Language Models</t>
  </si>
  <si>
    <t>Dynamic Constructs Competition Miner - Occurrence- vs. Time-Based Ageing</t>
  </si>
  <si>
    <t>Detecting Context-Aware Deviations in Process Executions</t>
  </si>
  <si>
    <t>xSemAD: Explainable Semantic Anomaly Detection in Event Logs Using Sequence-to-Sequence Models</t>
  </si>
  <si>
    <t>Conformance checking of communicating resource systems with RAs calculus</t>
  </si>
  <si>
    <t>CoSMo: A Framework to Instantiate Conditioned Process Simulation Models</t>
  </si>
  <si>
    <t>Log-based transactional workflow mining</t>
  </si>
  <si>
    <t>Efficient Training of Recurrent Neural Networks for Remaining Time Prediction in Predictive Process Monitoring</t>
  </si>
  <si>
    <t>Business Process Instances Discovery from Email Logs</t>
  </si>
  <si>
    <t>Security for Next-Gen Analytics for Cross-Organisation Collaboration</t>
  </si>
  <si>
    <t>Complex Symbolic Sequence Clustering and Multiple Classifiers for Predictive Process Monitoring</t>
  </si>
  <si>
    <t>Verifying Resource Compliance Requirements from Natural Language Text over Event Logs</t>
  </si>
  <si>
    <t>On the Potential of Textual Data for Explainable Predictive Process Monitoring</t>
  </si>
  <si>
    <t>Transforming Object-Centric Event Logs to Temporal Event Knowledge Graphs</t>
  </si>
  <si>
    <t>The SWORD is Mightier Than the Interview: A Framework for Semi-automatic WORkaround Detection</t>
  </si>
  <si>
    <t>Supporting Event Log Extraction Based on Matching</t>
  </si>
  <si>
    <t>LLM-Assisted Optimization of Waiting Time in Business Processes: A Prompting Method</t>
  </si>
  <si>
    <t>Towards Automating Inter-Organizational Workflow Semantic Resolution</t>
  </si>
  <si>
    <t>Log-Based Simplification of Process Models</t>
  </si>
  <si>
    <t>Deducing Case IDs for Unlabeled Event Logs</t>
  </si>
  <si>
    <t>Generalized Alignment-Based Trace Clustering of Process Behavior</t>
  </si>
  <si>
    <t>Conformance Checking over Stochastically Known Logs</t>
  </si>
  <si>
    <t>The Mining of Activity Dependence Relation based on Business Process Models</t>
  </si>
  <si>
    <t>Estimation of Average Latent Waiting and Service Times of Activities from Event Logs</t>
  </si>
  <si>
    <t>Process-Aware Bayesian Networks for Sequential Event Log Queries</t>
  </si>
  <si>
    <t>LUPIN: A LLM Approach for Activity Suffix Prediction in Business Process Event Logs</t>
  </si>
  <si>
    <t>Structural Process Variety and Standardization</t>
  </si>
  <si>
    <t>Data Petri Nets Meet Probabilistic Programming</t>
  </si>
  <si>
    <t>vAMoS: eVent Abstraction via Motifs Search</t>
  </si>
  <si>
    <t>Vidushi: Parallel Implementation of Alpha Miner Algorithm and Performance Analysis on CPU and GPU Architecture</t>
  </si>
  <si>
    <t>LLM-Based Event Abstraction and Integration for IoT-Sourced Logs</t>
  </si>
  <si>
    <t>Context-Aware Trace Alignment with Automated Planning</t>
  </si>
  <si>
    <t>Effects of Concurrency in Complex Service Organizations: Evidence from Electronic Health Records</t>
  </si>
  <si>
    <t>Assessing the Robustness in Predictive Process Monitoring through Adversarial Attacks</t>
  </si>
  <si>
    <t>Encoding High-Level Control-Flow Construct Information for Process Outcome Prediction</t>
  </si>
  <si>
    <t>Grammar-Based Process Model Representation for Probabilistic Conformance Checking</t>
  </si>
  <si>
    <t>Mining for Long-Term Dependencies in Causal Graphs</t>
  </si>
  <si>
    <t>Verification of Quantitative Temporal Compliance Requirements in Process Descriptions Over Event Logs</t>
  </si>
  <si>
    <t>Complex-Event Mining Over Centralized and Distributed Data Streams</t>
  </si>
  <si>
    <t>Straight Outta Logs: Can Large Language Models Overcome Preprocessing in Next Event Prediction?</t>
  </si>
  <si>
    <t>Discovering an S-Coverable WF-net using DiSCover</t>
  </si>
  <si>
    <t>Heuristic Recovery of Missing Events in Process Logs</t>
  </si>
  <si>
    <t>Development of an attrition-leaching hybrid process for direct aqueous mineral carbonation</t>
  </si>
  <si>
    <t>A time-aware method to process behavioral similarity calculation</t>
  </si>
  <si>
    <t>Prediction-based Resource Allocation using LSTM and minimum cost and maximum flow algorithm</t>
  </si>
  <si>
    <t>PRETSA: Event Log Sanitization for Privacy-aware Process Discovery</t>
  </si>
  <si>
    <t>Applying the Method of Reflections through an Event Log for Evidence-based Process Innovation</t>
  </si>
  <si>
    <t>Compliance Monitoring on Process Event Streams from Multiple Sources</t>
  </si>
  <si>
    <t>Improving Alignment Computation using Model-based Preprocessing</t>
  </si>
  <si>
    <t>Inductive Context-aware Process Discovery</t>
  </si>
  <si>
    <t>Prime Miner - Process Discovery using Prime Event Structures</t>
  </si>
  <si>
    <t>What's Behind the Screen? Unveiling UI Hierarchies in Process-Related UI Logs</t>
  </si>
  <si>
    <t>Left-Right Oscillate Algorithm for Community Detection Used in E-Learning System</t>
  </si>
  <si>
    <t>Efficient Process Model Discovery Using Maximal Pattern Mining</t>
  </si>
  <si>
    <t>Trace vs. Time: Entropy Analysis and Event Predictability of Traceless Event Sequencing</t>
  </si>
  <si>
    <t>From Screenshots to Process Models: Improving Activity Identification Through Screen Text</t>
  </si>
  <si>
    <t>What Can Database Query Processing Do for Instance-Spanning Constraints?</t>
  </si>
  <si>
    <t>Identifying Key Resources in a Social Network using f-PageRank</t>
  </si>
  <si>
    <t>Genetic Algorithms for AutoML in Process Predictive Monitoring</t>
  </si>
  <si>
    <t>LSTM-Based Anomaly Detection of Process Instances: Benchmark and Tweaks</t>
  </si>
  <si>
    <t>Uncovering Change: A Streaming Approach for Declarative Processes</t>
  </si>
  <si>
    <t>Detecting Complex Anomalous Behaviors in Business Processes: A Multi-perspective Conformance Checking Approach</t>
  </si>
  <si>
    <t>Predicting Patient Care Acuity: An LSTM Approach for Days-to-day Prediction</t>
  </si>
  <si>
    <t>Deep Reinforcement Learning for Resource Allocation in Business Processes</t>
  </si>
  <si>
    <t>Early Predicting the Need for Aftercare Based on Patients Events from the First Hours of Stay - A Case Study</t>
  </si>
  <si>
    <t>Leveraging Event Data for Measuring Process Complexity</t>
  </si>
  <si>
    <t>Extending Business Process Management for Regulatory Transparency</t>
  </si>
  <si>
    <t>Glocal Conformance Checking</t>
  </si>
  <si>
    <t>Forging the LongSWORD: Exaptation and Enhancement of the SWORD Framework for Workaround Detection</t>
  </si>
  <si>
    <t>Challenges and Opportunities of Blockchain for Auditable Processes in the Healthcare Sector</t>
  </si>
  <si>
    <t>Improving Process Discovery Using Translucent Activity Relationships</t>
  </si>
  <si>
    <t>BPMS Blockchain Technology Soft Integration For Non-tamperable Logging</t>
  </si>
  <si>
    <t>Unraveling and Learning Workflow Models From Interleaved Event Logs</t>
  </si>
  <si>
    <t>Process Discovery Analysis for Generating RPA Flowcharts</t>
  </si>
  <si>
    <t>PROCESS MINING WORKSHOPS, ICPM 2021</t>
  </si>
  <si>
    <t>BUSINESS PROCESS MANAGEMENT (BPM 2022)</t>
  </si>
  <si>
    <t>BUSINESS PROCESS MANAGEMENT FORUM</t>
  </si>
  <si>
    <t>PROCESS MINING WORKSHOPS, ICPM 2022</t>
  </si>
  <si>
    <t>SERVICE-ORIENTED COMPUTING: ICSOC/SERVICE WAVE 2009 WORKSHOPS</t>
  </si>
  <si>
    <t>2024 6TH INTERNATIONAL CONFERENCE ON PROCESS MINING, ICPM</t>
  </si>
  <si>
    <t>INTERNATIONAL JOURNAL OF DATA SCIENCE AND ANALYTICS</t>
  </si>
  <si>
    <t>JOURNAL OF STRATEGIC INFORMATION SYSTEMS</t>
  </si>
  <si>
    <t>JOURNAL OF ENTERPRISE INFORMATION MANAGEMENT</t>
  </si>
  <si>
    <t>4TH INFORMATION SYSTEMS INTERNATIONAL CONFERENCE (ISICO 2017)</t>
  </si>
  <si>
    <t>2022 4TH INTERNATIONAL CONFERENCE ON PROCESS MINING (ICPM 2022)</t>
  </si>
  <si>
    <t>BUSINESS PROCESS MANAGEMENT WORKSHOPS, BPM 2024</t>
  </si>
  <si>
    <t>BUSINESS PROCESS MANAGEMENT WORKSHOPS, (BPM 2015)</t>
  </si>
  <si>
    <t>2019 INTERNATIONAL CONFERENCE ON PROCESS MINING (ICPM 2019)</t>
  </si>
  <si>
    <t>ON THE MOVE TO MEANINGFUL INTERNET SYSTEMS: OTM 2010, PT I</t>
  </si>
  <si>
    <t>BUSINESS PROCESS MANAGEMENT: BLOCKCHAIN, ROBOTIC PROCESS AUTOMATION, CENTRAL AND EASTERN EUROPEAN, EDUCATORS AND INDUSTRY FORUM: BPM 2024 BLOCKCHAIN, RPA, CEE, EDUCATORS AND INDUSTRY FORUM</t>
  </si>
  <si>
    <t>ADVANCED INFORMATION SYSTEMS ENGINEERING WORKSHOPS, CAISE 2024</t>
  </si>
  <si>
    <t>BUSINESS PROCESS MANAGEMENT WORKSHOPS, BPM 2022 INTERNATIONAL WORKSHOPS</t>
  </si>
  <si>
    <t>BUSINESS PROCESS MANAGEMENT (BPM 2019)</t>
  </si>
  <si>
    <t>BUSINESS PROCESS MANAGEMENT FORUM, BPM 2024</t>
  </si>
  <si>
    <t>BUSINESS PROCESS MANAGEMENT, BPM 2015</t>
  </si>
  <si>
    <t>COMPUTERS IN INDUSTRY</t>
  </si>
  <si>
    <t>2017 IEEE INTERNATIONAL CONFERENCE ON SERVICES COMPUTING (SCC)</t>
  </si>
  <si>
    <t>2016 IEEE 18TH INTERNATIONAL CONFERENCE ON BUSINESS INFORMATICS (CBI), VOL. 1</t>
  </si>
  <si>
    <t>BUSINESS PROCESS MANAGEMENT, BPM 2024</t>
  </si>
  <si>
    <t>2015 IEEE INTERNATIONAL CONGRESS ON BIG DATA - BIGDATA CONGRESS 2015</t>
  </si>
  <si>
    <t>JOURNAL OF INTELLIGENT INFORMATION SYSTEMS</t>
  </si>
  <si>
    <t>AMCIS 2010 PROCEEDINGS</t>
  </si>
  <si>
    <t>36TH INTERNATIONAL CONFERENCE ON SOFTWARE ENGINEERING (ICSE COMPANION 2014)</t>
  </si>
  <si>
    <t>PROCEEDINGS OF THE 54TH ANNUAL HAWAII INTERNATIONAL CONFERENCE ON SYSTEM SCIENCES</t>
  </si>
  <si>
    <t>ENTERPRISE, BUSINESS-PROCESS AND INFORMATION SYSTEMS MODELING</t>
  </si>
  <si>
    <t>INFORMATION</t>
  </si>
  <si>
    <t>APPLICATION AND THEORY OF PETRI NETS AND CONCURRENCY (PETRI NETS 2021)</t>
  </si>
  <si>
    <t>BUSINESS INFORMATION SYSTEMS</t>
  </si>
  <si>
    <t>BUSINESS PROCESS MANAGEMENT FORUM (BPM 2021)</t>
  </si>
  <si>
    <t>INTERNATIONAL JOURNAL ON SOFTWARE TOOLS FOR TECHNOLOGY TRANSFER</t>
  </si>
  <si>
    <t>CONCEPTUAL MODELING, ER 2024</t>
  </si>
  <si>
    <t>DECISION SUPPORT SYSTEMS</t>
  </si>
  <si>
    <t>PROCEEDINGS OF THE 7TH INDIA SOFTWARE ENGINEERING CONFERENCE 2014, ISEC '14</t>
  </si>
  <si>
    <t>8TH CARPATHIAN LOGISTICS CONGRESS (CLC 2018)</t>
  </si>
  <si>
    <t>2014 IEEE 21ST INTERNATIONAL CONFERENCE ON WEB SERVICES (ICWS 2014)</t>
  </si>
  <si>
    <t>GECCO'15: PROCEEDINGS OF THE 2015 GENETIC AND EVOLUTIONARY COMPUTATION CONFERENCE</t>
  </si>
  <si>
    <t>DATA &amp; KNOWLEDGE ENGINEERING</t>
  </si>
  <si>
    <t>INTEGRATED COMPUTER-AIDED ENGINEERING</t>
  </si>
  <si>
    <t>ENTERPRISE, BUSINESS-PROCESS AND INFORMATION SYSTEMS MODELING, BPMDS 2021, EMMSAD 2021</t>
  </si>
  <si>
    <t>32ND IEEE INTERNATIONAL REQUIREMENTS ENGINEERING CONFERENCE, RE 2024</t>
  </si>
  <si>
    <t>AMCIS 2015 PROCEEDINGS</t>
  </si>
  <si>
    <t>BUSINESS &amp; INFORMATION SYSTEMS ENGINEERING</t>
  </si>
  <si>
    <t>ADVANCED INFORMATION SYSTEMS ENGINEERING, CAISE 2023</t>
  </si>
  <si>
    <t>2017 IEEE 1ST INTERNATIONAL CONFERENCE ON COGNITIVE COMPUTING (ICCC 2017)</t>
  </si>
  <si>
    <t>DATA-DRIVEN PROCESS DISCOVERY AND ANALYSIS, SIMPDA 2014</t>
  </si>
  <si>
    <t>2015 IEEE 12TH INTERNATIONAL CONFERENCE ON SERVICES COMPUTING (SCC 2015)</t>
  </si>
  <si>
    <t>DISTRIBUTED AND PARALLEL DATABASES</t>
  </si>
  <si>
    <t>PROCEEDINGS OF THE 20TH INTERNATIONAL CONFERENCE ON SECURITY AND CRYPTOGRAPHY, SECRYPT 2023</t>
  </si>
  <si>
    <t>BUSINESS PROCESS MANAGEMENT, BPM 2023</t>
  </si>
  <si>
    <t>APPLICATION AND THEORY OF PETRI NETS AND CONCURRENCY, PETRI NETS 2019</t>
  </si>
  <si>
    <t>2015 IEEE INTERNATIONAL CONFERENCE ON WEB SERVICES (ICWS)</t>
  </si>
  <si>
    <t>CHEMICAL ENGINEERING JOURNAL</t>
  </si>
  <si>
    <t>PROCEEDINGS 2016 IEEE INTERNATIONAL CONFERENCE ON SERVICES COMPUTING (SCC 2016)</t>
  </si>
  <si>
    <t>COMPUTER INFORMATION SYSTEMS AND INDUSTRIAL MANAGEMENT (CISIM)</t>
  </si>
  <si>
    <t>2017 IEEE 24TH INTERNATIONAL CONFERENCE ON WEB SERVICES (ICWS 2017)</t>
  </si>
  <si>
    <t>BUSINESS PROCESS MANAGEMENT: BLOCKCHAIN, ROBOTIC PROCESS AUTOMATION, AND CENTRAL AND EASTERN EUROPE FORUM</t>
  </si>
  <si>
    <t>IEEE International Congress on Big Data</t>
  </si>
  <si>
    <t>3rd International Conference on Process Mining (ICPM)</t>
  </si>
  <si>
    <t>20th International Conference on Business Process Management (BPM) / Business Process Management (BPM) Forum</t>
  </si>
  <si>
    <t>4th International Conference on Process Mining (ICPM)</t>
  </si>
  <si>
    <t>International Workshops Service-Oriented Computing/Service Wave</t>
  </si>
  <si>
    <t>6th International Conference on Process Mining (ICPM)</t>
  </si>
  <si>
    <t>4th Information Systems International Conference (ISICO) - Innovation of Information Systems - Visions, Opportunities and Challenges</t>
  </si>
  <si>
    <t>22nd International Conference on Business Process Management (BPM)</t>
  </si>
  <si>
    <t>13th International Conference on Business Process Management Workshops (BPM)</t>
  </si>
  <si>
    <t>1st International Conference on Process Mining (ICPM)</t>
  </si>
  <si>
    <t>On the Move Confederated International Conference</t>
  </si>
  <si>
    <t>36th International Conference on Advanced Information Systems Engineering (CAiSE)</t>
  </si>
  <si>
    <t>Blockchain Forum / Central and Eastern Europe Forum (CEE Forum) / 17th International Conference on Business Process Management (BPM)</t>
  </si>
  <si>
    <t>IEEE International Conference on Services Computing (SCC)</t>
  </si>
  <si>
    <t>18th IEEE International Conference on Business Informatics (CBI)</t>
  </si>
  <si>
    <t>16th Americas Conference on Information Systems (AMCIS)</t>
  </si>
  <si>
    <t>36th International Conference on Software Engineering (ICSE)</t>
  </si>
  <si>
    <t>54th Annual Hawaii International Conference on System Sciences</t>
  </si>
  <si>
    <t>23rd International Working Conference on Business Process Modeling, Development and Support (BPMDS) / 27th International Working Conference on Exploring Modeling Methods for Systems Analysis and Development (EMMSAD)</t>
  </si>
  <si>
    <t>42nd International Conference on Application and Theory of Petri Nets and Other Models of Concurrency (Petri Nets)</t>
  </si>
  <si>
    <t>12th International Conference on Business Information Systems</t>
  </si>
  <si>
    <t>19th International Conference on Business Process Management (BPM)</t>
  </si>
  <si>
    <t>43rd International Conference on Conceptual Modeling</t>
  </si>
  <si>
    <t>7th India Software Engineering Conference (ISEC)</t>
  </si>
  <si>
    <t>8th Carpathian Logistics Congress on Logistics, Distribution, Transport and Management (CLC)</t>
  </si>
  <si>
    <t>21st IEEE International Conference on Web Services (ICWS)</t>
  </si>
  <si>
    <t>17th Genetic and Evolutionary Computation Conference (GECCO)</t>
  </si>
  <si>
    <t>3rd International Symposium on Engineering of Intelligent Systems (EIS 2002)</t>
  </si>
  <si>
    <t>22nd International Working Conference on Business Process Modeling, Development and Support (BPMDS) and the 26th International Working Conference on Exploring Modeling Methods for Systems Analysis and Development (EMMSAD)</t>
  </si>
  <si>
    <t>32nd IEEE International Requirements Engineering Conference (RE)</t>
  </si>
  <si>
    <t>21st Americas Conference on Information Systems (AMCIS)</t>
  </si>
  <si>
    <t>35th International Conference on Advanced Information Systems Engineering (CAiSE)</t>
  </si>
  <si>
    <t>1st IEEE International Conference on Cognitive Computing (ICCC)</t>
  </si>
  <si>
    <t>4th International Symposium on Data-Driven Process Discovery and Analysis (SIMPDA)</t>
  </si>
  <si>
    <t>12th IEEE International Conference on Services Computing (SCC)</t>
  </si>
  <si>
    <t>20th International Conference on Security and Cryptography (SECRYPT)</t>
  </si>
  <si>
    <t>21st International Conference on Business Process Management (BPM)</t>
  </si>
  <si>
    <t>40th International Conference on Application and Theory of Petri Nets and Concurrency (PETRI NETS)</t>
  </si>
  <si>
    <t>IEEE International Conference on Web Services (ICWS)</t>
  </si>
  <si>
    <t>13th IEEE International Conference on Services Computing (SCC)</t>
  </si>
  <si>
    <t>11th IFIP TC 8 International Conference on Computer Information Systems and Industrial Management (CISIM)</t>
  </si>
  <si>
    <t>24th IEEE International Conference on Web Services (ICWS)</t>
  </si>
  <si>
    <t>The extraction, transformation, and loading of event logs from information systems is the first and the most expensive step in process mining. In particular, extracting event logs from popular ERP systems such as SAP poses major challenges, given the size and the structure of the data. Open-source support for ETL is scarce, while commercial process mining vendors maintain connectors to ERP systems supporting ETL of a limited number of business processes in an ad-hoc manner. In this paper, we propose an approach to facilitate event data extraction from SAP ERP systems. In the proposed approach, we store event data in the format of object-centric event logs that efficiently describe executions of business processes supported by ERP systems. To evaluate the feasibility of the proposed approach, we have developed a tool implementing it and conducted case studies with a real-life SAP ERP system.</t>
  </si>
  <si>
    <t>Process mining is a fast-growing technology concerned with managing and improving business processes. While the technology itself has been thoroughly scrutinized by prior research, we are only beginning to understand the managerial and organizational implications of process mining. Creating such knowledge is essential for a successful adoption and use of process mining in organizations. We conduct a qualitative-inductive interview study to explore how process mining can be leveraged in organizations. To this end, we systematically examine the needs and experiences of practitioners with process mining at different levels, including heads of process mining, process analysts, and data engineers. Complementing our tutorial, this article provides a theoretical background, outlines our research approach, and presents preliminary findings.</t>
  </si>
  <si>
    <t>This study aims at identifying the differences and similarities between existing process mining methodologies and process mining practitioner experiences. Four existing process mining methodologies are critically reviewed and compared with process mining project elements derived from process mining practitioner experiences and available literature on process mining challenges and enablers. In total 27 interviews with process mining experts of consultancy firms and professionals at local governments have been conducted. Results show that overall existing process mining methodologies lack focus on stakeholder involvement, quantifying and selecting improvement actions, communicating quick wins and results. Also considering organizational commitment and data availability as prerequisites for process mining projects, process selection, vendor- and tool selection, acting on low familiarity with process mining is lacking in various methodologies. Finally, creating a dashboard with flexibility to include self-selected KPIs and metrics, and applying process mining on a continuous basis is considered important by interviewees while is lacking in methodologies. In future research on process mining methodologies it is recommended to take these elements into account. This is expected to give process mining practitioners guidance and support in applying process mining in organizations and stimulate the adoption of process mining in organizations.</t>
  </si>
  <si>
    <t>Organizations increasingly use process mining techniques to gain insight into their processes. Process mining techniques can be used to monitor and/or enhance processes. However, the impact of processes on the people involved, in terms of unfair discrimination, has not been studied. Another neglected area is the impact of applying process mining techniques on the fairness of processes. In this paper, we overview and categorize the existing fairness concepts in machine learning. Moreover, we summarize the areas where fairness is relevant to process mining and provide an approach to applying existing fairness definitions in process mining. Finally, we present some of the fairness-related challenges in processes.</t>
  </si>
  <si>
    <t>Computer-based education relies on information systems to support teaching and learning processes. These systems store trace data about the interaction of the learners with their different functionalities. Process mining techniques have been used to evaluate these traces and provide insights to instructors on the behavior of students. However, an analysis of students behavior on solving open-questioned examinations combined with the marks they received is still missing. This analysis can support the instructors not only on improving the design of future edition of the course, but also on improving the structure of online and physical evaluations. In this paper, we use process mining techniques to evaluate the behavioral patterns of students solving computer-based open-ended exams and their correlation with the grades. Our results show patterns of behavior associated to the marks received. We discuss how these results may support the instructor on elaborating future open question examinations.</t>
  </si>
  <si>
    <t>Processmining - a suite of techniques for extracting insights from event logs of Information Systems (IS) - is increasingly being used by a wide range of organisations to improve operational efficiency. However, despite extensive studies of Critical Success Factors (CSF) in related domains, CSF studies of process mining are limited. Moreover, these studies merely identify factors, and do not provide essential details such as a clear conceptual understanding of success factors and their interrelationships. Using a process mining success model published in 2013 as a conceptual foundation, we derive an empirically supported, enhanced process mining critical success factors model. Applying a hybrid approach, we qualitatively analyse 62 process mining case reports covering diverse perspectives. We identify nine process mining critical success factors, explain how these factors relate to the process mining context and analyse their interrelationships with regard to process mining success. Our findings will guide organisations to invest in the right mix of critical success factors for value realisation in processmining practice.</t>
  </si>
  <si>
    <t>Process mining is an emerging analysis technique, which extracts process knowledge from data and provides various benefits to organizations. In Service Oriented Computing environment, different services collaborate with others to carry out the operations and therefore overall picture of operations and execution is not clear. Process mining extracts the information from log files of systems, as recorded during executions, and depicts the reality. In order to apply process mining, extraction of process trace data from log files is a pre-requisite step. A case study demonstrates the practical applicability of our proposed framework for extraction of the process trace data from application systems and integration portals.</t>
  </si>
  <si>
    <t>Process mining research has made tremendous progress in analyzing, visualizing, and predicting the performance of business processes through computational techniques. However, little attention has been brought to understanding why and how business processes behave as they do. Process mining results alone are not sufficient to arrive at meaningful interpretations about the dynamics and changes of a given business process. Rather, we need to account for contextual factors that underlie and explain the behavior of processes. In this paper, we make two central contributions. First, we develop a framework that depicts relevant factors to make sense of process mining results. The framework is intended to help researchers and practitioners explain why and how processes change across a variety of contexts. Second, we demonstrate the application of our framework within a real-world case: a customer onboarding process in a European financial institution.</t>
  </si>
  <si>
    <t>The process mining community has recently recognized the potential of large language models (LLMs) for tackling various process mining tasks. Initial studies report the capability of LLMs to support process analysis and even, to some extent, that they are able to reason about how processes work. This latter property suggests that LLMs could also be used to tackle process mining tasks that benefit from an understanding of process behavior. Examples of such tasks include (semantic) anomaly detection and next activity prediction, which both involve considerations of the meaning of activities and their interrelations. In this paper, we investigate the capabilities of LLMs to tackle such semantics-aware process mining tasks. Furthermore, whereas most works on the intersection of LLMs and process mining only focus on testing these models out of the box, we provide a more principled investigation of the utility of LLMs for process mining, including their ability to obtain process mining knowledge post-hoc by means of in-context learning and supervised fine-tuning. Concretely, we define three process mining tasks that benefit from an understanding of process semantics and provide extensive benchmarking datasets for each of them. Our evaluation experiments reveal that (1) LLMs fail to solve challenging process mining tasks out of the box and when provided only a handful of in-context examples, (2) but they yield strong performance when fine-tuned for these tasks, consistently surpassing smaller, encoder-based language models.</t>
  </si>
  <si>
    <t>The purchase-to-pay (P2P) process is one of the core business processes in any organization. It ensures the correct and efficient provisioning of materials and services. An efficient P2P process reduces operational costs by ensuring discounts, avoiding late payments, and choosing the optimal supplier for the goods. Process mining techniques help practitioners optimize the execution of P2P processes by analyzing the execution data and providing useful insights. However, existing techniques may result in misleading insights due to many-to-many relationships between business objects, e.g., between orders and invoices in the P2P process. Recently, object-centric process mining techniques have been proposed to avoid the limitations of traditional process mining techniques. In this paper, we present a case study on a real-life P2P process using object-centric process mining techniques. To that end, we adopt the well-known PM2 process mining project methodology to the object-centric setting and analyze the performance and compliance.</t>
  </si>
  <si>
    <t>Information systems research has a long-standing interest in how organizations gain value through information technology. In this article, we investigate a business process intelligence (BPI) technology that is receiving increasing interest in research and practice: process mining. Process mining uses digital trace data to visualize and measure the performance of business processes in order to inform managerial actions. While process mining has received tremendous uptake in practice, it is unknown how organizations use it to generate business value. We present the results of a multiple case study with key stakeholders from eight internationally operating companies. We identify key features of process mining ??? data &amp; connectivity, process visualiza-tion, and process analytics ??? and show how they translate into a set of affordances that enable value creation. Specifically, process mining affords (1) perceiving end-to-end process visualiza-tions and performance indicators, (2) sense-making of process-related information, (3) data -driven decision making, and (4) implementing interventions. Value is realized, in turn, in the form of process efficiency, monetary gains, and non-monetary gains, such as customer satisfac-tion. Our findings have implications for the discourse on IT value creation as we show how process mining constitutes a new class of business intelligence &amp; analytics (BI&amp;A) technology, that enables behavioral visibility and allows organizations to make evidence-based decisions about their business processes.</t>
  </si>
  <si>
    <t>Purpose The purpose of this paper is to present the result of using process mining to model the production planning (PP) process of a manufacturing company that is supported by enterprise resource planning (ERP) systems. Design/methodology/approach This paper uses event logs obtained from the case company's ERP database. The steps for this research are planning process mining implementation, extraction and construction of event log, discovering process model with Heuristic Miner and analysis. Findings Process model obtained from process mining shows how the PP is actually conducted. It shows the loop in materials requirement planning and create plan order process. Furthermore, the occurrences of changing plan order date and production line indicate the schedule instability in the case company. Further analysis of the material management (MM) event log shows the implication of production plan changes on MM. Continuous change in the plan affects material allocation priority and may result in a mismatch between production needs and the materials available. Research limitations/implications The study is only conducted in a single and specific case. Therefore, even though the findings provide good insight, the use of solitary case study does not imply a general result applied to other cases. Hence, there is a need to conduct similar studies on various cases so that a more generic conclusion can be drawn. Practical implications The result provides insights into how the current company's policy of adjusting the production plan to accommodate changing demand impacts their operation. It can help the company to consider a better balance between flexibility and efficiency to improve their process. Originality/value The paper demonstrates the use of process mining to capture the real progression of PP based on the data stored in the company's ERP database, which give an insight into how a real company conducts their PP process, the implication of schedule instability on MM and production. The novelty of this research lies in the use of process mining to attest to the schedule nervousness issue at a process level.</t>
  </si>
  <si>
    <t>On their trajectory through educational university systems, students leave a trace of event data. The analysis of that event data with a process lens poses a set of domain-specific challenges that is addressed in the field of Educational Process Mining (EPM). Despite the vast potential for understanding the progress of students and improving the quality of study programs through process mining, a case study based on an established process mining methodology is still missing. In this paper, we address this gap by applying the state-of-the-art process mining project methodology (PM2) in an EPM case study with a focus on student trajectory analysis at a German university. We found that process mining can create actionable items to improve the quality of university education. We also point out domain-specific challenges, like handling reoccurring exams (retaken after failing) for future research in EPM. Finally, we observe insights of some value in our case.</t>
  </si>
  <si>
    <t>yIn the area of industrial process mining, privacy-preserving event data publication is becoming increasingly relevant. Consequently, the trade-off between high data utility and quantifiable privacy poses new challenges. State-of-the-art research mainly focuses on differentially private trace variant construction based on prefix expansion methods. However, these algorithms face several practical limitations such as high computational complexity, introducing fake variants, removing frequent variants, and a bounded variant length. In this paper, we introduce a new approach for direct differentially private trace variant release which uses anonymized partition selection strategies to overcome the aforementioned restraints. Experimental results on real-life event data show that our algorithm outperforms state-of-the-art methods in terms of both plain data utility and result utility preservation.</t>
  </si>
  <si>
    <t>This paper promotes the use of process mining and root-cause analysis from BPM field to conduct post implementation review of ERP implementation at business process level. First, literature on ERP post implementation, measure of success, ERP lifecycle and process mining are reviewed. Then, a case study on a agricultural chemicals company that recently implemented an ERP systems is conducted. The focus of the case study is procurement process in the company. Interviews are conducted with procurement staffs in the company to obtain the standard procurement process. Then, data is extracted and structured into event logs. The event log is processed with Disco to discover the process model. Analysis was done to discover the normal and unusual paths in procurement process. ERP implementation is expected to increase efficiency of the procurement operation in terms of cycle time reduction. The process mining results show that some of the activities are very uncontrolled i.e. sometimes it can be done in a short time but in other cases it took a long time. The activity can be done quickly because the procedure is bypassed. The bottlenecks occur due to technical issues (error in the systems), data migration issues (the introduction of new material numbering and categories) and cultural issues (high dependency of hard copy approval). These issues need to be resolved so that the company can realize the operational efficiency benefit and eventually long-term strategic benefit of ERP implementation. (c) 2018 The Authors. Published by Elsevier B.V.</t>
  </si>
  <si>
    <t>Process mining techniques enable analysts to identify and assess process improvement opportunities based on event logs. A common roadblock to process mining is that event logs may contain private information that cannot be used for analysis without consent. An approach to overcome this roadblock is to anonymize the event log so that no individual represented in the original log can be singled out based on the anonymized one. Differential privacy is an anonymization approach that provides this guarantee. A differentially private event log anonymization technique seeks to produce an anonymized log that is as similar as possible to the original one (high utility) while providing a required privacy guarantee. Existing event log anonymization techniques operate by injecting noise into the traces in the log (e.g., duplicating, perturbing, or filtering out some traces). Recent work on differential privacy has shown that a better privacy-utility tradeoff can be achieved by applying subsampling prior to noise injection. In other words, subsampling amplifies privacy. This paper proposes an event log anonymization approach called Libra that exploits this observation. Libra extracts multiple samples of traces from a log, independently injects noise, retains statistically relevant traces from each sample, and composes the samples to produce a differentially private log. An empirical evaluation shows that the proposed approach leads to a considerably higher utility for equivalent privacy guarantees relative to existing baselines.</t>
  </si>
  <si>
    <t>This short paper introduces our ongoing research on the value conversion contingencies of process mining. We believe that this novel perspective on process mining business value complements the existing literature, which is mostly focused on critical success factors and affordances of process mining. We delineate the theoretical background of our proposed framework and briefly discuss the methods that we have chosen to achieve our intended goals.</t>
  </si>
  <si>
    <t>IoT devices supporting business processes (BPs) in sectors like manufacturing, logistics or healthcare collect data on the execution of the processes. In the last years, there has been a growing awareness of the opportunity to use the data these devices generate for process mining (PM) by deriving an event log from a sensor log via event abstraction techniques. However, IoT data are often affected by data quality issues (e.g., noise, outliers) which, if not addressed at the preprocessing stage, will be amplified by event abstraction and result in quality issues in the event log (e.g., incorrect events), greatly hampering PM results. In this paper, we review the literature on PM with IoT data to find the most frequent data quality issues mentioned in the literature. Based on this, we then derive six patterns of poor sensor data quality that cause event log quality issues and propose solutions to avoid or solve them.</t>
  </si>
  <si>
    <t>In recent years, trace generation has emerged as a significant challenge within the Process Mining community. Deep Learning (DL) models have demonstrated accuracy in reproducing the features of the selected processes. However, current DL generative models are limited in their ability to adapt the learned distributions to generate data samples based on specific conditions or attributes. This limitation is particularly significant because the ability to control the type of generated data can be beneficial in various contexts, enabling a focus on specific behaviours, exploration of infrequent patterns, or simulation of alternative what-if scenarios. In this work, we address this challenge by introducing a conditional model for process data generation based on a conditional variational autoencoder (CVAE). Conditional models offer control over the generation process by tuning input conditional variables, enabling more targeted and controlled data generation. Unlike other domains, CVAE for process mining faces specific challenges due to the multiperspective nature of the data and the need to adhere to control-flow rules while ensuring data variability. Specifically, we focus on generating process executions conditioned on control flow and temporal features of the trace, allowing us to produce traces for specific, identified sub-processes. The generated traces are then evaluated using common metrics for generative model assessment, along with additional metrics to evaluate the quality of the conditional generation.</t>
  </si>
  <si>
    <t>Process mining provides organizations with methods and techniques to extract knowledge from event logs. In their work, process analysts can draw from the wealth of techniques developed over the years by researchers and professionals. Still, there is limited understanding of how process mining is used in practice and, in particular, how individual analysts approach the analysis stage. Towards filling this gap, we conducted semi-structured interviews with 37 practitioners and academics working with process mining. Based on the results of the interviews, we characterize common analysis strategies and examine related challenges and factors affecting their use in practice. Our findings contribute to an improved understanding of process mining practices and provide a solid empirical basis for future research developing guidance and support addressing the practical needs of process analysts.</t>
  </si>
  <si>
    <t>Process mining provides a set of techniques to discover process models from recorded event data or to analyze and improve given process models. Typically, these techniques give a single point of view on the process. However, some domains need to differentiate the process according to the characteristic features of their cases. The healthcare domain, for example, needs to distinguish between different groups of patients, defined by the patients' properties like age or gender, to get more precise insights into the treatment process. The emerging concept of multidimensional process mining aims to overcome this gap by the notion of data cubes that can be used to spread data over multiple cells. This paper introduces PMCube, a novel approach for multidimensional process mining based on the multidimensional modeling of event logs that can be queried by OLAP operators to mine sophisticated process models. An optional step of consolidation allows to reduce the complexity of results to ease its interpretation. We implemented this approach in a prototype and applied it in a case study to analyze the perioperative processes in a large German hospital.</t>
  </si>
  <si>
    <t>A bioprocess is a series of biological, chemical, and physical operations used to produce a product using living cells or their components. Bioprocesses are often used for the production of monoclonal antibodies (mAbs). The first step of the mAb production bioprocess is to take a vial containing a small amount of the selected cell line and grow those cells until they are of sufficient quantity. This step is known as the seed train in bioprocess development. During the seed train phase, it is essential to monitor the stability of the cells and their growth due to challenges such as variations in cell behaviour, batch-to-batch differences, and potential changes in cultivation conditions. In this paper, we present a case study where process mining is used to analyse the stability of cell lines during the seed train phase at a large pharmaceutical company in Australia. In order to do so, first it was necessary to transform the collected seed train data into an event log. Next, process models were discovered for high- and low-growth seed trains. We then derived insights into the performance of the seed train growth rate whereby characteristics of cell cultures in early stages can be associated with growth rate performance in later stages. Finally, we showed how the discovered models can be used to predict the growth performance of new seed trains.</t>
  </si>
  <si>
    <t>Video gaming takes a significant position in contemporary social life. It also constitutes as an elegant scientific model to study social behavior. By applying this model, behavioral patterns and their underlying physiological processes can be precisely observed at millisecond resolutions, e.g. with functional brain imaging. To date, a detailed behavioral analysis on an event-level was only performed in a few studies. Process mining (PM) is an efficient methodology to assess and systematize these complex behavioral patterns. We describe the application of PM to semi-naturalistic behavior during gameplay of a first-person shooter (FPS). Behavioral data were collected from 18 participants performing three 10-min gaming sessions of a customized FPS during functional brain imaging. An event log recorded during gameplay represented 10 types of game events in chronological order. In total 54 sessions were entered in the analysis serving as process indicators (cases). ProM software (version 6.8 TU Eindhoven, NL) provided data summary, heuristic and fuzzy PM. Event summaries revealed that being under attack early on prevented environmental exploration and resulted in shorter behavioral cycles, in contrast to other behaviors such as navigation and active attacking. Furthermore, the Fuzzy Miner generated a general overview of the player behavior by defining gaming pattern sequences. Upon further investigation, the Heuristic Miner revealed examples of how PM could highlight important patterns in player behavior. These patterns reflect the uninfluenced behavior ('free will') of the player and the player's tendency towards aggressive or defensive behavior. PM was used to analyze and systematize behavioral patterns in complex semi-naturalistic behavior during game play and showed capability to give an overview of this behavior and then further describe detailed information about them. This can allow for more in-depth investigations of interactive social behavior in the future. Furthermore, the capability of inspecting behavioral cycle characteristics (length, performance) in varied situations enables the use of PM as a testing tool for the preparation of game related paradigms in functional brain imaging. Finally, the description of such patterns and their alterations in psychiatric disorders may be applied to investigate therapeutic targets for social impairments.</t>
  </si>
  <si>
    <t>During the last years, a number of studies have experimented with applying process mining (PM) techniques to smart spaces data. The general goal has been to automatically model human routines as if they were business processes. However, applying process-oriented techniques to smart spaces data comes with its own set of challenges. This paper surveys existing approaches that apply PM to smart spaces and analyses how they deal with the following challenges identified in the literature: choosing a modelling formalism for human behaviour; bridging the abstraction gap between sensor and event logs; and segmenting logs in traces. The added value of this article lies in providing the research community with a common ground for some important challenges that exist in this field and their respective solutions, and to assist further research efforts by outlining opportunities for future work.</t>
  </si>
  <si>
    <t>Analysing the treatment pathways in real-world health data can provide valuable insight for clinicians and decision-makers. However, the procedures for acquiring real-world data for research can be restrictive, time-consuming and risks disclosing identifiable information. Synthetic data might enable representative analysis without direct access to sensitive data. In the first part of our paper, we propose an approach for grading synthetic data for process analysis based on its fidelity to relationships found in real-world data. In the second part, we apply our grading approach by assessing cancer patient pathways in a synthetic healthcare dataset (The Simulacrum provided by the English National Cancer Registration andAnalysis Service) using processmining. Visualisations of the patient pathways within the synthetic data appear plausible, showing relationships between events confirmed in the underlying non-synthetic data. Data quality issues are also present within the synthetic data which reflect real-world problems and artefacts from the synthetic dataset's creation. Process mining of synthetic data in healthcare is an emerging field with novel challenges. We conclude that researchers should be aware of the risks when extrapolating results produced from research on synthetic data to real-world scenarios and assess findings with analysts who are able to view the underlying data.</t>
  </si>
  <si>
    <t>Process mining gets more and more attention even outside large enterprises and can be a major benefit for small and medium sized enterprises (SMEs) to gain competitive advantages. Applying process mining is challenging, particularly for SMEs because they have less resources and process maturity. So far, IS researchers analyzed process mining challenges with a focus on larger companies. This paper investigates the application of process mining by means of a case study and sheds light into the particular challenges of an IT SME. The results reveal 13 SME process mining challenges and seven guidelines to address them. In this way, the paper contributes to the understanding of process mining application in SME and shows similarities and differences to larger companies.</t>
  </si>
  <si>
    <t>This paper presents an approach of using methods of process mining and rule-based artificial intelligence to analyze and understand study paths of students based on campus management system data and study program models. Process mining techniques are used to characterize successful study paths, as well as to detect and visualize deviations from expected plans. These insights are combined with recommendations and requirements of the corresponding study programs extracted from examination regulations. Here, event calculus and answer set programming are used to provide models of the study programs which support planning and conformance checking while providing feedback on possible study plan violations. In its combination, process mining and rule-based artificial intelligence are used to support study planning and monitoring by deriving rules and recommendations for guiding students to more suitable study paths with higher success rates. Two applications will be implemented, one for students and one for study program designers.</t>
  </si>
  <si>
    <t>The advances in process mining have provided process analysts with a plethora of different algorithms and techniques that can be used for different purposes. Previous research has studied the relationship between these techniques and business questions, but how process analysts use them to answer specific questions is not fully understood yet. We are interested in discovering how process analysts respond to specific business questions related to time performance. We have coded 110 answers to time performance questions in more than 60 process mining reports. As a result, we have identified 55 different operations with 137 variants used in them. We have analyzed the types of answers and their similarities, and examined how contextual information as well as existing process mining support may affect them. The results of the study provide an overview of the current state-of-practice to answer time performance questions and unveil opportunities to improve process mining tools and the way these questions are answered.</t>
  </si>
  <si>
    <t>The Software as a Service (SaaS) paradigm is particularly interesting in situations where many organizations need to support similar processes. For example, municipalities, courts, rental agencies, etc. all need to support highly similar processes. However, despite these similarities, there is also the need to allow for local variations in a controlled manner. Therefore, cloud infrastructures should provide configurable services such that products and processes can be customized while sharing commonalities. Configurable and executable process models are essential for realizing such infrastructures. This will finally transform reference models from paper tigers (reference modeling a la SAP, ARTS, etc.) into an executable reality. Moreover, configurable services in the cloud enable cross-organizational process mining. This way, organizations can learn from each other and improve their processes.</t>
  </si>
  <si>
    <t>For organizations, the promise of process mining is that they can generate additional value from event data that their information systems collect. While case studies and guidelines demonstrate potential benefits and provide support for applying process mining, realizing value at scale requires organizations to overcome challenges that go beyond successfully delivering individual projects. Among others this includes working with low data quality, building data literacy, as well as managing stakeholder expectations and perceptions. In this paper, we present experiences from building organizational process mining capability at a global entertainment and gaming content creation company. We (i) outline the process mining vision of the Center of Excellence for Business Process Management, (ii) provide an overview of specific measures taken over a three year period to deliver on the vision, and (iii) discuss the lessons learned. Our intent is to share valuable insights with researchers and practitioners. We hope to stimulate an exchange of experiences and inspire research to draw further attention to organizational adoption of process mining.</t>
  </si>
  <si>
    <t>This paper addresses overstock issues in a real-life Purchase-to-Pay process in cooperation with the industry leader in pet retail in Europe. It highlights the development of solutions for more efficient inventory management, thereby reducing overstock. Our approach involves identifying patterns leading to overstock and proposing specific improvement measures within the existing logistics systems. This includes technical modifications in the order suggestion and purchase order processes using Logomate and SAP systems. The research utilizes object-centric process mining techniques as a crucial tool to uncover these patterns, with a focus on the practical solutions derived for overstock reduction. The case study conducted with the PM2 methodology demonstrates potential benefits in optimizing inventory structure and suggests a path for future research in generalizing these findings across various sectors and automating overstock pattern detection.</t>
  </si>
  <si>
    <t>Optimizing the scheduling of operating rooms is quite a challenging task, as different aspects, some of which the medical personnel is not completely aware of, may have a strong impact on the scheduling and need to be taken into account. This work aims at addressing such a problem by proposing a framework that combines process analysis and operations research. Process mining techniques are used for analysing interventional radiology data collected from the information system of a hospital and identifying delays and lagging cases, as well as the causes of these delays. Leveraging the knowledge acquired by looking at data (e.g., the procedures that are more often delayed), an optimization model able to take into account these aspects is designed. This paper describes the preliminary results of a proof-of-concept based on 3 months real-life data. The results show that, taking into account the information discovered from data, allows for obtaining a more accurate scheduling.</t>
  </si>
  <si>
    <t>Real-life event logs are typically much less structured and more complex than the predefined business activities they refer to. Most of the existing process mining techniques assume that there is a one-to-one mapping between process model activities and events recorded during process execution. Unfortunately, event logs and process model activities are defined at different levels of granularity. The challenges posed by this discrepancy can be addressed by means of log-lifting. In this work we develop a machine-learning-based framework aimed at bridging the abstraction level gap between logs and process models. The proposed framework operates of two main phases: log segmentation and machine learning-based classification. The purpose of the segmentation phase is to identify the potential segment separators in a flow of low-level events, in which each segment corresponds to an unknown high-level activity. For this, we propose a segmentation algorithm based on maximum likelihood with n-gram analysis. In the second phase, event segments are mapped into their corresponding high-level activities using a supervised machine learning technique. Several machine learning classification methods are explored including ANNs, SVMs, and random forest. We demonstrate the applicability of our framework using a real-life event log provided by the SAP company. The results obtained show that a machine learning approach based on the random forest algorithm outperforms the other methods with an accuracy of 96.4%. The testing time was found to be around 0.01s, which makes the algorithm a good candidate for real-time deployment scenarios.</t>
  </si>
  <si>
    <t>The assessment of process mining techniques using real-life data is often compromised by the lack of ground truth knowledge, the presence of non-essential outliers in system behavior and recording errors in event logs. Using synthetically generated data could leverage ground truth for better evaluation. Existing log generation tools inject noise directly into the logs, which does not capture many typical behavioral deviations. Furthermore, the link between the model and the log, which is needed for later assessment, becomes lost. We propose a ground-truth approach for generating process data from either existing or synthetic initial process models, whether automatically generated or hand-made. This approach incorporates patterns of behavioral deviations and recording errors to produce a synthetic yet realistic deviating model and imperfect event log. These, together with the initial model, are required to assess process mining techniques based on ground truth knowledge. We demonstrate this approach with a conformance checking use case, focusing on (relaxed) systemic alignments to expose and explain deviations in modeled and recorded behavior. Our results show that this approach, unlike traditional methods, provides detailed insights into the strengths and weaknesses of process mining techniques, both quantitatively and qualitatively.</t>
  </si>
  <si>
    <t>Understanding students' learning patterns is key for supporting their learning experience and improving course design. However, this is particularly challenging in courses with large cohorts, which might contain diverse students that exhibit a wide range of behaviours. In this study, we employed a previously developed method, which considers process flow, sequence, and frequency of learning actions, for detecting students' learning tactics and strategies. With the aim of demonstrating its applicability to a new learning context, we applied the method to a large-scale online visual programming course. Four low-level learning tactics were identified, ranging from project- and video-focused to explorative. Our results also indicate that some students employed all four tactics, some used course assessments to strategize about how to study, while others selected only two or three of all learning tactics. This research demonstrates the applicability and usefulness of process mining for discovering meaningful and distinguishable learning strategies in large courses with thousands of learners.</t>
  </si>
  <si>
    <t>This paper presents a case study on analyzing process of large manufacturing company specializing in construction machinery. We demonstrate the case of aligning strategic business objectives with process improvement, utilizing advanced data visualization and analytics tools. By integrating domain knowledge, process mining, and machine learning, we analyzed production data to identify inefficiencies and bottlenecks. AI integration, specifically ChatGPT, allowed users to interact with the data through natural language queries, offering detailed insights and identifying critical paths. Our approach addresses data overload and skill gaps in process mining, showing how non-experts can leverage advanced tools for rapid insights.</t>
  </si>
  <si>
    <t>Existing process mining methods are primarily designed for processes that have reached a high degree of digitalization and standardization. In contrast, the literature has only begun to discuss how process mining can be applied to knowledge-intensive processes-such as product innovation processes-that involve creative activities, require organizational flexibility, depend on single actors' decision autonomy, and target process-external goals such as customer satisfaction. Due to these differences, existing Process Mining methods cannot be applied out-of-the-box to analyze knowledge-intensive processes. In this paper, we employ Action Design Research (ADR) to design and evaluate a process mining approach for knowledge-intensive processes. More specifically, we draw on the two processes of product innovation and engineer-to-order in manufacturing contexts. We collected data from 27 interviews and conducted 49 workshops to evaluate our IT artifact at different stages in the ADR process. From a theoretical perspective, we contribute five design principles and a conceptual artifact that prescribe how process mining ought to be designed for knowledge-intensive processes in manufacturing. From a managerial perspective, we demonstrate how enacting these principles enables their application in practice.</t>
  </si>
  <si>
    <t>Process mining is growing to a billion-dollar market, focusing on dedicated techniques for improving existing business processes. With the increasing popularity and application of process mining, most scholars have focused on technical research while the organizational and people-related aspects remain under-investigated. To partly fill the gap, this paper explores current job market demands in process mining by means of an empirical and analytical study of vacancies on LinkedIn platform. Our dataset uncovers a wide variety of vacancies from 47 countries, including organizations of different sizes and 12 sectors. The vacancies are issued by end-user companies, vendors or consultancy firms and include a combination of technical or business orientation. Given this wide variety among process mining vacancies, future research can also benefit from better complying with companies' needs.</t>
  </si>
  <si>
    <t>Monitoring work-related well-being is crucial for organizational success and part of good employment practices. This paper explores how process mining can evaluate employee well-being by conceptualizing variables of various work characteristics using the Job Demands-Resources model (JD-R), which explains how work characteristics influence employee well-being. We explored how the process mining variables compare to validated survey measures. Data was collected in two ways: first, a survey was conducted to measure the work characteristics of monotonous work, time pressure, workload, social support, and autonomy and the well-being outcomes of burnout, boredom, and work engagement. Second, process mining was used to calculate scores for the same work characteristics so that the scores could be compared with the survey variables. No strong correlations were found between corresponding survey variables and process mining variables. However, results reveal strong correlations between process mining variables of workload, social support, and autonomy with the survey variable of work engagement. These findings suggest that process mining variables can be valuable for predicting work-related well-being, especially work engagement. The combination of process mining and survey research has the potential to increase our comprehension of work-related well-being, make data collection more efficient, and monitor work engagement continuously.</t>
  </si>
  <si>
    <t>In exploratory process mining, analysts often start with limited knowledge of the log. As they seek to improve their understanding of the log, they develop expectations about what the results might be. Based on these expectations, they then make inquiries and translate them into queries against the log. However, during the analysis, analysts need to evaluate and compare the results of their queries to be able to validate them against their expectations. In this paper, we propose a framework to support process analysts in validating their query results and to enable them to reflect on their analytical process. The framework helps analysts to record their queries and results and allows them to characterize and compare the results obtained with different queries, thereby facilitating the validation process. We implemented the framework as a Python library that can be easily extended and integrated into existing process mining environments. We also demonstrated the usefulness of the framework through an extensive analysis of a real event log.</t>
  </si>
  <si>
    <t>Process discovery involves the construction of process models to describe real-world systems, allowing study and improvement of systems based on their data footprints. One quality criterion of discovered models is model-system generalization, which assesses how well a model describes both seen and unseen processes of the system. When the system itself is unknown, event logs must be used to determine model-system relationships, such as generalization. Here we investigate event log representativeness, which measures how well an event log represents its generative system, exploring the extent to which representativeness affects the accuracy of generalization estimation. Our focus is on a bootstrap approach, adopting a simple approximation for log representativeness that correlates strongly with previous measures. Extensive experiments show that log representativeness substantially affects generalization estimation accuracy: highly representative logs can directly represent the system for measuring model generalization, while less representative logs require additional estimations. We also provide insights into bootstrap generalization estimation: reasonable assumptions on the process discovery technique allow the bootstrap method to yield more accurate estimates of generalization for model-system precision than for model-system recall.</t>
  </si>
  <si>
    <t>Process Mining techniques rely on the existence of event data. However, in many cases it is far from trivial to obtain such event data. Considerable efforts may need to be spent on making IT systems record historic data at all. But even if such records are available, it may not be possible to derive an event log for the case notion one is interested in, i.e., correlating events to form process instances may be challenging. This paper proposes an approach that exploits a commonly available and versatile source of data, i.e. database redo logs. Such logs record the writing operations performed in a general-purpose database for a range of objects, which constitute a collection of events. By using the relations between objects as specified in the associated data model, it is possible to turn such events into an event log for a wide range of case types. The resulting logs can be analyzed using existing process mining techniques.</t>
  </si>
  <si>
    <t>A reference model is a generic conceptual model that formalizes recommended practices for a certain domain. Today, the SAP reference models are among the most comprehensive reference models, including over 4000 entity types and covering over 1000 business processes and interorganizational scenarios. The SAP reference models use Event-driven Process Chains (EPCs) to model these processes and scenarios. Like other informal languages, EPCs are intended to support the transition from a business model to an executable model. For this reason, researchers have tried to formalize the semantics of EPCs. However, in their approaches, they fail to acknowledge the fact that in EPCs constructs exist that require human judgment to assess correctness. This paper aims to acknowledge this fact by introducing a two-step approach. First, the EPC is reduced using universally accepted reduction rules. Second, the reduced EPC is analyzed using a mixture of state-space analysis, invariants, and human judgment. This approach has been implemented in a tool, and applying this tool to the SAP reference models showed that these contain errors, which clearly shows the added value of this verification approach. (C) 2007 Elsevier B.V. All rights reserved.</t>
  </si>
  <si>
    <t>Business processes change over time in response to changing circumstances, it is crucial for process managers to discover and understand such changes from event logs. While existing techniques in process mining cannot efficiently detect and locate concept drifts in uncompleted event logs. Hence, an appropriate method, which could prompt to unravel the process evolution, may greatly assist organizations to manage the flexibility and change of business processes in the context of business process management (BMP). In this paper, we first proposed an extensible feature and employed it with the sliding window technique and heuristic miner for detecting and locating concept drifts in uncompleted event logs. Then, Genetic Process Mining (GPM) was improved by the Weight Heuristic Miner (WHM) and Differential Evolution (DE) for mining the new process model of an evolving process. Finally, experimental results on four event logs which are created based on a real-world business process have validated the proposed method.</t>
  </si>
  <si>
    <t>Software vendors offer various software products to large numbers of enterprises to support their organization, in particular Enterprise Resource Planning (ERP) software. Each of these enterprises use the same product for similar goals, albeit with different processes and configurations. Therefore, software vendors want to obtain insights into how the enterprises use the software product, what the differences are in usage between enterprises, and the reasons behind these differences. Cross-organizational process mining is a possible solution to address these needs, as it aims at comparing enterprises based on their usage. In this paper, we present a novel Cross-Organizational Process Mining Framework which takes as input, besides event log, semantics (meaning of terms in an enterprise) and organizational context (characteristics of an enterprise). The framework provides reasoning capabilities to determine what to compare and how. Besides, the framework enables one to create a catalog of metrics by deducing diagnostics from the usage. By using this catalog, the framework can monitor the (positive) effects of changes on processes. An enterprise operating in a similar context might also benefit from the same changes. To accommodate these improvement suggestions, the framework creates an improvement catalog of observed changes. Later, we provide a set of challenges which have to be met in order to obtain the inputs from current products to show the feasibility of the framework. Next to this, we provide preliminary results showing they can be met and illustrate an example application of the framework in cooperation with an ERP software vendor.</t>
  </si>
  <si>
    <t>Process mining is a discipline that helps organizations understand their work processes and identify opportunities for improvement. However, moving from process mining insights to actual improvement does not come with ease. In addition to the various actions that can be triggered by process mining insights for process improvement, both academics and practitioners face a range of specific causes why process mining initiatives are terminated. We refer to these causes as terminators. Such terminators include labor-intensive work needed to extract and preprocess relevant event data or denial of the process mining insights by process participants who are not prepared to confront or improve their processes. Due to the novelty of the understanding of process mining initiatives terminators, no particular strategy is available in the literature to address them. In this regard, this tutorial aims to bridge this gap by providing an understanding of the realm of actions triggered by process mining insights and the different terminators. Additionally, it offers a collaborative space for developing strategies to prevent the insurgence of these terminators.</t>
  </si>
  <si>
    <t>Many organisations now seek to analyse and improve their processes using event logs from various IT systems supporting their operations. Process mining aims to obtain insights from such process data, using process discovery, conformance checking and performance measures. While many commercial process mining tools feature user-friendly directly follows-based process maps, they typically do not offer a way to assess the quality of the model, leaving users with potentially unreliable insights, which could lead to the wrong conclusion being drawn from these insights. In contrast, academic tools typically provide verifiable results, but are often difficult to use and understand for stakeholders, sometimes overgeneralising behaviour to fit more extensive process model formalisms. In this paper, we bridge this well-known gap between commercial and academic tools by combining sound process discovery, conformance checking and performance capabilities with user-friendly directly follows-based process models. We implemented these techniques in a new process mining tool and applied them to analyse several business processes in a Queensland Government department. We discovered sound directly follows-based process models from their logs, compared them with prescribed models and analysed the performance of these processes. In particular, our conformance checking techniques allowed to pinpoint deviations between prescribed processes and actual recorded behaviour. The outcomes of this case study are now being used to document, review, improve and automate processes.</t>
  </si>
  <si>
    <t>The paper presents an overview of a corporate initiative aiming to implement process mining methodology in one of the largest Polish commercial banks. This undertaking was started several years ago as a small experimental project and resulted in a creation of a robust process mining framework relying on commercial tools. Our paper presents an overview of the above process, describing key developments and summarizing insights that the organization has been able to gather.</t>
  </si>
  <si>
    <t>In this paper, we introduce the SAP Signavio Academic Models (SAP-SAM) dataset, a collection of hundreds of thousands of business models, mainly process models in BPMN notation. The model collection is a subset of the models that were created over the course of roughly a decade on academic.signavio.com, a free-of-charge software-as-a-service platform that researchers, teachers, and students can use to create business (process) models. We provide a preliminary analysis of the model collection, as well as recommendations on how to work with it. In addition, we discuss potential use cases and limitations of the model collection from academic and industry perspectives.</t>
  </si>
  <si>
    <t>Nowadays, more and more process data are automatically recorded by information systems, and made available in the form of event logs. Process mining techniques enable process-centric analysis of data, including automatically discovering process models and checking if event data conform to a certain model. In this paper we analyze the previously unexplored setting of uncertain event logs: logs where quantified uncertainty is recorded together with the corresponding data. We define a taxonomy of uncertain event logs and models, and we examine the challenges that uncertainty poses on process discovery and conformance checking. Finally, we show how upper and lower bounds for conformance can be obtained aligning an uncertain trace onto a regular process model.</t>
  </si>
  <si>
    <t>Dynamically allocating the most appropriate resource to execute the different activities of a business process is an important challenge in business process management. An ineffective allocation may lead to an inadequate resources usage, higher costs, or a poor process performance. Different approaches have been used to solve this challenge: data mining techniques, probabilistic allocation, or even manual allocation. However, there is a need for methods that support resource allocation based on multi-factor criteria. We propose a framework for recommending resource allocation based on Process Mining that does the recommendation at sub-process level, instead of activity-level. We introduce a resource process cube that provides a flexible, extensible and fine-grained mechanism to abstract historical information about past process executions. Then, several metrics are computed considering different criteria to obtain a final recommendation ranking based on the BPA algorithm. The approach is applied to a help desk scenario to demonstrate its usefulness.</t>
  </si>
  <si>
    <t>Since real-life processes tend to be much flexible because of the ever changing circumstances, there is a lot of diversity in logs leading to complex models which may contain various kinds of complex control-flow structures. However, every mining algorithm has its pros and cons, so there is not a general algorithm which is capable to handle diverse logs. In this paper, we propose a general process mining approach, which first deals with the diversity issue by classifying the cases into sets of categories (sublogs). Next, multiple process miners take these sublogs as input to produce sets of process models. Then, a genetic algorithm (GA) based optimizer taking these process models as parts of initial population aggregates appropriate process fragments into the entire process model with the balance of four quality dimensions. Experiments on synthetic and real-life logs from a telecommunication giant demonstrate the effectiveness of our approach.</t>
  </si>
  <si>
    <t>Computer-based scientific experiments are becoming increasingly data-intensive, necessitating the use of High-Performance Computing (HPC) clusters to handle large scientific workflows. These workflows result in complex data and control flows within the system, making analysis challenging. This paper focuses on the extraction of case IDs from SLURM-based HPC cluster logs, a crucial step for applying mainstream process mining techniques. The core contribution is the development of methods to correlate jobs in the system, whether their interdependencies are explicitly specified or not. We present our log extraction and correlation techniques, supported by experiments that validate our approach, enabling comprehensive documentation of workflows and identification of performance bottlenecks.</t>
  </si>
  <si>
    <t>Process mining enables extracting insights into human resources working in business processes and supports employee management and process improvement. Often, resources from the same organizational group exhibit similar characteristics in process execution, e.g., executing the same set of process activities or participating in the same types of cases. This is a natural consequence of division of labor in organizations. These characteristics can be organized along various process dimensions, e.g., case, activity, and time, which ideally are all considered in the application of resource-oriented process mining, especially analytics of resource groups and their behavior. In this paper, we use the concept of execution context to classify cases, activities, and times to enable a precise characterization of resource groups. We propose an approach to automatically learning execution contexts from process execution data recorded in event logs, incorporating domain knowledge and discriminative information embedded in data. Evaluation using real-life event log data demonstrates the usefulness of our approach.</t>
  </si>
  <si>
    <t>Over the past decade, process mining has emerged as a new area of research focused on analyzing end-to-end processes through the use of event data and novel techniques for process discovery and conformance testing. While the benefits of process mining are widely recognized scientifically, research has increasingly addressed privacy concerns regarding the use of personal data and sensitive information that requires protection and compliance with data protection regulations. However, the privacy debate is currently answered exclusively by technical safeguards that lead to the anonymization of process data. This research analyzes the real-world utility of these process data anonymization techniques and evaluates their suitability for privacy protection. To this end, we use process mining in a case study to investigate how responsible users and specific user groups can be identified despite the technical anonymization of process mining data.</t>
  </si>
  <si>
    <t>We propose a novel research line integrating Statistical Model Checking (SMC), a family of simulation-based analysis techniques from quantitative formal methods, with Process Mining (PM), a collection of data-driven process-oriented techniques. SMC and PM are complementary. SMC focuses on performing the right number of simulations to obtain statistically-reliable estimations (e.g., the probability of success of an attack). PM focuses on reconstructing a model of a system using logs of its traces. Nevertheless, both approaches aim at providing evidence of issues/guarantees of the system, and at proposing enhancements. We aim at enriching SMC by explaining why it produced specific estimates. This might help, e.g., identifying issues in the model (validation) or suggesting improvements (enhancement). Given that SMC uses statistics to decide what is the correct number of simulations (or traces), we avoid by-construction the complex issue of under-representation of system behavior in the logs crucial to many PM exercises. This work-in-progress paper demonstrates the proposed methodology and its usefulness using a simple example from the security threat modeling domain. We show how PM helps highlighting both mistakes in the model, and possibilities for improvement.</t>
  </si>
  <si>
    <t>Sustainability is one of the grand challenges of our society, but organizations struggle to take a data-driven approach to identify and realize tangible value with sustainability initiatives. Due to its ability to measure and visualize actual business processes and their outcomes based on trace data, process mining (PM) can be positioned as a solution to tackle those problems. However, organizations currently lack the understanding of how to effectively leverage the technology regarding its impact and effect on sustainability initiatives' success. We apply a qualitative approach involving 28 experts to understand the crucial challenges and potential solutions in implementing PM for sustainability. Most challenges can be attributed to sustainability as an organization-wide, cross-departmental focus area, and correspondingly complex organizational setting. Our paper provides novel insights into understanding PM implementations for sustainability, especially in strategic alignment with the overall organization.</t>
  </si>
  <si>
    <t>Robotic Process Automation (RPA) is an emerging automation technology that creates software (SW) robots to partially or fully automate rule-based and repetitive tasks (aka routines) previously performed by human users in their applications' user interfaces (UIs). Successful usage of RPA requires strong support by skilled human experts, from the detection of the routines to be automated to the development of the executable scripts required to enact SW robots. In this paper, we discuss how process mining can be leveraged to minimize the manual and time-consuming steps required for the creation of SW robots, enabling new levels of automation and support for RPA. We first present a reference data model that can be used for a standardized specification of UI logs recording the interactions between workers and SW applications to enable interoperability among different tools. Then, we introduce a pipeline of processing steps that enable us to (1) semi-automatically discover the anatomy of a routine directly from the UI logs, and (2) automatically develop executable scripts for performing SW robots at run-time. We show how this pipeline can be effectively enacted by researchers/practitioners through the SmartRPA tool.</t>
  </si>
  <si>
    <t>Robotic Process Automation (RPA) technology leverages software bots to automate repetitive tasks within digital environments. While RPA offers significant efficiency gains, current bot programming processes remain heavily manual, requiring extensive effort from developers and domain experts. A current research gap exists in the factors influencing developer decisions during the low-code programming of RPA bots, specifically the choices they make when implementing a selected process. This limited knowledge hinders efforts to automate the bot programming process itself utilizing Robotic Process Mining (RPM) methods. This research study aims to address this knowledge gap by investigating the decision-making of RPA developers. A semi-structured interview study with RPA professionals was conducted to explore the factors influencing developers' decisions when selecting and translating manual actions into automated processes. The findings from the interview have been the basis to show their implications on RPM tools and to give guidance for the improvement of RPM tools.</t>
  </si>
  <si>
    <t>Process mining provides a collection of techniques to gain insights into business processes by analyzing event logs. Organizations can gain various insights into their business processes by using process mining techniques. Such techniques use event logs extracted from relational databases supporting the business process as input. However, extracting event logs is challenging due to the size of the data, and it remains ad-hoc. Existing commercial tools partly support the extraction of event logs, but they are proprietary and focus on the mainstream processes such as Purchase-To-Pay (P2P) and Order-To-Cash (O2C). Moreover, the extracted event logs suffer from well-known deficiency, convergence, and divergence issues. For example, due to convergence events are unintentionally duplicated causing unreliable or confusing performance diagnostics. In this paper, we propose an approach to extract event logs while avoiding the aforementioned issues. More in detail, we extract object-centric event logs by using an abstraction layer of the database, called Graph of Relationships (GoRs), designing blueprints with domain knowledge, and converting the database and blueprint into object-centric event logs.We fully implemented the proposed approach, which can extract object-centric event logs from SAP ERP systems, and evaluate the utility and scalability of the proposed approach.</t>
  </si>
  <si>
    <t>While Robotic Process Automation (RPA) enables companies to automate tasks in a comparable lightweight manner, the creation of such automations still requires a considerable manual effort. Robotic Process Mining (RPM) tries to mitigate this effort by analyzing recorded user interactions with a computer system to identify routines automatable by RPA and to derive corresponding RPA scripts. The rapid evolution of both RPA and RPM has led to ambiguities in the terminology used across research, prototypes, and industry. In this paper, we survey and structure the possible types of user interactions that can be recorded by analyzing the literature on RPM and the related field of user behavior mining. Additionally, we aim to foster a unified understanding of the key terms and concepts in RPM by proposing a conceptualization that draws upon ontologies of software, user interfaces, and RPA to embed this comparably new research area. To explore the practical applicability of the conceptualization, we conclude with a number of concrete usage scenarios that strengthen the design and development of RPA bots.</t>
  </si>
  <si>
    <t>Concept drift in process mining refers to a situation where a process undergoes changes over time, leading to a single event log containing data from multiple process versions. To avoid mixing these versions up during analysis, various techniques have been proposed to detect concept drifts. Yet, the performance of these techniques, especially in situations when event logs involve noise or gradual drifts, is shown to be far from optimal. A possible cause for this is that existing techniques are developed according to algorithmic design decisions, operating on assumptions about how drifts manifest themselves in event logs, which may not always reflect reality. In light of this, we propose a completely different approach, using a deep learning model that we trained to learn to recognize drifts. Our computer vision approach for concept drift detection (CV4CDD) uses an image-based representation that visualizes differences in process behavior over time, which enables us to subsequently apply a state-of-the-art object detection model to detect concept drifts. Our experiments reveal that our approach is considerably more accurate and robust than existing techniques, highlighting the promising nature of this new paradigm.</t>
  </si>
  <si>
    <t>In this keynote talk, multi-paradigm, hierarchical, and online simulations will be introduced and discussed to support effective profess mining. First, an overview of multi-paradigm simulations, such as discrete event simulation (DES), agent-based modeling (ABM), and system dynamics (SD), will be provided. While the goal of these modeling paradigms is the same (i.e. representing a real system validly and credibly), key characteristics and differences will be explained. In DES, objects/entities are relatively passive, and their dynamics are driven by a top-down comprehensive process model. On the other hand, agents in ABM are relatively active, and their dynamics are driven by their bottom-up behavior model considering their interactions with other agents and the environment. Unlike DES and ABM, which represent systems involving discrete entities/agents and events usually in a discrete-time, SD represents systems using difference or differential equations. In this talk, we will demonstrate ABM and SD result in the same system equation using a simple M/M/1 (i.e. one server, one type of customers, infinite queuing capacity) service system, where ABM system equation is derived involving an expected value and probability and SD system equation is derived via solving a differential equation. Second, an online simulation-based planning and control (SPC) approach is introduced, where a fast-running DES simulation is used as a predictive tool to evaluate decision alternatives at the planning stage, and the same DES model (a twin-simulation running in real-time) is used as a task generator to drive a real system at the control stage. The simulation models used in this SPC approach are automatically generated from a resource model (e.g. information contained in an ERP system for an enterprise). In this talk, the requirements for automatic simulation model generation will be discussed, which will be useful for the process mining community to mine and develop a process and simulation model from event log data. Third, an extension of SPC to a highly complex system is discussed, which involves a dynamic data-driven adaptive multi-scale simulation (DDDAMS) framework. A key module in this framework enhances the computational efficiency of the system-level simulation considering available data, computational resources, and model validity/credibility via dynamic switching of fidelity of component simulations and information gathering during the simulation execution over time. In this talk, a few case studies (i.e. simple M/M/1 service, smart manufacturing, unmanned aerial/ground vehicles) will be used to illustrate the above-mentioned concepts and facilitate discussions.</t>
  </si>
  <si>
    <t>Context. Improving the efficiency and effectiveness of software development projects implies understanding their actual process. Given the same requirements specification, different software development teams may follow different strategies and that may lead to inappropriate use of tools or non-optimized allocation of effort on spurious activities, non-aligned with the desired goals. However, due to its intangibility, the actual process followed by each developer or team is often a black box. Objective. The overall goal of this study is to improve the knowledge on how to measure efficiency in development teams where a great deal of variability may exist due to the human-factor. The main focus is on the discovery of the underlying processes and compare them in terms of efficiency and effectiveness. By doing so, we expect to reveal potentially hidden costs and risks, so that corrective actions may take place on a timely manner during the software project life cycle. Method. Several independent teams of Java programmers, using the Eclipse IDE, were assigned the same software quality task, related to code smells detection for identifying refactoring opportunities and the quality of the outcomes were assessed by independent experts. The events corresponding to the activity of each team upon the IDE, while performing the given task, were captured. Then, we used process mining techniques to discover development process models, evaluate their quality and compare variants against a reference model used as best practice. Results. Teams whose process model was less complex, had the best outcomes and vice-versa. Comparing less complex process variants with the best practice process, showed that they were also the ones with less differences in the control-flow perspective, based on activities frequencies. We have also determined which teams were most efficient through process analysis. Conclusions. We confirmed that, even for a well-defined software development task, there may be a great deal of process variability due to the human factor. We were able to identify when developers were more or less focused in the essential tasks they were required to perform. Less focused teams had the more complex process models, due to the spurious / non-essential actions that were carried out. In other words, they were less efficient. Experts' opinion confirmed that those teams also were less effective in their expected delivery. We therefore concluded that a self-awareness of the performed process rendered by our approach, may be used to identify corrective actions that will improve process efficiency (less wasted effort) and may yield to better deliverables, i.e. improved process effectiveness.</t>
  </si>
  <si>
    <t>Auditors and process managers often face a huge amount of financial entries in accounting information systems. For many reasons like auditing the internal control system a process-oriented view would be more helpful to understand how a set of transactions produced financial entries. For this reason we present an algorithm capable to mine financial entries and open items to reconstruct the process instances which produced the financial entries. In this way, auditors can trace how balance sheet items have been produced in the system. Traditional process mining techniques only reconstruct processes but pay no regard to the financial dimension. The paper wants to close this gap and integrate the process view with the accounting view.</t>
  </si>
  <si>
    <t>An undergraduate level Software Engineering courses generally consists of a team-based semester long project and emphasizes on both technical and managerial skills. Software Engineering is a practice-oriented and applied discipline and hence there is an emphasis on hands-on development, process, usage of tools in addition to theory and basic concepts. We present an approach for mining the process data (process mining) from software repositories archiving data generated as a result of constructing software by student teams in an educational setting. We present an application of mining three software repositories: team wiki (used during requirement engineering), version control system (development and maintenance) and issue tracking system (corrective and adaptive maintenance) in the context of an undergraduate Software Engineering course. We propose visualizations, metrics and algorithms to provide an insight into practices and procedures followed during various phases of a software development life-cycle. The proposed visualizations and metrics (learning analytics) provide a multi-faceted view to the instructor serving as a feedback tool on development process and quality by students. We mine the event logs produced by software repositories and derive insights such as degree of individual contributions in a team, quality of commit messages, intensity and consistency of commit activities, bug fixing process trend and quality, component and developer entropy, process compliance and verification. We present our empirical analysis on a software repository dataset consisting of 19 teams of 5 members each and discuss challenges, limitations and recommendations.</t>
  </si>
  <si>
    <t>Process mining leverages execution traces within an organisation's IT systems to gain insights into its processes. Despite being a mature discipline in academia and industry, setting up process mining pipelines is still a complex task and involves programming, manual steps, and considerations of privacy and intellectual property. This paper introduces a platform based on a distributed architecture that helps define, deploy, and execute process mining pipelines across organisations. The requirements for this distributed architecture and platform are derived from a set of process mining scenarios, whose relevance is validated through a survey. Furthermore, this paper introduces a prototype for an initial version of the platform, demonstrating feasibility and supporting the specified requirements.</t>
  </si>
  <si>
    <t>System behavior emerges from multiple subprocesses operating on interacting objects of different types. The relations between types of subprocesses are essential to understand the system's behavior. This includes temporal relations as well as cardinalities of relationships. Whether a product is produced before or after a customer order, which is essential with respect to lean management, would be an example of a temporal relationship. Conversely, the number of products for each customer order would be an example of a cardinality constraint. Current object-centric process modeling approaches focus on precedence constraints between activities, which is not sufficient to capture temporal and cardinality relationships between types. This paper introduces the temporal object type model (TOTeM) to model and discover process-specific type-level relations. We propose three type-level relations: a temporal relation, an overall log cardinality, and an event cardinality. The contributions of this paper include a definition of the temporal object type model, an algorithm to compute them, a publicly available implementation, and an evaluation.</t>
  </si>
  <si>
    <t>The inductive miner (IM) can guarantee to return structured process models, but the process behaviours that process trees can represent are limited. Loops in process trees can only be exited after the execution of the body part. However, in some cases, it is possible to break a loop structure in the redo part. This paper proposes an extension to the process tree notation and the IM to discover and represent break behaviours. We present a case study using a healthcare event log to explore Acute Coronary Syndrome (ACS) patients' treatment pathways, especially discharge behaviours from ICU, to demonstrate the usability of the proposed approach in real-life. We find that treatment pathways in ICU are routine behaviour, while discharges from ICU are break behaviours. The results show that we can successfully discover break behaviours and obtain the structured and understandable process model with satisfactory fitness, precision and simplicity.</t>
  </si>
  <si>
    <t>Process mining solutions include enhancing performance, conserving resources, and alleviating bottlenecks in organizational contexts. However, as in other data mining fields, success hinges on data quality and availability. Existing analyses for process mining solutions lack diverse and ample data for rigorous testing, hindering insights' generalization. To address this, we propose Generating Event Data with Intentional features, a framework producing event data sets satisfying specific meta-features. Considering the meta-feature space that defines feasible event logs, we observe that existing real-world datasets describe only local areas within the overall space. Hence, our framework aims at providing the capability to generate an event data benchmark, which covers unexplored regions. Therefore, our approach leverages a discretization of the meta-feature space to steer generated data towards regions, where a combination of meta-features is not met yet by existing benchmark datasets. Providing a comprehensive data pool enriches process mining analyses, enables methods to capture a wider range of real-world scenarios, and improves evaluation quality. Moreover, it empowers analysts to uncover correlations between meta-features and evaluation metrics, enhancing explainability and solution effectiveness. Experiments demonstrate GEDI's ability to produce a benchmark of intentional event data sets and robust analyses for process mining tasks.</t>
  </si>
  <si>
    <t>The execution of processes leaves traces of event data in information systems. These event data can be analyzed through process mining techniques. For traditional process mining techniques, one has to associate each event with exactly one object, e.g., the company's customer. Events related to one object form an event sequence called a case. A case describes an end-to-end run through a process. The cases contained in event data can be used to discover a process model, detect frequent bottlenecks, or learn predictive models. However, events encountered in real-life information systems, e.g., ERP systems, can often be associated with multiple objects. The traditional sequential case concept falls short of these so-called object-centric event data since these data exhibit a graph structure. One might force object-centric event data into the traditional case concept by flattening it. However, flattening manipulates the data and removes information. Therefore, a concept analogous to the case concept of traditional event logs is necessary to enable the application of different process mining tasks on object-centric event data. In this paper, we introduce the case concept for object-centric process mining: process executions. These are graph-based generalizations of cases as considered in traditional process mining. Furthermore, we provide techniques to extract process executions. Based on these executions, we determine equivalent process behavior with respect to an attribute using graph isomorphism. Equivalent process executions with respect to the event's activity are object-centric variants, i.e., a generalization of variants in traditional process mining. We provide a visualization technique for object-centric variants. The contribution's scalability and efficiency are extensively evaluated. Furthermore, we provide a case study showing the most frequent object-centric variants of a real-life event log. Our contributions might be used as a basis to adapt traditional process mining techniques by researchers and to generate initial control-flow insights into object-centric event logs by practitioners.</t>
  </si>
  <si>
    <t>The increasing complexity of data and processes within companies makes it increasingly difficult for auditors to ensure that annual audits are free of material misstatement. To cope with this complexity, a variety of analytical procedures have been developed in the last years. However, most of the existing procedures focus on conspicuous statements in the general ledger, and thus not consider behavioral aspects. In this paper, we show how journal entry tests can be effectively combined with process mining to capture a more comprehensive view within a company's audit. Therefore, the paper gives a comprehensive description of the purchase-to-pay-process and its realization in current SAP software as well as the required mechanism to extract event logs from raw SAP database tables. The conducted analysis is based on a dataset provided by a German medium-sized audit firm. The results suggest that we can discover anomalies that are not traceable through traditional analysis.</t>
  </si>
  <si>
    <t>This paper presents the results of an industry expert survey about event log generation in process mining. It takes academic assumptions as a starting point and elicits practitioner's assessments of statements about process execution, process scoping, process discovery, and process analysis. The results of the survey shed some light on challenges and perspectives around event log generation, as well as on the relationship between process models and process execution, and derive challenges for event log generation from it. The responses indicate that particularly relevant challenges exist around data integration and quality, and that process mining can benefit from a systematic integration with more traditional and wide-spread business intelligence approaches.</t>
  </si>
  <si>
    <t>Declarative process models are a flexible tool to capture the process model in unstructured and highly variable business scenarios. Extracting declarative process constraints, however, is a computationally intensive task and, as the volume of log data increases, efficiently extracting constraint template occurrences becomes challenging. While there have been efforts to improve the performance of declarative constraint extraction, we argue that solutions can be seamlessly derived by adapting application-agnostic pattern analysis techniques for big data to this task. In this work, we propose a solution for the efficient extraction of declarative constraints, specifically those described in the Declare language, without the limitation of developing tailored systems for declarative processes. We build on top of a recent scalable framework, named SIESTA, which can perform efficient pattern analysis on large log files. Our approach yields promising results, significantly outperforming the existing Declare Miner and MINERful solutions.</t>
  </si>
  <si>
    <t>Public event logs are valuable for process mining research to evaluate process mining artifacts and identify new and promising research directions. Initiatives like the BPI Challenges have provided a series of real-world event logs, including healthcare processes, and have significantly stimulated process mining research. However, the healthcare related logs provide only excerpts of patient visits in hospitals. The Medical Information Mart for Intensive Care (MIMIC)-IV database is a public available relational database that includes data on patient treatment in a tertiary academic medical center in Boston, USA. It provides complex care processes in a hospital from end-to-end. To facilitate the use of MIMIC-IV in process mining and to increase the reproducibility of research with MIMIC, this paper provides a framework consisting of a method, an event hierarchy, and a log extraction tool for extracting useful event logs from the MIMIC-IV database. We demonstrate the framework on a heart failure treatment process, show how logs on different abstraction levels can be generated, and provide configuration files to generate event logs of previous process mining works with MIMIC.</t>
  </si>
  <si>
    <t>Process mining is to extract knowledge about business processes from data stored implicitly in ad-hoc way or explicitly by information systems. The aim is to discover runtime process, analyze performance and perform conformance verification, using process mining tools like ProM and Disco, for single software repository and processes spanning across multiple repositories. Application of process mining to software repositories has recently gained interest due to availability of vast data generated during software development and maintenance. Process data are embodied in repositories which can be used for analysis to improve the efficiency and capability of process, however, involves a lot of challenges which have not been addressed so far. Project team defines workflow, design process and policies for tasks like issue tracking (defect or feature enhancement), peer code review (review the submitted patch to avoid defects before they are injected) etc. to streamline and structure the activities. The reality may not be the same as defined because of imperfections so the extent of non-conformance needs to be measured. We propose a research framework 'Nirikshan' to process mine the data of software repositories from multiple perspectives like process, organizational, data and time. We apply process mining on software repositories to derive runtime process map, identify and remove inefficiencies and imperfections, extend the capabilities of existing software engineering tools to make them more process aware, and understand interaction pattern between various contributors to improve the efficiency of</t>
  </si>
  <si>
    <t>In this paper, we report the results of an exploratory study into the efficacy of noise filtering in improving the accuracy of declarative process mining. We apply the double-granularity mixed-dependency filtering algorithm as introduced by [9], to the DisCoveR declarative miner [1], and parameter optimise it to only perform coarse-grained filtering. However, while noise filtering appears promising on the surface, one might worry that the outlier behaviour allowed by declarative models may be wrongly classified as noise and removed. To test the efficacy of noise filtering from both perspectives, we applied DisCoveR with noise filtering to two data sets: the process log collection used in the PDC2020 process discovery contest, emulating real-world scenarios; and a synthetic set of logs known to exhibit (non-noise) outlier behaviour. We find that on the contest data sets, noise filtering significantly increases accuracy (on average 23% points), obtaining exploratory evidence that noise filtering may improve declarative miner performance; on the synthetic logs we showcase examples where noise is filtered, while outlier behaviour remains untouched.</t>
  </si>
  <si>
    <t>The modernization of legacy software systems is one of the key challenges in software industry, which requires comprehensive system analysis. In this context, process mining has proven to be useful for understanding the (business) processes implemented by the legacy software system. However, process mining algorithms are highly dependent on both the quality and existence of suitable event logs. In many scenarios, existing software systems (e.g., legacy applications) do not leverage process engines capable of producing such high-quality event logs, which hampers the application of process mining algorithms. Deriving suitable event log data from legacy software systems, therefore, constitutes a relevant task that fosters data-driven analysis approaches, including process mining, data-based process documentation, and process-centric software migration. This paper presents an approach for deriving event logs from legacy software systems by combining knowledge from source code and corresponding database operations. The goal is to identify relevant business objects as well as to document user and software interactions with them in an event log suitable for process mining.</t>
  </si>
  <si>
    <t>Information systems support and ensure the practical running of the most critical business processes. There exists (or can be reconstructed) a record (log) of the process running in the information system. Computer methods of data mining can be used for analysis of process data utilizing support techniques of machine learning and a complex network analysis. The analysis is usually provided based on quantitative parameters of the running process of the information system. It is not so usual to analyze behavior of the participants of the running process from the process log. Here, we show how data and process mining methods can be used for analyzing the running process and how participants behavior can be analyzed from the process log using network (community or cluster) analyses in the constructed complex network from the SAP business process log. This approach constructs a complex network from the process log in a given context and then finds communities or patterns in this network. Found communities or patterns are analyzed using knowledge of the business process and the environment in which the process operates. The results demonstrate the possibility to cover up not only the quantitative but also the qualitative relations (e.g., hidden behavior of participants) using the process log and specific knowledge of the business case.</t>
  </si>
  <si>
    <t>The discipline of process mining aims to study processes in a data-driven manner by analyzing historical process executions, often employing Petri nets. Event data, extracted from information systems (e.g. SAP), serve as the starting point for process mining. Recently, novel types of event data have gathered interest among the process mining community, including uncertain event data. Uncertain events, process traces and logs contain attributes that are characterized by quantified imprecisions, e.g., a set of possible attribute values. The PROVED tool helps to explore, navigate and analyze such uncertain event data by abstracting the uncertain information using behavior graphs and nets, which have Petri nets semantics. Based on these constructs, the tool enables discovery and conformance checking.</t>
  </si>
  <si>
    <t>Process mining algorithms aim at, the automatic extraction of business process models front logs. Most of these algorithms perform well oil single-system event, traces that explicitly refer to a process instance or case. However, in many operational environments such case identifiers are not directly recorded for events. In supply chain processes there are even further challenges, since different, identification numbers. vertical integration and numerous aggregation steps prevent individual work steps to become traceable as a, case. As a result, there axe little experiences with the rise of process mining in supply chains. To address this problem, we consider Radio Frequency Identification (RFID) for identifying the movements of the business objects. Based oil all example process front the Supply Chain Operations Reference Model (SCOR), we highlight the two key challenges of making RFID events available for process mining: case identification and focus shifts. We demonstrate how RFID events that conform to the EPCglobal standard call be used to construct. cases such that process mining call be applied. A respective algorithm is sketched that we implemented in a tool which generates MXML process mining data from EPCglobal event traces. In this way, we provide a, contribution towards applying process mining techniques for supply chain analysis.</t>
  </si>
  <si>
    <t>Human behavior could be represented in the form of a process. Existing process modeling notations, however, are not able to faithfully represent these very flexible and unstructured processes. Additional non-process aware perspectives should be considered in the representation. Control-flow and data dimensions should be combined to build a robust model which can be used for analysis purposes. The work in this paper proposes a new hybrid model in which these dimensions are combined. An enriched conformance checking approach is described, based on the alignment of imperative and declarative process models, which also supports data dimensions from a statistical viewpoint.</t>
  </si>
  <si>
    <t>Conformance checking is a subarea of process mining that studies relations between designed processes, also called process models, and records of observed processes, also called event logs. In the last decade, research in conformance checking has proposed a plethora of techniques for characterizing the discrepancies between process models and event logs. Often, these techniques are also applied to measure the quality of process models automatically discovered from event logs. Recently, the process mining community has initiated a discussion on the desired properties of such measures. This discussion witnesses the lack of measures with the desired properties and the lack of properties intended for measures that support partially matching processes, i.e., processes that are not identical but differ in some steps. The paper at hand addresses these limitations. Firstly, it extends the recently introduced precision and recall conformance measures between process models and event logs that possess the desired property of monotonicity with the support of partially matching processes. Secondly, it introduces new intuitively desired properties of conformance measures that support partially matching processes and shows that our measures indeed possess them. The new measures have been implemented in a publicly available tool. The reported qualitative and quantitative evaluations based on our implementation demonstrate the feasibility of using the proposed measures in industrial settings.</t>
  </si>
  <si>
    <t>Process mining enables organizations to discover and analyze their actual processes using event data. Event data can be extracted from any information system supporting operational processes, e.g., SAP. Whereas the data inside such systems is protected using access control mechanisms, the extracted event data contain sensitive information that needs to be protected. This creates a new risk and a possible inhibitor for applying process mining. Therefore, privacy issues in process mining become increasingly important. Several privacy preservation techniques have been introduced to mitigate possible attacks against static event data published only once. However, to keep the process mining results up-to-date, event data need to be published continuously. For example, a new log is created at the end of each week. In this paper, we elaborate on the attacks which can be launched against continuously publishing anonymized event data by comparing different releases, so-called correspondence attacks. Particularly, we focus on group-based privacy preservation techniques and show that provided privacy requirements can be degraded exploiting correspondence attacks. We apply the continuous event data publishing scenario to existing real-life event logs and report the anonymity indicators before and after launching the attacks.</t>
  </si>
  <si>
    <t>In the era of digital transformation, the integration of Process Mining and Large Language Models (LLMs) offers unprecedented opportunities for enhancing business process management. This tutorial will introduce participants to the innovative concept of creating a crew of analytical agents, each equipped with a unique set of skills and tools, to comprehensively analyze business processes and generate valuable insights. The novelty of this approach lies in its ability to combine the technical prowess of Process Mining with the contextual understanding provided by LLMs, resulting in a holistic analytical framework. Key learning outcomes include understanding how to design and implement these agents, practical applications in various business contexts, and the strategic advantages of this integrated approach. This tutorial is ideal for academics, practitioners, and students looking to advance their knowledge of modern analytical techniques and their applications in business process management.</t>
  </si>
  <si>
    <t>Business Process Simulation (BPS) is a common approach to estimate the impact of changes to a business process on its performance measures. For example, BPS allows us to estimate what would be the cycle time of a process if we automated one of its activities. The starting point of BPS is a business process model annotated with simulation parameters (a BPS model). Several studies have proposed methods to automatically discover BPS models from event logs via process mining. However, current techniques in this space discover BPS models that only capture waiting times caused by resource contention or resource unavailability. Oftentimes, a considerable portion of the waiting time in a business process is caused by extraneous delays, e.g. a resource waits for the customer to return a phone call. This paper proposes a method that discovers extraneous delays from input data, and injects timer events into a BPS model to capture the discovered delays. An empirical evaluation involving synthetic and real-life logs shows that the approach produces BPS models that better reflect the temporal dynamics of the process, relative to BPS models that do not capture extraneous delays.</t>
  </si>
  <si>
    <t>Stochastic process models are a type of model that explicitly include elements of probability in describing an organization, facilitating different modes of analysis and simulation. Having obtained models of an organizational process, say through process mining, using them well depends on understanding their quality, and being able to compare different models. There may not be a single optimal stochastic model for a process, but trade-offs between models, decided by their intended use. Reasoning about trade-offs in a precise way requires quantitative measures, and an understanding of how these measures relate, including whether they capture independent underlying properties. This paper is an empirical investigation of measures for stochastic process models built from real-life logs. The experimental design assembles a large collection of models built both randomly and by discovery techniques. A wide spectrum of candidate measures, drawn from and inspired by the process mining literature, are applied using these models. Based on this analysis, three stochastic quality dimensions are proposed: adhesion, entropy and simplicity.</t>
  </si>
  <si>
    <t>With the increased adoption of process mining, there is also a need for practical solutions that work at industry scales. In this context, process querying methods (PQMs) have emerged as an important tool for drawing inferences from event logs. Here, it can be expected that industry approaches differ from academic ones, due to practical engineering and business considerations. To understand what is at the core of industry-scale PQMs, a formal analysis of the underlying languages can provide a solid foundation. To this end, we formally analyse SIGNAL, an industry-scale language for querying business process event logs developed by a large enterprise software vendor. The formal analysis shows that the core capabilities of SIGNAL, which we refer to as the SIGNAL Conjunctive Core, are more expressive than relational algebra and thus not captured by standard relational databases. We provide an upper-bound on the expressiveness via a reduction to semi-positive Datalog, which also leads to an upper bound of P-hard for the data complexity of evaluating SIGNAL Conjunctive Core queries. The findings provide first insights into how (real-world) process query languages are fundamentally different from the more generally prevalent structured query languages for querying relational databases and provide a rigorous foundation for extending the existing capabilities of the industry-scale state-of-the-art of process data querying.</t>
  </si>
  <si>
    <t>Protecting personal data about individuals, such as event traces in process mining, is an inherently difficult task since an event trace leaks information about the path in a process model that an individual has triggered. Yet, prior anonymization methods of event traces like k-anonymity or event log sanitization struggled to protect against such leakage, in particular against adversaries with sufficient background knowledge. In this work, we provide a method that tackles the challenge of summarizing sensitive event traces by learning the underlying process tree in a privacy-preserving manner. We prove via the so-called Differential Privacy (DP) property that from the resulting summaries no useful inference can be drawn about any personal data in an event trace. On the technical side, we introduce a differentially private approximation (DPIM) of the Inductive Miner. Experimentally, we compare our DPIM with the Inductive Miner on 14 real-world event traces by evaluating well-known metrics: fitness, precision, simplicity, and generalization. The experiments show that our DPIM not only protects personal data but also generates faithful process trees that exhibit little utility loss above the Inductive Miner.</t>
  </si>
  <si>
    <t>In process mining settings, events are often recorded on a low level and cannot be used for meaningful analysis directly. Moreover, the resulting variability in the recorded event sequences leads to complex process models that provide limited insights. To overcome these issues, event abstraction techniques pre-process the event sequences by grouping the recorded low-level events into higher-level activities. However, existing abstraction techniques require elaborate input about high-level activities upfront to achieve acceptable abstraction results. This input is often not available or needs to be constructed, which requires considerable manual effort and domain knowledge. We overcome this by proposing an approach that suggests groups of low-level events for event abstraction. It does not require the user to provide elaborate input upfront, but still allows them to inspect and select groups of events that are related based on their common multi-perspective contexts. To achieve this, our approach learns representations of events that capture their context and automatically identifies and suggests interesting groups of related events. The user can inspect group descriptions and select meaningful groups to abstract the low-level event log.</t>
  </si>
  <si>
    <t>Object-centric process mining is a novel branch of process mining that aims to analyze event data from mainstream information systems (such as SAP) more naturally, without being forced to form mutually exclusive groups of events with the specification of a case notion. The development of object-centric process mining is related to exploiting object-centric event logs, which includes exploring and filtering the behavior contained in the logs and constructing process models which can encode the behavior of different classes of objects and their interactions (which can be discovered from object-centric event logs). This paper aims to provide a broad look at the exploration and processing of object-centric event logs to discover information related to the lifecycle of the different objects composing the event log. Also, comprehensive tool support (OC-PM) implementing the proposed techniques is described in the paper.</t>
  </si>
  <si>
    <t>Predictive Process Monitoring (PPM) in Process Mining (PM) uses predictive analytics to forecast business process progression. A key challenge is suffix prediction, forecasting future event sequences with activity labels, timestamps, and remaining runtime. Current techniques often focus on one-step-ahead predictions, rely on iterative feedback loops for suffix generation, and underutilize payload data. Additionally, many lag behind recent advancements in model architectures, sticking to LSTM-based models. Addressing these gaps, we propose SuTraN, a novel transformer architecture for PPM suffix prediction. SuTraN avoids iterative prediction loops and utilizes all available data, including event features, to forecast entire event suffixes in a single forward pass. Our approach integrates autoregressive suffix generation, data awareness, and seq2seq learning. Experimental results on real-life event logs demonstrate SuTraN's superior performance in suffix prediction, highlighting its contributions often overlooked in current research.</t>
  </si>
  <si>
    <t>When multiple objects are involved in a process, there is an opportunity for processes to be discovered from different angles with new information that previously might not have been analyzed from a single object point of view. This does require that all the information of event/object attributes and their values are stored within logs including attributes that have a list of values or attributes with values that change over time. It also requires that attributes can unambiguously be linked to an object, an event or both. As such, object-centric event logs are an interesting development in process mining as they support the presence of multiple types of objects. First, this paper shows that the current object-centric event log formats do not support the aforementioned aspects to their full potential since the possibility to support dynamic object attributes (attributes with changing values) is not supported by existing formats. Next, this paper introduces a novel enriched object-centric event log format tackling the aforementioned issues alongside an algorithm that automatically translates XES logs to this Data-aware OCEL (DOCEL) format.</t>
  </si>
  <si>
    <t>Object-centric process mining views processes and traces as an interaction between many objects, each with their own life cycle, as opposed to being centred around the concept of a single case. Instead of describing implicit process flows, declarative process modelling focuses on the description of processes as a set of explicit rules or constraints. The declarative Dynamic Condition Response (DCR) Graphs notation has seen wide industry adoption, in particular in the Danish public sector, has seen significant work on the development of methods for the modelling, verification, and enactment of collaborative processes, and has led to the development of the award winning DisCoveR process miner. In this paper we apply object-centric concepts to DCR Graphs modelling and mining, in particular we: (1) show an extension to DCR Graphs that allows capturing of object-centric process relations and (2) introduce a process discovery method for such object-centric DCR Graphs. We showcase these contributions on the BPIC2017 loan application log.</t>
  </si>
  <si>
    <t>Business process simulation (BPS) is a versatile technique for estimating process performance across various scenarios. Traditionally, BPS approaches employ a control-flow-first perspective by enriching a process model with simulation parameters. Although such approaches can mimic the behavior of centrally orchestrated processes, such as those supported by workflow systems, current control-flow-first approaches cannot faithfully capture the dynamics of real-world processes that involve distinct resource behavior and decentralized decision-making. Recognizing this issue, this paper introduces AgentSimulator, a resource-first BPS approach that discovers a multi-agent system from an event log, modeling distinct resource behaviors and interaction patterns to simulate the underlying process. Our experiments show that AgentSimulator achieves state-of-the-art simulation accuracy with significantly lower computation times than existing approaches while providing high interpretability and adaptability to different types of process-execution scenarios.</t>
  </si>
  <si>
    <t>The classical checking of declarative Linear Temporal Logic on Finite Traces (LTLf) specifications verifies whether conjunctions of sets of formulae are satisfied by collections of finite traces. The data on which the verification is conducted may be corrupted by a number of logging errors or execution deviations at the level of single elements within a trace. The ability to quantitatively assess the extent to which traces satisfy a process specification (and not only if they do so or not at all) is thus key, especially in process mining scenarios. Previous techniques proposed for this aim either require formulae to be extended with quantitative operators or cater to the coarse granularity of whole traces. In this paper, we propose a framework to devise probabilistic measures for declarative process specifications on traces at the level of events, inspired by association rule mining. Thereupon, we describe a technique that measures the degree of satisfaction of these specifications over bags of traces. To assess our approach, we conduct an evaluation with real-world data.</t>
  </si>
  <si>
    <t>Conformance checking is a process mining technique that allows verifying the conformance of process instances to a given model. Many conformance checking algorithms provide quantitative information about the conformance of a process instance through metrics such as fitness. Fitness measures to what degree the model allows the behavior observed in the event log. Conventional fitness does not consider the individual severity of deviations. In cases where there are rules that are more important to comply with than others, fitness consequently does not take all factors into account. In the field of medicine, for example, there are guideline recommendations for clinical treatment that have information about their importance and soundness, making it essential to distinguish between them. Therefore, we introduce an alignment-based conformance checking approach that considers the importance of individual specifications and weights violations. The approach is evaluated with real patient data and evidence-based guideline recommendations. Using this approach, it was possible to integrate guideline recommendation metadata into the conformance checking process and to weight violations individually.</t>
  </si>
  <si>
    <t>Process mining is concerned with extracting knowledge about business processes based on digital traces left during their execution. Most existing process mining methods are focused on stable processes. However, processes tend to change over time in response to changing regulations or market conditions but also due to internal dynamics. Concept drift is a phenomenon in process mining when a process changes during the timeframe when it is analyzed. Following the change in how a process is executed, process complexity also changes over time. Despite this apparent connection, the relationship between these concepts have not been explicitly studied. In this paper, some theoretical considerations on how concept drift can be reflected in process complexity are presented. These considerations are then evaluated using artificial and real-life event logs. The results support the considerations and invite a multitude of questions for future research.</t>
  </si>
  <si>
    <t>Data and process mining techniques can be applied in many areas to gain valuable insights. For many reasons, accessibility to real-world business and medical data is severely limited. However, research, but especially the development of new methods, depends on a sufficient basis of realistic data. Due to the lack of data, this progress is hindered. This applies in particular to domains that use personal data, such as healthcare. With adequate quality, synthetic data can be a solution to this problem. In the procedural field, some approaches have already been presented that generate synthetic data based on a process model. However, only a few have included the data perspective so far. Data semantics, which is crucial for the quality of the generated data, has not yet been considered. Therefore, in this paper we present the multi-perspective event log generation approach SAMPLE that considers the data perspective and, in particular, its semantics. The evaluation of the approach is based on a process model for the treatment of malignant melanoma. As a result, we were able to integrate the semantic of data into the log generation process and identify new challenges.</t>
  </si>
  <si>
    <t>The discipline of process mining has a solid track record of successful applications to the healthcare domain. Within such research space, we conducted a case study related to the Intensive Care Unit (ICU) ward of the Uniklinik Aachen hospital in Germany. The aim of this work is twofold: developing a normative model representing the clinical guidelines for the treatment of COVID-19 patients, and analyzing the adherence of the observed behavior (recorded in the information system of the hospital) to such guidelines. We show that, through conformance checking techniques, it is possible to analyze the care process for COVID-19 patients, highlighting the main deviations from the clinical guidelines. The results provide physicians with useful indications for improving the process and ensuring service quality and patient satisfaction. We share the resulting model as an open-source BPMN file.</t>
  </si>
  <si>
    <t>Event data is a collection of recorded events that capture performed actions and observed states of business processes supported by information systems. It describes the times of event occurrences, event types, event attributes, and process cases of events identified by one or more objects the events relate to. Process mining uses event data to analyze and improve the processes in organizations. These processes are often performed by actors or agents, such as employees, resources, and systems, in different roles within organizations. In this paper, we present Agent System Event Data (ASED), a new type of event data that describes business processes as interactions of agents. ASED provides a new scope for analyzing individual agents involved in multiple processes, interactions of agents, and systems of agents that enact the processes. We formalize ASED as a conceptual data model, discuss its dimensional data modeling aspects, and argue that event data, in general, benefits from dimensional representation. We review existing event data types and discuss the complementary nature of existing models and ASED. Finally, we validate ASED by demonstrating its ability to express existing business process compliance rules, significantly expanding the scope of compliance analysis addressed by existing data models.</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</si>
  <si>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t>
  </si>
  <si>
    <t>Process mining is a set of techniques that are used by organizations to understand and improve their operational processes. The first essential step in designing any process reengineering procedure is to find process improvement opportunities. In existing work, it is usually assumed that the set of problematic process instances in which an undesirable outcome occurs is known prior or is easily detectable. So the process enhancement procedure involves finding the root causes and the treatments for the problem in those process instances. For example, the set of problematic instances is considered as those with outlier values or with values smaller/bigger than a given threshold in one of the process features. However, on various occasions, using this approach, many process enhancement opportunities, not captured by these problematic process instances, are missed. To overcome this issue, we formulate finding the process enhancement areas as a context-sensitive anomaly/outlier detection problem. We define a process enhancement area as a set of situations (process instances or prefixes of process instances) where the process performance is surprising. We aim to characterize those situations where process performance is significantly different from what was expected considering its performance in similar situations. To evaluate the validity and relevance of the proposed approach, we have implemented and evaluated it on a real-life event log.</t>
  </si>
  <si>
    <t>Care pathways in hospitals around the world reported significant disruption during the recent COVID-19 pandemic but measuring the actual impact is more problematic. Process mining can be useful for hospital management to measure the conformance of real-life care to what might be considered normal operations. In this study, we aim to demonstrate that process mining can be used to investigate process changes associated with complex disruptive events. We studied perturbations to accident and emergency (A&amp;E) and maternity pathways in a UK public hospital during the COVID-19 pandemic. Co-incidentally the hospital had implemented a Command Centre approach for patientflow management affording an opportunity to study both the planned improvement and the disruption due to the pandemic. Our study proposes and demonstrates a method for measuring and investigating the impact of such planned and unplanned disruptions affecting hospital care pathways. We found that during the pandemic, both A&amp;E and maternity pathways had measurable reductions in the mean length of stay and a measurable drop in the percentage of pathways conforming to normative models. There were no distinctive patterns of monthly mean values of length of stay nor conformance throughout the phases of the installation of the hospital's new Command Centre approach. Due to a deficit in the available A&amp;E data, the findings for A&amp;E pathways could not be interpreted.</t>
  </si>
  <si>
    <t>Customer journey analysis is important for organizations to get to know as much as possible about the main behavior of their customers. This provides the basis to improve the customer experience within their organization. This paper addresses the problem of predicting the occurrence of a certain activity of interest in the remainder of the customer journey that follows the occurrence of another specific activity. For this, we propose the HIAP framework which uses process mining techniques to analyze customer journeys. Different prediction models are researched to investigate which model is most suitable for high importance activity prediction. Furthermore the effect of using a sliding window or landmark model for (re)training amodel is investigated. The framework is evaluated using a health insurance real dataset and a benchmark data set. The efficiency and prediction quality results highlight the usefulness of the framework under various realistic online business settings.</t>
  </si>
  <si>
    <t>Inspired by the way SAP R/3 and other transactional information systems log events, we focus on the problem to decide whether a process model and a frequency profile fit together. The problem is formulated in terms of Petri nets and an approach based on integer programming is proposed to tackle the problem. The integer program provides necessary conditions and, as shown in this paper, for relevant subclasses these conditions are sufficient. Unlike traditional approaches, the approach allows for labeled Petri nets with hidden transitions, noise, etc. (c) 2006 Elsevier B.V. All rights reserved.</t>
  </si>
  <si>
    <t>Process mining is a family of techniques that support the analysis of operational processes based on event logs. Among the existing event log formats, the IEEE standard eXtensible Event Stream (XES) is the most widely adopted. In XES, each event must be related to a single case object, which may lead to convergence and divergence problems. To solve such issues, object-centric approaches become promising, where objects are the central notion and one event may refer to multiple objects. In particular, the Object-Centric Event Logs (OCEL) standard has been proposed recently. However, the crucial problem of extracting OCEL logs from external sources is still largely unexplored. In this paper, we try to fill this gap by leveraging the Virtual Knowledge Graph (VKG) approach to access data in relational databases. We have implemented this approach in the OnProm system, extending it to support both XES and OCEL standards. We have carried out an experiment with OnProm over the Dolibarr system. The evaluation results confirm that OnProm can effectively extract OCEL logs and the performance is scalable.</t>
  </si>
  <si>
    <t>Process mining aims to comprehend and enhance business processes by analyzing event logs. Recently, object-centric process mining has gained traction by considering multiple objects interacting with each other in a process. This object-centric approach offers advantages over traditional methods by avoiding dimension reduction issues. However, in contrast to traditional process mining where a standard event log format was quickly agreed upon with XES providing a common platform for further research and industry, various object-centric logging formats have been proposed, each addressing specific challenges such as object relations or dynamic attribute changes. This makes that interoperability of object-centric algorithms remains a challenge, hindering reproducibility and generalizability in research. Additionally, the object-centric process storage paradigm aligns well with a wide range of object-oriented databases storing process data. This paper introduces a characteristics framework from three perspectives originating from studying seminal works in process mining (what should be analyzed), object-centric process modeling (how it should be modeled), and database storage (how it should be stored) perspectives in order to compare and evaluate object-centric log formats. By identifying commonalities and discrepancies among these formats, the study delves into unresolved issues and proposes a road map with potential solutions for further improvements. Ultimately, this research contributes to advancing object-centric process mining by facilitating a deeper understanding of event log formats and promoting consistency and compatibility across methodologies.</t>
  </si>
  <si>
    <t>Conformance checking is the field of process mining concerned with the monitoring and reporting of discrepancies between event logs and process models. An often overlooked issue is the entry barrier for conformance checking techniques. On the one hand, constraint-checking methods provide intuitive conformance diagnostics, yet require a significant manual effort and expertise from the users to elicit the corresponding constraints. On the other hand, procedurally-oriented techniques, e.g., alignments, provide low-level conformance results that require a significant interpretation effort from the end-user. Therefore, in this paper, we propose to combine the best of both worlds and present an automated method to generate conformance diagnostics in the form of higher-level behavioral patterns, derived from a procedural model. The approach is implemented as a standalone tool and evaluated against real-life datasets, where it is shown to explain nearly all deviations with good scalability.</t>
  </si>
  <si>
    <t>Process mining offers methods to analyze the actual control-flow behavior of a process. The two main available methods are process discovery and variant analysis. While process discovery aggregates all variants into one model, the models often suffer from high complexity and lack detailed granularity. Conversely, variants are simple and offer fine granularity but their sheer number makes them difficult to comprehend. To bridge this gap, we introduce the concept of super variants. These represent a middle ground between the complexity of discovered process models and the simplicity of variants, offering an aggregation of closely related variants. We propose a super-variant mining framework based on object-centric variants, evaluate its scalability, and demonstrate its utility through a practical use case. This new approach promises to enhance control-flow analysis by striking a new balance between complexity and aggregation.</t>
  </si>
  <si>
    <t>The discovery of process models from event logs (i.e. process mining) has emerged as one of the crucial challenges for enabling the continuous support in the life-cycle of a process-aware information system. However, in a decade of process discovery research, the relevant algorithms are known to have strong limitations in several dimensions. Invisible task and non-free-choice construct are two important special structures in a process model. Mining invisible tasks involved in non-free-choice constructs is still one significant challenge. In this paper, we propose an algorithm named alpha($). By introducing new ordering relations between tasks, alpha($) is able to solve this problem. alpha($) has been implemented as a plug-in of ProM. The experimental results show that it indeed significantly improves existing process mining techniques.</t>
  </si>
  <si>
    <t>Event abstraction enables transformation of low level events into higher level events making process mining (PM) on sensor data available. There are many approaches to event abstraction described in literature, however the main approaches include supervised or unsupervised techniques. We address the challenge of transforming low-level sensor data into high-level activities required for effective process mining, a task traditionally reliant on domain experts. By leveraging LLMs to automate the labelling process of sensor data clusters, we bridge the gap between raw data and process models. Motivated by a mining industry use case, we validated the effectiveness of LLMs in accurately labelling operational phases. Our LLM-generated labelling rules demonstrated high accuracy and interpretability, simplifying the understanding for domain experts. Additionally, we compared our LLM-based approach with a Decision Tree Classifier, highlighting the advantages of LLMs in generating simpler, more understandable labelling functions. Our work underscores the potential of advanced AI techniques to enhance the efficiency and accuracy of PM, contributing to the Industry 4.0 initiative.</t>
  </si>
  <si>
    <t>The construction of a business process simulation (BPS) model requires significant modeling efforts. This paper focuses on modeling the inter-arrival time (IAT) of entities, i.e. the time between the arrival of consecutive entities. Accurately modeling entity arrival is crucial as it influences process performance metrics such as the average waiting time. In this respect, the analysis of event logs can be useful. Given the limited process mining support for this BPS modeling task, the contribution of this paper is twofold. Firstly, an IAT input model taxonomy for process mining is introduced, describing event log use depending on process and event log characteristics. Secondly, ARPRA is introduced and operationalized for gamma distributed IATs. This novel approach to mine an IAT input model is the first to explicitly integrate the notion of queues. ARPRA is shown to significantly outperform a benchmark approach which ignores queue formation.</t>
  </si>
  <si>
    <t>Simulation is a common approach to predict the effect of business process changes on quantitative performance. The starting point of Business Process Simulation (BPS) is a process model enriched with simulation parameters. To cope with the typically large parameter spaces of BPS models, several methods have been proposed to automatically discover BPS models from event logs. Virtually all these approaches neglect the data perspective of business processes. Yet, the data attributes manipulated by a business process often determine which activities are performed, how many times, and when. This paper addresses this gap by introducing a data-aware BPS modeling approach and a method to discover data-aware BPS models from event logs. The BPS modeling approach supports three types of data attributes (global, case-level, and event-level) as well as deterministic and stochastic attribute update rules and data-aware branching conditions. An empirical evaluation shows that the proposed method accurately discovers the type of each data attribute and its associated update rules, and that the resulting BPS models more closely replicate the process execution control flow relative to data-unaware BPS models.</t>
  </si>
  <si>
    <t>Market forces such as rising amounts of product variants and decreasing batch sizes lead to higher complexity in manufacturing processes. Therefore, production management's demand for data-based process transparency is growing continuously as well as the number of companies turning to process mining to address these challenges. Information systems in production usually do not provide readily available event log data for the analysis. This paper investigates several techniques for inferring missing event log data in production processes by extracting events with timestamps from sensor data from machines and link them to process instances. We demonstrate the effectiveness of our approach in a real-world manufacturing environment. The evaluation of the resulting event logs revealed that the quality of the timestamps and the assignment of the actual process instances is sufficient to apply process mining techniques that would have required both greater effort and higher cost intensity if a traceability system had been implemented.</t>
  </si>
  <si>
    <t>Traditional process mining often simplifies the multi-object reality of business processes, linking each event to a single object called the case. This oversimplification may lead to inaccurate analyses, caused by missing interactions between object types. In contrast, object-centric process mining permits events to be tied to multiple objects, capturing complex interactions and providing a more accurate representation of business processes. This paper introduces an approach for supporting object-centric process mining utilizing Object-Centric Directly-Follows Graphs (OC-DFGs). Despite their advantages, e.g., simplicity, OC-DFGs have been relatively untapped for essential process mining tasks, such as conformance checking and performance analysis. In order to address this, our research presents a comprehensive approach for OC-DFG-based conformance checking and performance analysis. We fully implement the proposed approach as a web application and demonstrate the use of OC-DFGs for these tasks within a case study of a real-life loan application process.</t>
  </si>
  <si>
    <t>The execution of (business) processes often deviates from their behavioral specification (e.g., captured in a BPMN model). Conformance checking techniques evaluate whether event logs, i.e., data records capturing process behavior, and process models conform to each other. As such, conformance checking techniques provide insights into the correctness of the process execution. Alignments are conformance checking artifacts used to compute conformance metrics and, particularly, diagnostics. Several alignment algorithms exist, yet most existing methods solve an underlying search problem in which one typically calculates a heuristic to guide the search. Recently, a promising novel search approach was presented that reduces the overall number of heuristics required to solve the alignment problem. This paper extends this approach by proposing a caching strategy that improves the overall search speed and efficiency. We conducted a large set of experiments, confirming that the overall search efficiency increases significantly due to our contribution.</t>
  </si>
  <si>
    <t>Hybrid process models are considered an attractive approach for modeling knowledge-intensive processes. A hybrid process model combines both imperative and declarative modeling, which can handle both the structured and the flexible parts of a business process. However, it is difficult and time-consuming to create and refine a hybrid process model due to its structure complexity and case variability. This paper introduces the Case Analytics Workbench, an end-to-end system to accelerate hybrid process model creation and evolution by combining declarative and imperative process mining, event log clustering and human interaction in a cloud environment. We validated the effectiveness and applicability of our system by performing two case studies from insurance and health care industry respectively.</t>
  </si>
  <si>
    <t>Process mining discovers process models from event logs. Logs containing heterogeneous sets of traces can lead to complex process models that try to account for very different behaviour in a single model. Trace clustering identifies homogeneous sets of traces within a heterogeneous log and allows for the discovery of multiple, simpler process models. In this paper, we present a trace clustering method based on local alignment of sequences, subsequent multidimensional scaling, and k-means clustering. We describe its implementation and show that its performance compares favourably to state-of-the-art clustering approaches on two evaluation problems.</t>
  </si>
  <si>
    <t>Process mining is a prominent discipline that collects a variety of techniques fulfilling different mining purposes by gathering information from event logs. This involves the continuous necessity of event logs suitable for testing mining techniques with respect to different purposes. Unfortunately, event logs are hard to find and usually contain noise that can influence the results of a mining technique. In this paper, we propose a framework for generating event logs tailored for different mining purposes, e.g., process discovery and conformance checking. Event logs generation and tuning are made out through business model simulations guided by the mining purpose under consideration. Beyond defining the framework, we implemented it as a tool, which has been also used for the validation of the approach we propose.</t>
  </si>
  <si>
    <t>Conformance checking focuses on quantifying behavioral differences between desired and observed process behavior. Stochastic conformance checking considers not only the desired control flow of a process but also the relative frequency of each sequence. State-of-the-art stochastic conformance measures either cannot gracefully handle partially matching traces or are prohibitively expensive to compute. This paper bridges this gap by introducing the stochastic Markovian abstraction. The abstraction is defined as the relative occurrences of sub-traces in a stochastic language. Two stochastic languages can be compared via their Markovian abstractions using existing language comparison techniques. We show how to compute this abstraction for bounded, livelock-free stochastic labeled Petri nets. One of its derived measures is qualitatively and quantitatively evaluated on a series of artificial and real-world datasets. The experiments show that the abstraction can be efficiently computed and is successful in handling partially mismatching traces.</t>
  </si>
  <si>
    <t>Predictive monitoring of business processes aims at predicting the future of an ongoing process execution. In this work, we focus on the prediction of the next activities to be executed in a running case. However, in contrast with most state-of-the-art approaches, focused on predicting exactly the next activity that will be executed from the current state of the process, we propose an approach aimed at predicting the portion of the process (or location) that is likely to be executed next. The notion of location allows us to detect activities belonging to the same portion of a control-flow construct (e.g., at the beginning of a parallelism, or at the end of a loop). It provides an abstraction mechanism from the level of the single activity, which can be used to provide the process analyst with an higher-level overview of what can be expected next in the process execution. We validated the approach over a set of real-world datasets comparing and discussing different strategies for training a classifier in returning a location in place of an activity label.</t>
  </si>
  <si>
    <t>Large engineering processes need to be monitored in detail regarding when what was done in order to prove compliance with rules and regulations. A typical problem of these processes is the lack of control that a central process engine provides, such that it is difficult to track the actual course of work even if data is stored in version control systems (VCS). In this paper, we address this problem by defining a mining technique that helps to generate models that visualize the work history as GANTT charts. To this end, we formally define the notion of a project-oriented business process and a corresponding mining algorithm. Our evaluation based on a prototypical implementation demonstrates the benefits in comparison to existing process mining approaches for this specific class of processes.</t>
  </si>
  <si>
    <t>An important part of healthcare decision making is to understand how certain actions relate to desired and undesired outcomes. One key challenge is to deal with confounding variables, i.e., variables that influence the relation between actions and outcomes. Existing techniques aim to uncover the underlying statistical relations between actions and outcomes, but either do not account for confounding variables or only consider the process or case level instead of the event level. Therefore, this paper proposes a novel relation mining approach for healthcare processes that 1) explicitly accounts for confounding variables at the event level, and 2) transparently communicates the effect of the confounding variables to the user. We demonstrate the applicability and importance of our approach using two evaluation experiments. We use a real-world healthcare dataset to show that the identified relations indeed provide important input for decision making in healthcare processes. We use a synthetic dataset to illustrate the importance of our approach in the general setting of causal model estimation.</t>
  </si>
  <si>
    <t>Since IoT devices supporting business processes (BPs) in sectors like manufacturing, logistics or healthcare can collect data on the execution of the processes, there is a growing awareness of the opportunity to use IoT data for process mining (PM). However, several challenges need to be addressed to enable IoT-enhanced PM, among which the need for a standard IoT-enhanced event log model. In this paper, we identify four main challenges for the integration of IoT data in event logs, from which 10 requirements for an IoT-enhanced event log model are derived. We then analyse the two main current event log models, the extensible event stream (XES) and the object-centric event log (OCEL), and confront them with the requirements, showing that both present important limitations to storing IoT-enhanced event logs. Based on this analysis, we conclude that a comprehensive data model is required to develop more advanced IoT-enhanced PM techniques.</t>
  </si>
  <si>
    <t>Discovering and analysing business processes are important tasks for organizations. Process mining bridges the gap between process management and data science by discovering process models using event logs derived from real-world data. Besides mandatory event attributes like case identifier, activity, and timestamp, additional event attributes can be present, such as human resources, costs, and laboratory values. These event attributes can be modified by multiple events in a trace, which can be classified as so-called dynamic event attributes. So far, the process behaviour of event attributes is described in the form of read/write operations or object-lifecycle states. However, the actual value behaviour has not been considered yet. This paper introduces an approach that allows to automatically detect changes in the actual values of dynamic event attributes, enabling to identify changes between process activities representing events with the same activity name. This can help to confirm expected behaviour of dynamic event attributes, but also allows deriving novel insights by identifying unexpected changes. We applied the proposed technique on the MIMIC-IV real-world data set on hospitalizations in the US and evaluated the results together with a medical expert. The approach is implemented in Python with the help of the PM4Py framework.</t>
  </si>
  <si>
    <t>Best practices in (teaching) data literacy, specifically Exploratory Data Analysis, remain an area of tacit knowledge until this day. However, with the increase in the amount of data and its importance in organisations, analysing data is becoming a much-needed skill in today's society. Within this paper, we describe an empirical experiment that was used to examine the steps taken during an exploratory data analysis, and the order in which these actions were taken. Twenty actions were identified. Participants followed a rather iterative process of working step by step towards the solution. In terms of the practices of novice and advanced data analysts, few relevant differences were yet discovered.</t>
  </si>
  <si>
    <t>Bookis is a C2C online marketplace for physical books. It is a product-orientated platform on web and mobile apps that enables customers to buy used books from other customers on the platform. Insights into the customer behavior and how customers experience their customer journey is crucial to improve their marketplace. Service providers, such as Bookis, are accumulating more and more data from their systems that could be leveraged for analysis. Yet, turning such data into comprehensive individual customer journeys is a significant challenge. This difficulty is compounded by several issues among which: (1) converting or connecting raw events to discernible touchpoints, (2) defining the boundaries of journeys in a C2C marketplace, and (3) acquiring and integrating data from external service providers such as delivery services. We provide a case study describing two analysis iterations in an attempt to obtain a comprehensive view on Bookis' main customer journey by combining an outside in view (mystery shopping) with an inside out view (process mining). We leverage a novel event knowledge graph approach to data integration and conclude that the combination of both viewpoints is important to obtain a comprehensive analysis of the customer journey. In particular, relevant parts of the journey may not be covered by data-driven method, despite the large amounts of event data available.</t>
  </si>
  <si>
    <t>Process mining is an emerging discipline whose aim is to discover, monitor and improve real processes by extracting knowledge from event logs representing actual process executions in a given organizational setting. In this light, it can be applied only if faithful event logs, adhering to accepted standards (such as XES), are available. In many real-world settings, though, such event logs are not explicitly given, but are instead implicitly represented inside legacy information systems of organizations, which are typically managed through relational technology. In this work, we devise a novel framework that supports domain experts in the extraction of XES event log information from legacy relational databases, and consequently enables the application of standard process mining tools on such data. Differently from previous work, the extraction is driven by a conceptual representation of the domain of interest in terms of an ontology. On the one hand, this ontology is linked to the underlying legacy data leveraging the well-established ontology-based data access (OBDA) paradigm. On the other hand, our framework allows one to enrich the ontology through user-oriented log extraction annotations, which can be flexibly used to provide different log-oriented views over the data. Different data access modes are then devised so as to view the legacy data through the lens of XES.</t>
  </si>
  <si>
    <t>Issue tracking systems such as Bugzilla, Mantis and JIRA are Process Aware Information Systems to support business process of issue (defect and feature enhancement) reporting and resolution. The process of issue reporting to resolution consists of several steps or activities performed by various roles (bug reporter, bug triager, bug fixer, developers, and quality assurance manager) within the software maintenance team. Project teams define a workflow or a business process (design time process model and guidelines) to streamline and structure the issue management activities. However, the runtime process (reality) may not conform to the design time model and can have imperfections or inefficiencies. We apply business process mining tools and techniques to analyze the event log data (bug report history) generated by an issue tracking system with the objective of discovering runtime process maps, inefficiencies and inconsistencies. We conduct a case-study on data extracted from Bugzilla issue tracking system of the popular open-source Firefox browser project. We present and implement a process mining framework, Nirikshan, consisting of various steps: data extraction, data transformation, process discovery, performance analysis and conformance checking. We conduct a series of process mining experiments to study self-loops, back-and-forth, issue reopen, unique traces, event frequency, activity frequency, bottlenecks and present an algorithm and metrics to compute the degree of conformance between the design time and the runtime process.</t>
  </si>
  <si>
    <t>A good process model is expected not only to reflect the behavior of the process, but also to be as easy to read and understand as possible. Because preferences vary across different applications, numerous measures provide ways to reflect the complexity of a model with a numeric score. However, this abundance of different complexity measures makes it difficult to select one for analysis. Furthermore, most complexity measures are defined only for BPMN or EPC, but not for workflow nets. This paper adapts existing complexity measures to the world of workflow nets. It then compares these measures with a set of properties originally defined for software complexity, as well as new extensions to it. We discuss the importance of the properties in theory by evaluating whether matured complexity measures should fulfill them or whether they are optional. We find that not all inspected properties are mandatory, but also demonstrate that the behavior of evolutionary process discovery algorithms is influenced by some of these properties. Our findings help analysts to choose the right complexity measure for their specific use-case.</t>
  </si>
  <si>
    <t>Process-aware Recommender systems (PAR systems) are information systems that aim to monitor process executions, predict their outcome, and recommend effective interventions to have better ends. Recent literature puts forward proposals of PAR systems that return valuable, practical recommendations. However, recommendations without sensible explanations prevent process owners from feeling engaged in the decision process or understanding why these interventions should be carried out. Therefore, the risk of process owners do not trust the PAR system and overlook these recommendations is high. This paper proposes a framework to accompany recommendations with sensible explanations based on the process behavior, the intrinsic characteristics, and the context in which the process is carried on. The paper illustrates the potential relevance of these explanations for process owners in two use cases.</t>
  </si>
  <si>
    <t>In our everyday lives, we are exposed to IoT devices that sense the environment and produce raw events. Especially, in smart home scenarios such raw events can be used to detect and monitor human activities and behaviors. This could be of a great help in context that involve fragile people such as elderly or patients, to monitor their condition and support their daily life activities. With our contribution we aim at defining an approach that can be applied on smart-home IoT event logs and support the discovery and monitoring of human routines. In this work we present our approach that relies on the application of community detection algorithms for the discovery of the routines and the adoption of process mining techniques for their inspection. Especially, we report on a first implementation and validation of the approach with respect to a well known IoT event log.</t>
  </si>
  <si>
    <t>Predictive Process Monitoring (PPM) is a subfield of Process Mining, which focuses on using Machine Learning (ML) methods to predict the future of an ongoing execution based on its early stages. Predictions provided by PPM approaches include the time remaining until the end of the process execution, the next event activity to be performed, or the overall outcome of the execution trace. While different machine and deep learning methods have been leveraged in the literature of PPM, in recent years, Graph Neural Networks (GNNs) have emerged as a new type of neural network and have been leveraged by few approaches in PPM. GNN models offer the advantage of working with a more natural representation of a trace prefix, allowing more expressive and semantically rich encodings. In this paper, we review three GNNs-based approaches from the PPM literature and we compare them with state-of-the-art approaches on the task of next activity prediction. The results show that GNNs are able to achieve an accuracy gain of more than 10% with respect to traditional approaches for some datasets, thus making them a promising solution in PPM.</t>
  </si>
  <si>
    <t>Object-centric event logs have recently been introduced as a means to capture event data of processes that handle multiple concurrent object types, with potentially complex interrelations. Such logs allow process mining techniques to handle multi-object processes in an appropriate manner. However, event data is often not yet available in this new format, but is rather captured in the form of classical, flat event logs. This flat representation obscures the true interrelations that exist between different objects and associated events, causing issues such as the well-known convergence and divergence of event data. This situation calls for support to transform classical event logs into object-centric counterparts. Such a transformation is far from straightforward, though, given that the information required for object-centric logs, such as explicitly indicated object types, identifiers, and properties, is not readily available in flat logs. In this paper, we propose an approach that automatically uncovers object-related information in flat event data and uses this information to transform the flat data into an objectcentric event log according to the OCEL format. We achieve this by combining the semantic analysis of textual attributes with data profiling and control-flow-based relation extraction techniques. We demonstrate our approach's efficacy through evaluation experiments and highlight its usefulness by applying it to real-life event logs in order to mitigate the quality issues caused by their flat representation.</t>
  </si>
  <si>
    <t>In this article an application of datamining algorithms for early detection of the delays in the process is presented. We used data of the real-world process of customer order fulfillment for industrial robots replacement parts in a multi-branch environment extracted from SAP system event log. Four different algorithms were tested: C&amp;RT, boosted tree, random forest and artificial neural network in order to check their ability to detect if the whole process lasts longer than a specified time.</t>
  </si>
  <si>
    <t>Composition of Web Services (WS) into business processes (BP) often results in occurrence of defects in a process: implicit dependencies, incorrect contexts, non-optimal or bottlenecked workflow, and deadlocks. To deal with these problems, WS Mining (process mining in SOA) research provides methods and tools to discover, evaluate and enhance real world processes basing on a process model discovered from a log. Unfortunately, current research in this field only concerns SOAP-WS which are not as well-suited as RESTful-WS in the context of current research trends like Internet of Things or Web 2.0. WS Mining methods and tools should consider RESTful-WS where functionality of the system is expressed in the form of resources and relationships among them. In this paper we show the idea of discovering process models for interacting RESTful-WS with respect to both workflow and resources perspectives. We introduce extended version of the a algorithm (AA), RESTful-WS mining algorithm (RMA), which discovers hierarchical process models and resource-oriented perspective of a process including local and global behavior. Finally, we present a brief discussion on how RMA decomposes a problem into smaller ones, significantly reducing the execution time in real time scenarios.</t>
  </si>
  <si>
    <t>Conformance checking allows auditors to detect process deviations automatically, resulting in numerous deviations, with only a few being relevant. Identifying notable items amidst this large data set is challenging. Machine learning techniques offer potential solutions, but questions about the required number of labeled deviations and the impact of label quality remain. Our study investigates these factors' effects on Decision Trees and Random Forests. Results demonstrate these models' effectiveness in identifying notable items within imbalanced deviation populations. Achieving 90% precision and recall is feasible with about 400 to 600 labeled deviations, depending on the notable items' population fraction. A higher fraction of notables reduces the required labeled deviations. Varying label quality produced similar results. Additionally, classifications identifying at least 90% notable items are linked to less complex processes.</t>
  </si>
  <si>
    <t>Conformance checking is a process mining technique that allows verifying the conformance of process instances to a given model. Thus, this technique is predestined to be used in the medical context for the comparison of treatment cases with clinical guidelines. However, medical processes are highly variable, highly dynamic, and complex. This makes the use of imperative conformance checking approaches in the medical domain difficult. Studies show that declarative approaches can better address these characteristics. However, none of the approaches has yet gained practical acceptance. Another challenge are alignments, which usually do not add any value from a medical point of view. For this reason, we investigate in a case study the usability of the HL7 standard Arden Syntax for declarative, rule-based conformance checking and the use of manually modeled alignments. Using the approach, it was possible to check the conformance of treatment cases and create medically meaningful alignments for large parts of a medical guideline.</t>
  </si>
  <si>
    <t>IoT networks in, for example, smart manufacturing, smart homes, and smart health demand process mining beyond traditional event logs. However, conventional process discovery and conformance checking algorithms expect data to be collected at a central location for mining. As a result, they struggle to handle the vast amounts of data generated by IoT networks, which often leads to privacy concerns. To address these challenges, this paper introduces Distributed Conformance Checking (DisCC). DisCC leverages a footprint-fitness method to perform distributed online conformance checks directly at the data source where an event is sensed, ensuring scalable conformance checking and enabling privacy by only sharing aggregated event data with a central entity. Our evaluation of DisCC demonstrates its effectiveness in accurately performing conformance checks at the event, trace, and log levels. We experimentally show the correctness of DisCC and how quickly its interim results converge to the correct fitness value. The system supports real-time alerts for non-conforming events and traces, detects concept drifts and temporary fitness losses through a sliding window implementation, and offers a scalable, privacy-enabling solution for process monitoring in IoT networks.</t>
  </si>
  <si>
    <t>Easy-to-understand and up-to-date models of business processes are important for enterprises, as they aim to describe how work is executed in reality and provide a starting point for process analysis and optimization. With an increasing amount of event data logged by information systems today, the automatic discovery of process models from process logs has become possible. Whereas most existing techniques focus on the discovery of well-formalized models (e.g. Petri nets) which are popular among researchers, business analysts prefer business domain-specific models (such as Business Process Model Notation, BPMN) which are not well formally specified. We present and evaluate an approach for discovering the latter type of process models by formally specifying a hierarchical view on business process models and applying an evolution strategy on it. The evolution strategy efficiently finds process models which best represent a given event log by using fast methods for process model conformance checking, and is partly guided by the diversity of the process model population. The approach contributes to the field of evolutionary algorithms by showing that they can be successfully applied in the real-world use case of process discovery, and contributes to the process discovery domain by providing a promising alternative to existing methods.</t>
  </si>
  <si>
    <t>Traditional process models like Petri nets effectively describe the control flow of processes but fail to capture stochastic information such as choice likelihoods. To address this, Stochastic Labeled Petri Nets (SPNs) have recently gained attention, extending Petri nets with transition weights that allow to associate executions with probabilities. The language of an SPN thereby becomes a probability distribution over traces (i.e., sequences of activities). To assess an SPN's quality, Earth Mover's Stochastic Conformance (EMSC) emerged as a natural metric that measures the similarity of the SPN's trace distribution to the observed real-world distribution. In this paper, we propose a locally optimal approach for fine-tuning (or finding) transitions weights to maximize an SPN's EMSC. Leveraging the relationship between EMSC and the Wasserstein distance, which recently gained attention as a loss function in machine learning, we compute subgradients for EMSC to optimize transition weights via subgradient descent. Besides, we propose a straightforward solution to handle models that allow for infinitely many traces. Our optimization approach is broadly applicable for EMSC that is, for EMSC using arbitrary trace-to-trace distances-unlike existing works that either to not explicitly consider EMSC or only special variants. We demonstrate the applicability of our approach on several real-life event logs and discovery algorithms, comparing it to state-of-the-art stochastic process discovery methods and a recent full automated simulation approach.</t>
  </si>
  <si>
    <t>To analyze large amounts of data, visual analysis tools offer filter mechanisms for drilling down into multi-dimensional information spaces, or slicing and dicing them according to given criteria. This paper introduces an analysis approach for navigating multi-dimensional process instance execution logs based on business process models. By visually selecting parts of a business process model, a set of available log entries is filtered to include only those entries that result from execution instances of the selected process branches. Using this approach allows to exploratively navigate through process execution logs and analyze them according to the causal-temporal relationships encoded in the underlying business process model. The business process models used by the approach can either be created using model editors, or be statistically derived using process mining techniques. We exemplify our approach with a prototypical implementation.</t>
  </si>
  <si>
    <t>Predictive performance analysis is crucial for supporting operational processes. Prediction is challenging when cases are not isolated but influence each other by competing for resources (spaces, machines, operators). The so-called performance spectrum maps a variety of performance-related measures within and across cases over time. We propose a novel prediction approach that uses the performance spectrum for feature selection and extraction to pose machine learning problems used for performance prediction in non-isolated cases. Although the approach is general, we focus on material handling systems as a primary example. We report on a feasibility study conducted for the material handling systems of a major European airport. The results show that the use of the performance spectrum enables much better predictions than baseline approaches.</t>
  </si>
  <si>
    <t>Object-centric event log is a format for properly organizing information from different views of a business process into an event log. The novelty in such a format is the association of events with objects, which allows different notions of cases to be analyzed. The addition of new features has brought an increase in complexity. Clustering analysis can ease this complexity by enabling the analysis to be guided by process behaviour profiles. However, identifying which features describe the singularity of each profile is a challenge. In this paper, we present an exploratory study in which we mine frequent patterns on top of clustering analysis as a mechanism for profile characterization. In our study, clustering analysis is applied in a trace clustering fashion over a vector representation for a flattened event log extracted from an object-centric event log, using a unique case notion. Then, frequent patterns are discovered in the event sublogs associated with clusters and organized according to that original object-centric event log. The results obtained in preliminary experiments show association rules reveal more evident behaviours in certain profiles. Despite the process underlying each cluster may contain the same elements (activities and transitions), the behaviour trends show the relationships between such elements are supposed to be different. The observations depicted in our analysis make room to search for subtler knowledge about the business process under scrutiny.</t>
  </si>
  <si>
    <t>An important practical capability of conformance checking is that organizations can use it to alleviate potential deviations from the intended process behavior. However, existing techniques only identify these deviations, but do not provide insights on potential explanations, which could help to improve the process. In this paper, we present attribute-based conformance diagnosis (ABCD), a novel approach for correlating process conformance with trace attributes. ABCD builds on existing conformance checking techniques and uses machine learning techniques to find trace attribute values that potentially impact the process conformance. It creates a regression tree to identify those attribute combinations that correlate with higher or lower trace fitness. We evaluate the explanatory power, computational efficiency, and generated insights of ABCD based on publicly available event logs. The evaluation shows that ABCD can find correlations of trace attribute combinations with higher or lower fitness in a sufficiently efficient way, although computation time increases for larger log sizes.</t>
  </si>
  <si>
    <t>Interest in stochastic models for business processes has been revived in a recent series of studies on uncertainty in process models and event logs, with corresponding process mining techniques. In this context, variants of stochastic labelled Petri nets, that is with duplicate labels and silent transitions, have been employed as a reference model. Reasoning on the stochastic, finite-length behaviours induced by such nets is consequently central to solve a variety of model-driven and data-driven analysis tasks, but this is challenging due to the interplay of uncertainty and the potentially infinitely traces (including silent transitions) induced by the net. This explains why reasoning has been conducted in an approximated way, or by imposing restrictions on the model. The goal of this paper is to provide a deeper understanding of such nets, showing how reasoning can be properly conducted by leveraging solid techniques from qualitative model checking of Markov chains, paired with automata-based techniques to suitably handle silent transitions. We exploit this connection to solve three central problems: computing the probability of reaching a particular final marking; computing the probability of a trace or that a temporal property, specified as a finite-state automaton, is satisfied by the net; checking whether the net stochastically conforms to a probabilistic Declare model. The different techniques have all been implemented in a proof-of-concept prototype.</t>
  </si>
  <si>
    <t>Process mining combines data mining with process analysis, e.g. to discover process models from event logs. Practice shows that event logs grow very fast. Consequently, they quickly become too large to analyze with current tools. Given the exploratory nature of many process mining algorithms, this can be problematic, as in many cases algorithms are used frequently to optimize and analyze the influence of parameters. One solution is reducing the data by sampling the event log. Many sampling approaches exist, yet the quality of these approaches is unknown. In this paper, we study the behavioral quality of event log sampling, and introduce measures to quantify this behavioral quality. The approach has been implemented in the tool ProM. Experiments show that sampling very quickly introduces under and oversampled behavior in the event log, which can be problematic for frequency-based algorithms.</t>
  </si>
  <si>
    <t>In process mining, one is often confronted with datasets that contain high degrees of control-flow variation. This causes the results of subsequent process mining steps to be less accurate or harder to understand. Trace clustering, or dividing the log into more homogeneous groups, can help limit this issue. Trace clustering techniques are commonly subdivided into two types: distance-based techniques and model-driven approaches. In this paper, a novel trace clustering technique is presented, that combines aspects of both paradigms. The core idea is to first learn so-called super-instances using a simple distance-driven technique and subsequently apply a model-driven technique to cluster the super-instances. Our technique not only shows qualitative improvements of the obtained clusterings, but also significantly improves the scalability, as shown in an experimental evaluation using real-life event logs.</t>
  </si>
  <si>
    <t>Process mining aim at extracting a process model from system logs. These logs have to meet minimum requirements, i.e. each event should refer to a case and a task. Some system logs do not meet these requirements, and therefore it is not possible to use process mining for process optimization or delta analysis. This paper shows an alternative process mining procedure for logs containing only data on the number of times that process steps have been executed (i.e., frequencies). To be able to mine such logs we apply Configurable Event-driven Process Chains (C-EPCs). If a C-EPC is available, we propose a method to mine the process. If only a classical reference model (i.e., an EPC) is available, we propose a method to first derive the C-EPC through mining and then analyze the process. This approach enables us to do process mining in the context of ERP systems such as the SAP solutions. (c) 2005 Elsevier B.V. All rights reserved.</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</si>
  <si>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propose a technique for rediscovering workflow models. This technique uses workflow logs to discover the workflow process as it is actually being executed. The workflow log contains information about events taking place. We assume that these events are totally ordered and each event refers to one task being executed for a single case. This information can easily be extracted from transactional information systems (e,g., Enterprise Resource Planning systems such as SAP and Baan). The rediscovering technique proposed in this paper can deal with noise and can also be used to validate workflow processes by uncovering and measuring the discrepancies between prescriptive models and actual process executions.</t>
  </si>
  <si>
    <t>Algorithms play an important role for business process management. Indeed, all of the 27 papers accepted for BPM 2023 refer to algorithms in one way or the other. Some of these research papers propose new algorithms, such as the paper on the Agent Miner [8], they compose analytical pipelines, such as the paper on process mining video data [5], or they discuss the evaluation of algorithms, such as the paper on sustainability dimensions [3]. So far, however, the BPM community has not developed explicit guidelines for evaluating algorithmic contributions. This tutorial describes an overarching methodological framework of how algorithms can be researched. In turn, we discuss its foundations in three dimensions. First, we describe four ontological entities including real-world problem, algorithmic task, algorithm design, and algorithm implementations. Second, we distinguish knowledge contributions along two dimensions, that is a) knowledge relating to tasks and to designs and b) knowledge of and knowledge about. Third, we discuss how methodologically new or better knowledge is established. The objective of this tutorial is to present specific strategies how algorithms can be systematically researched for early career researchers. These are illustrated by good examples of BPM papers.</t>
  </si>
  <si>
    <t>Event logs capture information about executed activities. However, they do not capture information about activities that could have been performed, i.e., activities that were enabled during a process. Event logs containing information on enabled activities are called translucent event logs. Although it is possible to extract translucent event logs from a running information system, such logs are rarely stored. To increase the availability of translucent event logs, we propose two techniques. The first technique records the system's states as snapshots. These snapshots are stored and linked to events. A user labels patterns that describe parts of the system's state. By matching patterns with snapshots, we can add information about enabled activities. We apply our technique in a small setting to demonstrate its applicability. The second technique uses a process model to add information concerning enabled activities to an existing traditional event log. Data containing enabled activities are valuable for process discovery. Using the information on enabled activities, we can discover more correct models.</t>
  </si>
  <si>
    <t>Process mining methods often analyze processes in terms of the individual end-to-end process runs. Process behavior, however, may materialize as a general state of many involved process components, which can not be captured by looking at the individual process instances. A more holistic state of the process can be determined by looking at the events that occur close in time and share common process capacities. In this work, we conceptualize such behavior using high-level events and propose a new framework for detecting and logging such high-level events. The output of our method is a new high-level event log, which collects all generated high-level events together with the newly assigned event attributes: activity, case, and timestamp. Existing process mining techniques can then be applied on the produced high-level event log to obtain further insights. Experiments on both simulated and real-life event data show that our method is able to automatically discover how system-level patterns such as high traffic and workload emerge, propagate and dissolve throughout the process.</t>
  </si>
  <si>
    <t>A lot of recent literature on outcome-oriented predictive process monitoring focuses on using models from machine and deep learning. In this literature, it is assumed the outcome labels of the historical cases are all known. However, in some cases, the labelling of cases is incomplete or inaccurate. For instance, you might only observe negative customer feedback, fraudulent cases might remain unnoticed. These cases are typically present in the so-called positive and unlabelled (PU) setting, where your data set consists of a couple of positively labelled examples and examples which do not have a positive label, but might still be examples of a positive outcome. In this work, we show, using a selection of event logs from the literature, the negative impact of mislabelling cases as negative, more specifically when using XGBoost and LSTM neural networks. Furthermore, we show promising results on real-life datasets mitigating this effect, by changing the loss function used by a set of models during training to those of unbiased Positive-Unlabelled (uPU) or non-negative Positive-Unlabelled (nnPU) learning.</t>
  </si>
  <si>
    <t>Predictive process monitoring has recently become one of the main enablers of data-driven insights in process mining. As an application of predictive analytics, process prediction is mainly concerned with predicting the evolution of running traces based on models extracted from historical event logs. This paper presents a process mining approach, which uses convolutional neural networks to equip the execution scenario of a business process with a means to predict the next activity in a running trace. The basic idea is to convert the temporal data enclosed in the historical event log of a business process into spatial data so as to treat them as images. To this purpose, every trace of the event log is first transformed into the set of its prefix traces (i.e. sequences of events that represent the prefix of a trace). These prefix traces are mapped into 2D image-like data structures. Created spatial data are finally used to train a Convolutional Neural Network, in order to learn a deep learning model capable to predict the next activity (i.e. the activity associated to the event occurring after the last event in the considered prefix trace). This predictive deep model can be employed as a powerful service to support participants in performing business processes since it guarantees a higher utilization by acting proactively in anticipation. Preliminary tests with two benchmark logs are carried out to investigate the viability of the proposed approach.</t>
  </si>
  <si>
    <t>In conjunction with the rapid expansion of Massive Open Online Courses (MOOCs), academic interest has grown in the analysis of MOOC student study sessions. Education researchers have increasingly regarded process mining as a promising tool with which to answer simple questions, including the order in which resources are completed. However, its application to more complex questions about learning dynamics remains a challenge. For example, do MOOC students genuinely study from a resource or merely skim content to understand what will come next? One common practice is to use the resources directly as activities, resulting in spaghetti process models that subsequently undergo filtering. However, this leads to over-simplified and difficult-to-interpret conclusions. Consequently, an event abstraction becomes necessary, whereby low-level events are combined with high-level activities. A wide range of event abstraction techniques has been presented in process mining literature, primarily in relation to data-driven bottom-up strategies, where patterns are discovered from the data and later mapped to education concepts. Accordingly, this paper proposes a domain-driven top-down framework that allows educators who are less familiar with data and process analytics to more easily search for a set of predefined high-level concepts from their own MOOC data. The framework outlined herein has been successfully tested in a Coursera MOOC, with the objective of understanding the in-session behavioral dynamics of learners who successfully complete their respective courses.</t>
  </si>
  <si>
    <t>Process models need to reflect the real behavior of an organization's processes to be beneficial for several use cases, such as process analysis, process documentation and process improvement. One quality criterion for a process model is that they should precise and not express more behavior than what is observed in logging data. Existing precision measures for process models purely focus on the control-flow dimension of a process model, thereby ignoring other perspectives, such as the data objects manipulated by the process, the resources executing process activities, and time-related aspects (e.g., activity deadlines). Focusing on the control-flow only, the results may be misleading. This paper extends existing precision measures to incorporate the other perspectives and, through an evaluation with a real-life process and corresponding logging data, demonstrates how the new measure matches our intuitive understanding of precision.</t>
  </si>
  <si>
    <t>Statistical anomaly detection is a powerful tool for identifying irregularities and improvement potential in process execution data. Existing research in this area has predominantly focused on applications in case-centric event data, considering a limited set of attributes. In this paper, we systematically study event-level anomaly detection in an object-centric context. We define and categorize the anomalies that can occur and derive detection strategies and features for object-related anomalies. We also introduce two novel object-centric datasets with labeled anomalies of varying complexity and empirically evaluate an existing detection approach on them. We find that methods developed for case-centric event logs can be effective in identifying complex and object-related anomalies, but suffer from robustness issues.</t>
  </si>
  <si>
    <t>The subject of this paper is to study conformance checking for timed models, that is, process models that consider both the sequence of events in a process as well as the timestamps at which each event is recorded. Time-aware process mining is a growing subfield of research, and as tools that seek to discover timing related properties in processes develop, so does the need for conformance checking techniques that can tackle time constraints and provide insightful quality measures for time-aware process models. In particular, one of the most useful conformance artefacts is the alignment, that is, finding the minimal changes necessary to correct a new observation to conform to a process model. In this paper, we set our problem of timed alignment and solve two cases each corresponding to a different metric over time processes.</t>
  </si>
  <si>
    <t>A digital twin of an organization (DTO) is a digital replication of an organization used to analyze weaknesses in business processes and support operational decision-making by simulating different scenarios. As a key enabling technology of DTO, business process simulation provides techniques to design and implement simulation models that replicate reallife business processes. Existing approaches have been focusing on providing highly flexible design tools and data-driven evidence to improve the accuracy of simulation models. Provided with such tools and evidence, business analysts are required to reflect comprehensive aspects of reality with subjective judgments, including the design of ERP systems and the organizational interaction with the system. However, given the complexity of ERP systems, it is infeasible and error-prone to manually incorporate the business logic and data restrictions of the system into simulation models, impeding the faithfulness and reliability of the following analysis. In this work, we propose a framework to integrate ERP systems in business process simulation to overcome this limitation and ensure the reliability of the simulation results. The framework is implemented in ProM using the SAP ERP system and CPN Tools.</t>
  </si>
  <si>
    <t>The research area of object-centric process mining provides techniques to model and analyze business processes with interacting object types, such as orders, items and packages. An important step in the analysis of such processes is the automated discovery of a process model that represents the control flow and interaction of all object types. However, existing object-centric discovery algorithms often produce process models that are hard to interpret due to their exccessive complexity. Additionally, they often do not provide formal guarantees on important model properties, such as liveness and identifier-soundness. These properties guarantee, upon executing the model, that all participating objects can properly reach the end of their life-cycle and that all parts of the model can eventually become active. In this paper, we propose a new object-centric discovery algorithm to automatically construct compact object-centric process models that are guaranteed to be live and identifier-sound. For this purpose, we introduce object-centric process trees as an abstract view on object-centric Petri nets that provide both guarantees by construction. We evaluate our approach by applying it to a range of synthetic and real-life logs and find it to be feasible in terms of runtime and unique with regards to its provided guarantees.</t>
  </si>
  <si>
    <t>Aggregation of event data is a key operation in process mining for revealing behavioral features of processes for analysis. It has primarily been studied over sequences of events in event logs. The data model of event knowledge graphs enables new analysis questions requiring new forms of aggregation. We focus on analyzing task executions in event knowledge graphs. We show that existing aggregation operations are inadequate and propose new aggregation operations, formulated as query operators over labeled property graphs. We show on the BPIC'17 dataset that the new aggregation operations allow gaining new insights into differences in task executions, actor behavior, and work division.</t>
  </si>
  <si>
    <t>We present a method and prototype tool supporting participatory mapping of domain activities to event data recorded in information systems via the system interfaces. The aim is to facilitate responsible secondary use of event data recorded in information systems, such as process mining and the construction of predictive AI models. Another identified possible benefit is the support for increasing the quality of data by using the mapping to support educating new users in how to register data, thereby increasing the consistency in how domain activities are recorded. We illustrate the method on two cases, one from a job center in a danish municipality and another from a danish hospital using the healthcare platform from Epic.</t>
  </si>
  <si>
    <t>Process performance analysis based on event logs is a core task of process mining. Typical tools enrich a directly-follows graph with statistics on waiting times between activities. Such projection may reveal process issues that manifest as a high average waiting time between activities. However, the purely control-flow-oriented view disregards the influence of actor behavior on process performance and may lead to a distorted analysis. Typically, projected measures aggregate the waiting time it takes for disparate types of actor behavior to a single measure: a direct continuation of the work by the same actor, a continuation of the work by the same actor after being interrupted by another case, or a handover to another actor. For a handover, the receiving actor may decide to prioritize activities in other cases before starting the work. Hence, two similar waiting time measures may imply very different dynamics of the actors' behavior. The paper contributes a method to systematically decompose the regular control-flow performance measure into more fine-grained performance measures based on such behavioral mechanisms of actors. We leverage event knowledge graphs as a joint representation of actor and control flow perspectives to derive features for the behavioral mechanisms and systematically analyze them. The evaluation of the features on a loan application process shows that they provide clearly interpretable performance insight compared to the potentially misleading average waiting times.</t>
  </si>
  <si>
    <t>The event log recorded through an information system may be missing for various reasons, which fact may result in an imperfect event log. Performing analyses using such an imperfect event log can seriously affect the quality of the obtained results. Therefore, analyses should be performed only after processing of the missing part in the imperfect event log. In the fields of data mining and statistical analysis, various methodologies have been developed to handle data with missing values, but there are not many studies dealing with incomplete event logs that have missing data in the field of process mining. In this paper, we propose a likelihood-based Multiple Imputation by Event Chain (MIEC) method for dealing with imperfect event logs with missing data. An experiment was performed using sample event logs, and a case study was conducted using a real steel manufacturing event log to verify our method. We expect the proposed method to repair the imperfect event log to a high level and to obtain analysis result with high quality even if there are many missing data.</t>
  </si>
  <si>
    <t>Discovering and reasoning about deviations of business process executions (from intended designs) enables organizations to continuously evaluate their execution/performance relative to their strategic goals. We leverage the observation that a deviating process instance can be viewed as a valid variant of the intended process design provided it achieves the same goals as the intended process design. However, organizations often find it difficult to categorize and classify process execution deviations in a goal-based fashion (necessary to decide if a deviation represents a valid variant). Given that industry-scale knowledge-intensive processes typically manifest a large number of variants, this can pose a problem. In this paper, we propose an approach to help decide whether process instances in execution logs are valid variants using the goal-based notion of validity described above. Our proposed approach also enables analysis of the impact of contextual factors in the execution of specific goal-aligned process variants. We demonstrate our approach with an Eclipse-based plugin and evaluate it using an industry-scale setting in IT Incident Management with a process log of 25000 events.</t>
  </si>
  <si>
    <t>To improve the user experience, service providers may systematically record and analyse user interactions with a service using event logs. User journeys model these interactions from the user's perspective. They can be understood as event logs created by two independent parties, the user and the service provider, both controlling their share of actions. We propose multi-party event logs as an extension of event logs with information on the parties, allowing user journeys to be analysed as weighted games between two players. To reduce the size of games for complex user journeys, we identify decision boundaries at which the outcome of the game is determined. Decision boundaries identify subgames that are equivalent to the full game with respect to the final outcome of user journeys. The decision boundary analysis from multi-party event logs has been implemented and evaluated on the BPI Challenge 2017 event log with promising results, and can be connected to existing process mining pipelines.</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</si>
  <si>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t>
  </si>
  <si>
    <t>We propose a framework for the development of next generation e-health systems and services. It results from the joint work of diverse research groups with 20 to 25 years of experience in their respective fields (e.g., business process management, medical informatics, business intelligence), and it articulates five elements: the mining of care workflows; their compliance with medical guidelines; their execution in a specialized engine capable of dealing with the inherent variability that exists in healthcare processes; the use of business intelligence techniques; and the integration with communities of practice that are key for the evolution of socio-technical systems. For each area, we describe its context and objectives, the state-of-the-art and challenges, leading up to the proposed innovation and its implications. The framework demonstrates how multidisciplinary research can enable a reinforcement of leadership in healthcare by supporting novel medical care with more predictive, individualized, effective, and safer solutions.</t>
  </si>
  <si>
    <t>As discussed in numerous studies, clinical pathways of patients form an appropriate tool for describing hospital processes and thereby provide a basis for increasing the effectiveness of hospitals. Developing pathways led to a considerable research investigating IT-techniques to support pathway generation. However, previous research neglected finding pathways designed to support scheduling of hospital relocations and treatment services. To close this gap, we first introduce a clinical pathway concept consisting of both pathway structure and pathway constraints suitable for scheduling tasks. Second, we provide a pathway mining method for automatically extracting corresponding pathways from standard hospital billing data required for the German 21-KHentgG. Applying our approach to a real world dataset of a university hospital, we illustrate the results using a pathway for malignant neoplasm of prostate containing feasible time windows and precedence relations of treatments, durations at attended wards as well as possible process improvements stimulated from the results.</t>
  </si>
  <si>
    <t>Process managers apply conformance checking techniques to identify deviations between the desired and the actual execution of a process. From a process-level perspective, these deviations often involve multiple interrelated events, for example if activities are executed in the wrong order or are unnecessarily repeated. However, state-of-the-art conformance checking techniques do not reveal these process-level deviations, instead identifying only event-level deviations in the form of inserted or skipped events. To address this shortcoming, this paper presents an approach that discovers process-level deviations from event-level insights provided by alignment-based conformance checking techniques. These deviations are discovered as instantiations of five commonly used patterns of non-conformance: inserted, skipped, repeated, replaced, and swapped. The approach is designed to choose patterns according to a user's preferences and contextualize them within parallelism and choices in the process model. Our evaluation shows that it reliably detects process-level deviations, thus providing process managers with more comprehensive information on process conformance.</t>
  </si>
  <si>
    <t>Process mining reveals how processes in organisations are actually performed and pinpoints deviations from the desired process execution. Process delay is one type of deviation that can be detected. Specific activities may take longer than expected or the waiting times between activities may deviate from service agreements. However, the quantification of processing or waiting times is often only the starting point in identifying the underlying root causes for process delay. One such root cause are adverse incidents in the environment of the process such as malfunctioning of supporting systems or unavailability of resources. Data about these external factors is often neither included in the event log nor recorded precisely enough to be directly linkable to a specific set of process instances. This paper presents a method for estimating process delay caused by incidents for which only the approximate occurrence time is known. We link incidents that are recorded in an incident log to process delay and calculate the effect of incidents on process delay using a Markov chain Monte Carlo sampling (MCMC) approach. Our proposed method was evaluated in a project conducted with the infrastructure manager of the Norwegian railway system. We applied it to a large event log of more than 120 million events capturing block-level movements of trains in the railway network and estimated the impact on process delay of about 50 000 infrastructure-related incidents. This showed that the method is useful for providing decision support and insights on the effects of maintenance. Since then the method has become part of the standard toolbox of the infrastructure manager.</t>
  </si>
  <si>
    <t>Process mining analyzes business processes' behavior and performance using event logs. An essential requirement is that events are grouped in cases representing the execution of process instances. However, logs extracted from different systems or non-process-aware information systems do not map events with unique case identifiers (case IDs). In such settings, the event log needs to be pre-processed to group events into cases - an operation known as event correlation. Existing techniques for correlating events work with different assumptions: some assume the generating processes are acyclic, others require extra domain knowledge such as the relation between the events and event attributes, or heuristic information about the activities' execution time behavior. However, the domain knowledge is not always available or easy to acquire, compromising the quality of the correlated event log. In this paper, we propose a new technique called EC-SA-RM, which correlates the events using a simulated annealing technique and iteratively learns the domain knowledge as a set of association rules. The technique requires a sequence of timestamped events (i.e., the log without case IDs) and a process model describing the underlying business process. At each iteration of the simulated annealing, a possible correlated log is generated. Then, EC-SA-RM uses this correlated log to learn a set of association rules that represent the relationship between the events and the changing behavior over the events' attributes in an understandable way. These rules enrich the input and improve the event correlation process for the next iteration. EC-SA-RM returns an event log in which events are grouped in cases and a set of association rules that explain the correlation over the events. We evaluate our approach using four real-life datasets.</t>
  </si>
  <si>
    <t>Processes are complex phenomena that emerge from the interplay of human actors, materials, data, and machines. Process science develops effective methods and techniques for studying and improving processes. The BPM field has developed mature methods and techniques for studying and improving process executions from the control-flow perspective, and the limitations of control-flow focused thinking are well-known. Current research explores concepts from related disciplines to study behavioral phenomena beyond control-flow. However, it remains challenging to relate models and concepts of other behavioral phenomena to the dominant control-flow oriented paradigm. This tutorial introduces several recently developed simple models that naturally describe behavior beyond control-flow, but are inherently compatible with control-flow oriented thinking. We discuss the Performance Spectrum to study performance patterns and their propagation over time, Event Knowledge Graphs to study networks of behavior over data objects and actors, and Proclets as a formal model for reasoning over control-flow, data object, queue and actor behavior. For each model, we discuss which phenomena can be studied, which insights can be gained, which tools are available, and to which other fields they relate.</t>
  </si>
  <si>
    <t>Business process simulation is a versatile technique to predict the impact of one or more changes on the performance of a process. Mainstream approaches in this space suffer from various limitations, some stemming from the fact that they treat resources as undifferentiated entities grouped into resource pools. These approaches assume that all resources in a pool have the same performance and share the same availability calendars. Previous studies have acknowledged these assumptions, without quantifying their impact on simulation model accuracy. This paper addresses this gap in the context of simulation models automatically discovered from event logs. The paper proposes a simulation approach and a method for discovering simulation models, wherein each resource is treated as an individual entity, with its own performance and availability calendar. An evaluation shows that simulation models with differentiated resources more closely replicate the distributions of cycle times and the work rhythm in a process than models with undifferentiated resources.</t>
  </si>
  <si>
    <t>Studying the behavior of users in software systems has become an essential task for software vendors who want to mitigate usability problems and identify automation potentials, or for researchers who want to test behavioral theories. One approach to studying user behavior in a data-driven way is through the analysis of so-called user interaction (UI) logs, which record the low-level activities that a user performs while executing a task. In the paper, the authors refer to the analysis of UI logs as User Behavior Mining (UBM) and position it as a research topic. UBM is conceptualized by means of a four-component framework that elaborates how UBM data can be captured, which technologies can be applied to analyze it, which objectives UBM can accomplish, and how theories can guide the analytical process. The applicability of the framework is demonstrated by three exemplary applications from an ongoing research project with a partner company. Finally, the paper discusses practical challenges to UBM and derives an agenda for potential future research directions.</t>
  </si>
  <si>
    <t>This paper addresses the problem of predicting the outcome of an ongoing case of a business process based on event logs. In this setting, the outcome of a case may refer for example to the achievement of a performance objective or the fulfillment of a compliance rule upon completion of the case. Given a log consisting of traces of completed cases, given a trace of an ongoing case, and given two or more possible outcomes (e.g., a positive and a negative outcome), the paper addresses the problem of determining the most likely outcome for the case in question. Previous approaches to this problem are largely based on simple symbolic sequence classification, meaning that they extract features from traces seen as sequences of event labels, and use these features to construct a classifier for runtime prediction. In doing so, these approaches ignore the data payload associated to each event. This paper approaches the problem from a different angle by treating traces as complex symbolic sequences, that is, sequences of events each carrying a data payload. In this context, the paper outlines different feature encodings of complex symbolic sequences and compares their predictive accuracy on real-life business process event logs.</t>
  </si>
  <si>
    <t>In order to assure process compliance, a wide range of regulatory requirements from various documents must be considered. These external requirements are typically transformed into internal requirements such as policies or handbooks for process compliance in an organization. The transformation is mostly done manually, without the ability of a digitalized quality check. To support users, this work provides a semi-automatic approach based on state-of-the-art NLP algorithms. We first provide a list of Regulatory Compliance Assessment Solution Requirements (RCASR) based on which deviations between external and internal textual requirements can be detected and the root cause of the deviations can be identified. This detailed analysis helps to find mitigation actions in order to improve process compliance. The proposed approach is evaluated based on two Case studies with greatly varying regulatory documents and their realizations by companies. The evaluation demonstrates the feasibility of the approach and provides further insights into the applicability of NLP-based automation techniques in the field of process compliance assurance and management.</t>
  </si>
  <si>
    <t>Processes involve interacting objects of different types, such as orders, items and machines. Object-centric event logs capture the execution of activities with the involved objects in such processes. Discovery algorithms use these logs to construct process models in standardized formalisms, such as object-centric Petri nets. Conformance checking techniques quantify how fittingly and precisely these models represent a log. Existing techniques for object-centric Petri nets only consider explicitly recorded objects. However, unobserved objects might still influence the behaviour of the observed objects in a log. Observed objects may belong to the same unobserved group and therefore remain synchronized across multiple activities. Additionally, observed objects might have an unobserved property and hence specialize on certain activities. In this paper, we propose the notion of silent objects in object-centric Petri nets, which are unobserved objects that nonetheless affect observed objects. We provide a novel algorithm to automatically detect silent objects that cause synchronizations and specializations in object-centric event logs. We show that the inclusion of silent objects in the discovery of object-centric Petri nets preserves fitness and increases precision for logs that include them. We apply our method to multiple public logs and consistently find silent objects to be present in them. Additionally, we observe our approach's runtime to remain feasible for large input logs.</t>
  </si>
  <si>
    <t>Understanding the performance of business processes is an important part of any business process intelligence project. From historical information recorded in event logs, performance can be measured and visualized on a discovered process model. Thereby the accuracy of the measured performance, e.g., waiting time, greatly depends on (1) the availability of start and completion events for activities in the event log, i.e. transactional information, and (2) the ability to differentiate between subtle control flow aspects, e.g. concurrent and interleaved execution. Current process discovery algorithms either do not use activity life cycle information in a systematic way or cannot distinguish subtle control-flow aspects, leading to less accurate performance measurements. In this paper, we investigate the automatic discovery of process models from event logs, such that performance can be measured more accurately. We discuss ways of systematically treating life cycle information in process discovery and their implications. We introduce a process discovery technique that is able to handle life cycle data and that distinguishes concurrency and interleaving. Finally, we show that it can discover models and reliable performance information from event logs only.</t>
  </si>
  <si>
    <t>The aim of process discovery is to discover a process model based on business process execution data, recorded in an event log. One of several existing process discovery techniques is the ILP-based process discovery algorithm. The algorithm is able to unravel complex process structures and provides formal guarantees w.r.t. the model discovered, e.g., the algorithm guarantees that a discovered model describes all behavior present in the event log. Unfortunately the algorithm is unable to cope with exceptional behavior present in event logs. As a result, the application of ILP-based process discovery techniques in everyday process discovery practice is limited. This paper addresses this problem by proposing a filtering technique tailored towards ILP-based process discovery. The technique helps to produce process models that are less over-fitting w.r.t. the event log, more understandable, and more adequate in capturing the dominant behavior present in the event log. The technique is implemented in the ProM framework.</t>
  </si>
  <si>
    <t>Business service companies generate revenue by delivering high quality services to their clients. Such business services could be customer support, transaction processing, information technology, etc. Given the large service volume, meeting strict service level agreements while maintaining a reasonable profit margin can be challenging. Naturally, the worker crowd is trained by the enterprise using carefully designed standard operations and workflows aimed at maximizing its performance and thus the output. Service delivering workflows are never perfect, continuous effort must be invested into improving and optimizing the workflows. However, such effort is usually difficult to sustain. Despite considerable advances in the workflow optimization technologies, a business analyst may still spend countless hours studying the workflow in order to identify the opportunities for improvement. This issue motivated us to develop a novel crowd-based framework to utilize the worker crowd for workflow optimization. In this paper, we illustrate our approach to effectively leverage the internal worker crowd to improve the workflows for the enterprise. A modeling is provided to elaborate the different stages in the framework. And a reference implementation is detailed to demonstrate the practical use of the framework.</t>
  </si>
  <si>
    <t>Due to its wide use in personal, but most importantly, professional contexts, email represents a valuable source of information that can be harvested for understanding, reengineering and repurposing undocumented business processes of companies and institutions. Few researchers have investigated the problem of extracting and analyzing the process-oriented information contained in emails. In this paper, we go forward in this direction by proposing a new method to discover business process activities from email logs. Towards this aim, emails are grouped according to the process model they belong to. This is followed by sub-grouping and labeling the emails of each process model into business activity types. These tasks are applied by deploying an unsupervised mining technique accompanied by semantic similarity measurement methods. Two representative similarity measurement methods are examined: Latent Semantic Indexing (LSA) and Word2vec. These methods are compared to prove that Word2vec provides a better performance than LSA in grouping emails according to what process model they are related to, and in discovering emails belonging to the same activity type. Experimental results are detailed to illustrate and prove our approach contributions.</t>
  </si>
  <si>
    <t>We suggest systems mining as the next step after process mining. Systems mining starts with a more careful investigation of runs, and constructs a detailed model of behavior, more subtle than classical process mining. The resulting model is enriched with information about data. From this model, a system model can be deduced in a systematic way.</t>
  </si>
  <si>
    <t>Discovering good process models is essential for different process analysis tasks such as conformance checking and process improvements. Automated process discovery methods often overlook valuable domain knowledge. This knowledge, including insights from domain experts and detailed process documentation, remains largely untapped during process discovery. This paper leverages Large Language Models (LLMs) to integrate such knowledge directly into process discovery. We use rules derived from LLMs to guide model construction, ensuring alignment with both domain knowledge and actual process executions. By integrating LLMs, we create a bridge between process knowledge expressed in natural language and the discovery of robust process models, advancing process discovery methodologies significantly. To showcase the usability of our framework, we conducted a case study with the UWV employee insurance agency, demonstrating its practical benefits and effectiveness.</t>
  </si>
  <si>
    <t>Since the environment for businesses is becoming more competitive by the day, business organizations have to be more adaptive to environmental changes and are constantly in a process of optimization. Fundamental parts of these organizations are their business processes. Discovering and understanding the actual execution flow of the processes deployed in organizations is an important enabler for the management, analysis, and optimization of both, the processes and the business. This has become increasingly difficult since business processes are now often dynamically changing and may produce hundreds of events per second. The basis for this paper is the Constructs Competition Miner (CCM): A divide-and-conquer algorithm which discovers block-structured processes from event logs possibly consisting of exceptional behaviour. In this paper we propose a set of modifications for the CCM to enable dynamic business process discovery of a run-time process model from a stream of events. We describe the different modifications with a particular focus on the influence of individual events, i.e. ageing techniques. We furthermore investigate the behaviour and performance of the algorithm and the ageing techniques on event streams of dynamically changing processes.</t>
  </si>
  <si>
    <t>A deviation detection aims to detect deviating process instances, e.g., patients in the healthcare process and products in the manufacturing process. A business process of an organization is executed in various contextual situations, e.g., a COVID-19 pandemic in the case of hospitals and a lack of semiconductor chip shortage in the case of automobile companies. Thus, context-aware deviation detection is essential to provide relevant insights. However, existing work 1) does not provide a systematic way of incorporating various contexts, 2) is tailored to a specific approach without using an extensive pool of existing deviation detection techniques, and 3) does not distinguish positive and negative contexts that justify and refute deviation, respectively. In this work, we provide a framework to bridge the aforementioned gaps. We have implemented the proposed framework as a web service that can be extended to various contexts and deviation detection methods. We have evaluated the effectiveness of the proposed framework by conducting experiments using 255 different contextual scenarios.</t>
  </si>
  <si>
    <t>The identification of undesirable behavior in event logs is an important aspect of process mining that is often addressed by anomaly detection methods. Traditional anomaly detection methods tend to focus on statistically rare behavior and neglect the subtle difference between rarity and undesirability. The introduction of semantic anomaly detection has opened a promising avenue by identifying semantically deviant behavior. This work addresses a gap in semantic anomaly detection, which typically indicates the occurrence of an anomaly without explaining the nature of the anomaly. We propose xSemAD, an approach that uses a sequence-to-sequence model to go beyond pure identification and provides extended explanations. In essence, our approach learns constraints from a given process model repository and then checks whether these constraints hold in the considered event log. This approach not only helps understand the specifics of the undesired behavior, but also facilitates targeted corrective actions. Our experiments demonstrate that our approach outperforms existing state-of-the-art semantic anomaly detection methods.</t>
  </si>
  <si>
    <t>The article tackles the problem of conformance checking of communicating resource systems, such as hierarchical distributed systems, RESTful Web services, ROA systems, etc. We present a framework, consisting of methods and algorithms, which allows to check whether a system's behavior, as derived from logs, conforms to its ideal model (derived from APIs and specifications). We define several system properties and present how they can be verified using our approach. To express the model formally, as well as minimize representational bias, we introduce RA(s) process calculus, a formal language specifically designed to model communicating resource systems.</t>
  </si>
  <si>
    <t>Process simulation is gaining attention for its ability to assess potential performance improvements and risks associated with business process changes. The existing literature presents various techniques, generally grounded in process models discovered from event log data or built upon deep learning algorithms. These techniques have specific strengths and limitations. Traditional data-driven approaches offer increased interpretability, while deep learning-based excel at generalizing changes across large event logs. However, the practical application of deep learning faces challenges related to managing stochasticity and integrating information for what-if analysis. This paper introduces a novel recurrent neural architecture tailored to discover COnditioned process Simulation MOdels (CoSMo) based on user-based constraints or any other nature of a-priori knowledge. This architecture facilitates the simulation of event logs that adhere to specific constraints by incorporating declarative-based rules into the learning phase as an attempt to fill the gap of incorporating information into deep learning models to perform what-if analysis. Experimental validation illustrates CoSMo's efficacy in simulating event logs while adhering to predefined declarative conditions, emphasizing both control-flow and data-flow perspectives.</t>
  </si>
  <si>
    <t>A continuous evolution of business process parameters, constraints and needs, hardly foreseeable initially, requires a continuous design from the business process management systems. In this article we are interested in developing a reactive design through process log analysis ensuring process re-engineering and execution reliability. We propose to analyse workflow logs to discover workflow transactional behaviour and to subsequently improve and correct related recovery mechanisms. Our approach starts by collecting workflow logs. Then, we build, by statistical analysis techniques, an intermediate representation specifying elementary dependencies between activities. These dependencies are refined to mine the transactional workflow model. The analysis of the discrepancies between the discovered model and the initially designed model enables us to detect design gaps, concerning particularly the recovery mechanisms. Thus, based on this mining step, we apply a set of rules on the initially designed workflow to improve workflow reliability.</t>
  </si>
  <si>
    <t>An important task in predictive process monitoring is the prediction of the remaining time. The accuracy of methods to solve this task has been steadily improved and verified during the last years. The current state-of-the-art uses Long Short-Term Memory (LSTM) neural networks, represented by the DA-LSTM model. However, training such methods requires substantial amounts of time and memory. This paper addresses specifically these problems. We adjust DA-LSTM and introduce DA-LSTM+ which achieves competitive error levels while reducing the training time significantly. Furthermore, we introduce trace-based sequence encoding as an alternative to prefix encoding, and an approach to use case attributes more efficiently to address time and memory limitations during training. The usage of these is not limited to LSTM's but they are compatible with any neural network type. We evaluate them together with two alternatives for categorical feature encoding in an extensive benchmark study including eight different model architectures based on DA-LSTM+ and 14 publicly available datasets. The study shows that the training of neural network-based methods can be significantly accelerated with our contributions without affecting model's performance. Our implementation is memory-efficient and publicly available.</t>
  </si>
  <si>
    <t>Email is a reliable, confidential, fast, free and easily accessible form of communication. Due to its wide use in personal, but most importantly, professional contexts, email represents a valuable source of information that can be harvested for understanding, reengineering and repurposing undocumented business processes of companies and institutions. Few researchers have investigated the problem of extracting and analyzing the process-oriented information contained in emails. In this paper, we go forward in this direction by proposing a new method to discover business process instances from email logs that uses unsupervised classification techniques. The approach is composed of two clustering steps. The first one uses a powerful semantic similarity measurement method, Word2vec, while the second one uses a similarity measure combing several email attributes. Experimental results are detailed to illustrate and prove our approach contributions.</t>
  </si>
  <si>
    <t>With the global economic and energy crisis, businesses are under pressure to create more financially sustainable and environmentally-aware industries. To that extent, organizations rely on advanced analytics to optimize their business operations and mitigate risks. However, the increasing complexity of cross-organizational collaboration and ever-stricter data protection obligations pose two conflicting objectives: achieving transparency in collaborative processes - mandatory for data and process mining - while adhering to data protection obligations. In this paper, we elaborate on an approach for privacy-preserving analytics, on data shared along cross-organization collaborations. Our strategy is two-fold: (1) transparency and traceability in cross-organization collaboration, leveraging distributed ledger technologies, and (2) privacy-preserving data and process analytics, using hardware-assisted PET, Privacy Enhancing Technology. In a co-innovation with the city of Antibes, we evaluated the feasibility and performance of our approach on a public procurement use case, demonstrating a 5% decrease in late payment penalties.</t>
  </si>
  <si>
    <t>This paper addresses the following predictive business process monitoring problem: Given the execution trace of an ongoing case, and given a set of traces of historical (completed) cases, predict the most likely outcome of the ongoing case. In this context, a trace refers to a sequence of events with corresponding payloads, where a payload consists of a set of attribute-value pairs. Meanwhile, an outcome refers to a label associated to completed cases, like, for example, a label indicating that a given case completed on time (with respect to a given desired duration) or late, or a label indicating that a given case led to a customer complaint or not. The paper tackles this problem via a two-phased approach. In the first phase, prefixes of historical cases are encoded using complex symbolic sequences and clustered. In the second phase, a classifier is built for each of the clusters. To predict the outcome of an ongoing case at runtime given its (uncompleted) trace, we select the closest cluster(s) to the trace in question and apply the respective classifier(s), taking into account the Euclidean distance of the trace from the center of the clusters. We consider two families of clustering algorithms -hierarchical clustering and k-medoids - and use random forests for classification. The approach was evaluated on four real-life datasets.</t>
  </si>
  <si>
    <t>Process compliance aims to ensure that processes adhere to requirements imposed by natural language texts such as regulatory documents. Existing approaches assume that requirements are available in a formalized manner using, e.g., linear temporal logic, leaving the question open of how to automatically extract and formalize them for verification. Especially with the constantly growing amount of regulatory documents and their frequent updates, it can be preferable to provide an approach that enables the verification of processes with requirements in natural language text instead of formalized requirements. To this end, this paper presents an approach that copes with the verification of resource compliance requirements, e.g., which resource shall perform which activity, in natural language over event logs. The approach relies on a comprehensive literature analysis to identify resource compliance patterns. It then contrasts these patterns with resource patterns reflecting the process perspective, while considering the natural language perspective. We combine the state-of-the-art GPT-4 technology for pre-processing the natural language text with a customized compliance verification component to identify and verify resource compliance requirements. Thereby, the approach distinguishes different resource patterns including multiple organizational perspectives. The approach is evaluated based on a set of well-established process descriptions and synthesized event logs generated by a process execution engine as well as the BPIC 2020 dataset.</t>
  </si>
  <si>
    <t>Predictive process monitoring techniques leverage machine learning (ML) to predict future characteristics of a case, such as the process outcome or the remaining run time. Available techniques employ various models and different types of input data to produce accurate predictions. However, from a practical perspective, explainability is another important requirement besides accuracy since predictive process monitoring techniques frequently support decision-making in critical domains. Techniques from the area of explainable artificial intelligence (XAI) aim to provide this capability and create transparency and interpretability for black-box ML models. While several explainable predictive process monitoring techniques exist, none of them leverages textual data. This is surprising since textual data can provide a rich context to a process that numerical features cannot capture. Recognizing this, we use this paper to investigate how the combination of textual and non-textual data can be used for explainable predictive process monitoring and analyze how the incorporation of textual data affects both the predictions and the explainability. Our experiments show that using textual data requires more computation time but can lead to a notable improvement in prediction quality with comparable results for explainability.</t>
  </si>
  <si>
    <t>Event logs play a fundamental role in enabling data-driven business process analysis. Traditionally, these logs track events related to a single object, known as the case, limiting the scope of analysis. Recent advancements, such as Object-Centric Event Log (OCEL) and Event Knowledge Graph (EKG), capture better how events relate to multiple objects. However, attributes of objects can change over time, which was not initially considered in OCEL or EKG. While OCEL 2.0 has addressed some of these limitations, there remains a research gap concerning how attribute changes should be accommodated in EKG and how OCEL 2.0 logs can be transformed into EKG. This paper fills this gap by introducing Temporal Event Knowledge Graph (tEKG) and defining an algorithm to convert an OCEL 2.0 log to a tEKG.</t>
  </si>
  <si>
    <t>Workarounds can give valuable insights into the work processes that are carried out within organizations. To date, workarounds are usually identified using qualitative methods, such as interviews. We propose the semi-automated WORkaround Detection (SWORD) framework, which takes event logs as input. This extensible framework uses twenty-two patterns to semi-automatically detect workarounds. The value of the SWORD framework is that it can help to identify workarounds more efficiently and more thoroughly than is possible by the use of a more traditional, qualitative approach. Through the use of real hospital data, we demonstrate the applicability and effectiveness of the SWORD framework in practice. We focused on the use of three patterns, which all turned out to be applicable to the characteristics of the data set. The use of two of these patterns also led to the identification of actual workarounds. Future work is geared to the extension of the patterns within the framework and the enhancement of techniques that can help to identify these in real-world data.</t>
  </si>
  <si>
    <t>Process mining allows organizations to obtain relevant insights into the execution of their processes. However, the starting point of any process mining analysis is an event log, which is typically not readily available in practice. The extraction of event logs from the relevant databases is a manual and highly time-consuming task, and often a hurdle for the application of process mining altogether. Available support for event log extraction comes with different assumptions and requirements and only provides limited automated support. In this paper, we therefore take a novel angle at supporting event log extraction. The core idea of our paper is to use an existing process model as a starting point and automatically identify to which database tables the activities of the considered process model relate to. Based on the resulting mapping, an event log can then be extracted in an automated fashion. We use this paper to define a first approach that is able to identify such a mapping between a process model and a database. We evaluate our approach using three real-world databases and five process models from the purchase-to-pay domain. The results of our evaluation show that our approach has the potential to successfully support event log extraction based on matching.</t>
  </si>
  <si>
    <t>Waiting is a waste in business processes, adversely affecting performance metrics such as cycle time or on-time delivery. Process mining techniques allow business users to analyze waiting times and their causes based on data extracted from enterprise systems. However, process mining techniques, per se, do not assist users in identifying redesign options to optimize business processes, e.g. to reduce waiting time. Recent studies suggest that Large Language Models (LLMs) may aid business users in various process analysis tasks, particularly in conjunction with process mining techniques. This paper studies how to use LLMs to assist business users in analyzing and redesigning business processes to optimize waiting time. The study compares two methods to prompt an LLM to recommend redesign options to reduce waiting times: (1) a baseline (zero-shot) method involving a minimalistic prompt; and (2) an enhanced method where the prompt includes descriptions of redesign patterns that may lead to redesigned processes with lower waiting times. To compare these methods, we conduct a user evaluation that combines semi-structured interviews with a survey involving process analysts. The analysts compare the recommended redesigns in terms of desirable properties of recommendation systems, such as relevance, usefulness, and diversity of the recommended redesigns. The results suggest that the enhanced prompting method yields more relevant and actionable redesign options. In contrast, the baseline produces high-level recommendations more suited for managerial decision-making.</t>
  </si>
  <si>
    <t>Interoperability in sharing work through services between organizations requires understanding the perspective of each partner. Available resources and requirements are widely distributed with heterogeneous descriptions and enactments. No centralized registration and discovery process exists, nor automated means to map the variety of formal organizations within various overlapping domains, some defined and many not. While drawing from a common language, the mission and culture of each organization shapes their particular collection and definition of symbols, vocabulary and signals. Mining execution logs of historical inter-organizational workflows and tapping into explicitly specified domain and organizational knowledge ontologies provides a corpus of information useful to identify emergent patterns. This paper proposes a novel mediator approach using feature alignment demonstrated in previous partnerships, identified through the employment of topic modeling and word sense disambiguation methods, to infer semantic matches between parties without a priori relationships. This model demonstrates an inter-organizational workflow middleware proof of concept coupling workflow management systems interoperating between a set of organizations to automatically resolve meaning, providing the right services for requirements.</t>
  </si>
  <si>
    <t>The visualization of models is essential for user-friendly human-machine interactions during Process Mining. A simple graphical representation contributes to give intuitive information about the behavior of a system. However, complex systems cannot always be represented with succinct models that can be easily visualized. Quality-preserving model simplifications can be of paramount importance to alleviate the complexity of finding useful and attractive visualizations. This paper presents a collection of log-based techniques to simplify process models. The techniques trade off visual-friendly properties with quality metrics related to logs, such as fitness and precision, to avoid degrading the resulting model. The algorithms, either cast as optimization problems or heuristically guided, find simplified versions of the initial process model, and can be applied in the final stage of the process mining life-cycle, between the discovery of a process model and the deployment to the final user. A tool has been developed and tested on large logs, producing simplified process models that are one order of magnitude smaller while keeping fitness and precision under reasonable margins.</t>
  </si>
  <si>
    <t>Event logs are invaluable sources of knowledge about the actual execution of processes. A large number of techniques to mine, check conformance and analyze performance have been developed based on logs. All these techniques require at least case ID, activity ID and the timestamp to be in the log. If one of those is missing, these techniques cannot be applied. Real life logs are rarely originating from a centrally orchestrated process execution. Thus, case ID might be missing, known as unlabeled log. This requires a manual preprocessing of the log to assign case ID to events in the log. In this paper, we propose a new approach to deduce case ID for the unlabeled event log depending on the knowledge about the process model. We provide a set of labeled logs instead of a single labeled log with different rankings. We evaluate our prototypical implementation against similar approaches.</t>
  </si>
  <si>
    <t>Process mining techniques use event logs containing real process executions in order to mine, align and extend process models. The partition of an event log into trace variants facilitates the understanding and analysis of traces, so it is a common pre-processing in process mining environments. Trace clustering automates this partition; traditionally it has been applied without taking into consideration the availability of a process model. In this paper we extend our previous work on process model based trace clustering, by allowing cluster centroids to have a complex structure, that can range from a partial order, down to a subnet of the initial process model. This way, the new clustering framework presented in this paper is able to cluster together traces that are distant only due to concurrency or loop constructs in process models. We show the complexity analysis of the different instantiations of the trace clustering framework, and have implemented it in a prototype tool that has been tested on different datasets.</t>
  </si>
  <si>
    <t>With the growing number of devices, sensors and digital systems, data logs may become uncertain due to, e.g., sensor reading inaccuracies or incorrect interpretation of readings by processing programs. At times, such uncertainties can be captured stochastically, especially when using probabilistic data classification models. In this work we focus on conformance checking, which compares a process model with an event log, when event logs are stochastically known. Building on existing alignment-based conformance checking fundamentals, we mathematically define a stochastic trace model, a stochastic synchronous product, and a cost function that reflects the uncertainty of events in a log. Then, we search for an optimal alignment over the reachability graph of the stochastic synchronous product for finding an optimal alignment between a model and a stochastic process observation. Via structured experiments with two well-known process mining benchmarks, we explore the behavior of the suggested stochastic conformance checking approach and compare it to a standard alignment-based approach as well as to an approach that creates a lower bound on performance. We envision the proposed stochastic conformance checking approach as a viable process mining component for future analysis of stochastic event logs.</t>
  </si>
  <si>
    <t>With the development of process recommendation, dynamic adaptation and automatic modeling, the requirement of explicit and formalized expression of activity dependence relation in the business domain is becoming more and more urgent. However, these relations more exist in the minds of domain experts or in the unstructured documents, which leads process modeling and adaptation are a time-consuming and error-prone process. To solve this problem, a relation mining method is proposed for obtaining activity dependence relations. The formal description of these relations is defined in control flow perspective, which is expressed as serial-dependence relations and parallel-dependence relations in the form of three tuples after analyzing all the control flow patterns. And a mining algorithm is proposed for mining these two types of relations based on the process model. The correctness and performance of this algorithm are verified by a large number of experiments, and the experimental results show this method can quickly and accurately extract all the activity dependence relations from the existing process models in a business domain.</t>
  </si>
  <si>
    <t>Analysis of performance is crucial in the redesign phase of business processes where bottlenecks are identified from the average waiting and service times of activities and resources in business processes. However, such averages of waiting and service times are not readily available in most event logs that only record either the start or the completion times of events in activities. The transition times between events in such logs are the only performance features that are available. This paper proposes a novel method of estimating the average latent waiting and service times from the transition times that employs the optimization of the likelihood of the probabilistic model with expectation and maximization (EM) algorithms. Our experimental results indicated that our method could estimate the average latent waiting and service times with sufficient accuracy to enable practical applications through performance analysis.</t>
  </si>
  <si>
    <t>Business processes from many domains like manufacturing, healthcare, or business administration suffer from different amounts of uncertainty concerning the execution of individual activities and their order of occurrence. As long as a process is not entirely serial, i.e., there are no forks or decisions to be made along the process execution, we are - in the absence of exhaustive domain knowledge - confronted with the question whether and in what order activities should be executed or left out for a given case and a desired outcome. As the occurrence or non-occurrence of events has substantial implications regarding process key performance indicators like throughput times or scrap rate, there is ample need for assessing and modeling that process-inherent uncertainty. We propose a novel way of handling the uncertainty by leveraging the probabilistic mechanisms of Bayesian Networks to model processes from the structural and temporal information given in event log data and offer a comprehensive evaluation of uncertainty by modelling cases in their entirety. In a thorough analysis of well-established benchmark datasets, we show that our Process-aware Bayesian Network is capable of answering process queries concerned with any unknown process sequence regarding activities and/or attributes enhancing the explainability of processes. Our method can infer execution probabilities of activities at different stages and can query probabilities of certain process outcomes. The key benefit of the Process-aware Query System over existing approaches is the ability to deliver probabilistic, case-diagnostic information about the execution of activities via Bayesian inference.</t>
  </si>
  <si>
    <t>Forecasting future states of running process instances is one of the main challenges of Predictive Process Monitoring (PPM). Several deep learning approaches have recently achieved a valuable accuracy performance by addressing this task. On the other hand, with the recent boom of Large Language Models (LLMs) in multiple fields, LLMs have started attracting attention in PPM research also. In this study, we leverage the rich context of textual data to transform information recorded in event logs in smart textual data ready for boosting accurate PPM learning. In detail, we propose LUPIN, a LLM approach to predict the activity suffix of a running process instance. First it encodes historical running process instances in semantic text stories formulated according to narrative templates that account for information recorded in the event log. Then it fine tunes a pre-trained LLM model - medium BERT - on the text stories of historic running instances of a business process, to predict the activity suffix of any future running instance of the same business process. Finally, LUPIN integrates the XAI Integrated Gradient (IG) algorithm to explain how each part of the textual description of a running process instance has an effect on the prediction of its activity completion. The experimental evaluation explores the accuracy performance of LUPIN compared to that of several related methods and draws insights from the explanation retrieved through the IG algorithm.</t>
  </si>
  <si>
    <t>Structural process variety occurs due to control-flow differences among alternative process execution variants, i.e., trace variants. Structural variety is an important indicator for analyzing process performance, identifying process changes, guiding process model discovery, or sampling process data. Yet, existing measures in the research literature do not capture structural process variety in a consistent and mathematically sound way. In this paper, we identify a property called ultrametric, which ensures that a measure, based on the pairwise comparison of trace variants, leads to a meaningful and unique structural variety value. Thereupon, we propose a measurement framework, that guarantees the ultrametric property and provides a ranking of trace variants within a set of multiple trace variants, according to their contribution to the set's overall structural variety. One important implication of our work is, that our framework can be applied to substantially improve process standardization efforts.</t>
  </si>
  <si>
    <t>Probabilistic programming (PP) is a programming paradigm that allows for writing statistical models like ordinary programs, performing simulations by running those programs, and analyzing and refining their statistical behavior using powerful inference engines. This paper takes a step towards leveraging PP for reasoning about data-aware processes. To this end, we present a systematic translation of Data Petri Nets (DPNs) into a model written in a PP language whose features are supported by most PP systems. We show that our translation is sound and provides statistical guarantees for simulating DPNs. Furthermore, we discuss how PP can be used for process mining tasks and report on a prototype implementation of our translation. We also discuss further analysis scenarios that could be easily approached based on the proposed translation and available PP tools.</t>
  </si>
  <si>
    <t>Process mining analyzes events that are logged during the execution of a business process. The level of abstraction at which a process model is recorded is reflected in the level of granularity of the data in the event log. When process activities are recorded as sensors readings, typically, they are very fined-grained and therefore difficult to interpret. To increase the understandability of the process model, events need to be abstracted into higher-level activities. This paper proposes vAMoS, a trace-based approach for event abstraction, which focuses on the identification of motifs on the traces, allowing some level of flexibility. The objective is the identification of recurring motifs on the traces in the event log. The presented algorithm uses a distance function to deal with the variability in the execution of activities. The result is a set of readable and interpretable motifs.</t>
  </si>
  <si>
    <t>Process Aware Information Systems (PAIS) are IT systems which support business processes and generate event-logs as a result of execution of the supported business processes. Alpha Miner is a popular algorithm within Process Mining which consists of discovering a process model from the event-logs. Discovering process models from large volumes of event-logs is a computationally intensive and a time consuming task. In this paper, we investigate the application of parallelization on Alpha Miner algorithm. We apply implicit multithreading parallelism and explicit parallelism through parfor on it offered by MATLAB (Matrix Laboratory) for multi-core Central Processing Unit (CPU). We measure performance gain with respect to serial implementation. Further, we use Graphics Processor Unit (GPU) to run computationally intensive parts of Alpha Miner algorithm in parallel. We achieve highest speedup on GPU reaching till 39.3x from the same program run over multi-core CPU. We conduct experiments on real world and synthetic datasets.</t>
  </si>
  <si>
    <t>The continuous flow of data collected by Internet of Things (IoT) devices, has revolutionised our ability to understand and interact with the world across various applications. However, this data must be prepared and transformed into event data before analysis can begin. In this paper, we shed light on the potential of leveraging Large Language Models (LLMs) in event abstraction and integration. Our approach aims to create event records from raw sensor readings and merge the logs from multiple IoT sources into a single event log suitable for further Process Mining applications. We demonstrate the capabilities of LLMs in event abstraction considering a case study for IoT application in elderly care and longitudinal health monitoring. The results, showing on average an accuracy of 90% in detecting high-level activities. These results highlight LLMs' promising potential in addressing event abstraction and integration challenges, effectively bridging the existing gap.</t>
  </si>
  <si>
    <t>Trace alignment is the problem of finding the best possible execution sequence of a business process (BP) model that reproduces an (observed) execution trace of the same BP by pinpointing where it deviates. One limiting assumption that governs the state-of-the-art alignment algorithms relies in a static cost function assigning fixed costs to all the possible types of deviations related to a BP activity, thus neglecting the specific context in which the deviation takes place and flattening the analysis of its potential impact. In this paper, we relax this assumption by providing a technique based on theoretic manipulations of deterministic finite state automata (DFAs) to build optimal alignments driven by dedicated cost models that assign context-dependent variable costs to the deviations. We show how the algorithm can be implemented relying on automated planning in Artificial Intelligence (AI), which is proven to be an effective tool to address the alignment task in the case of BP models and event logs of remarkable size. Finally, we report on the results of experiments conducted in a real-life case study on incident management and on larger synthetic ones performed through three well-known planning systems to showcase the performance, scalability and versatility of our technique.</t>
  </si>
  <si>
    <t>We use Kremser and Blagoev's [1] role-routine ecology to theorize about the effects of concurrency in complex service organizations, such as outpatient medical clinics. In a typical clinic, teams of specialized individuals serve multiple clients at the same time. There can be concurrency within a patient visit (a technician may be preparing for a procedure while the doctor talks to the patient) and concurrency between patient visits (multiple patients being treated in the clinic). Using data from electronic health records, we estimate the effects of concurrency within and between patient visits on the duration of patient visits in a set of dermatology clinics. As expected, we find that concurrency within patient visits is associated with reduced duration, while concurrency between visits is associated with increased duration. We discuss the implication of these findings for process mining and discovery of process models in organizations where process instances are not independent.</t>
  </si>
  <si>
    <t>As machine and deep learning models are increasingly leveraged in predictive process monitoring, the focus has shifted towards making these models explainable. The successful adoption of a model is dependent on whether decision-makers can trust the predictions and explanations made. However, recent studies have shown that deep learning models are vulnerable to adversarial attacks -small perturbations to the inputs- which trick deep learning algorithms into making incorrect predictions. An additional crucial property is that the explanations are robust against these adversarial attacks when the model decision was not affected. Therefore, this paper introduces a robustness assessment framework by investigating the impact of adversarial attacks on the robustness of predictive accuracy and explanations used in the field of predictive process monitoring. First, adversarial examples of cases in the independent test set are generated to examine the robustness of the predictive model against intentionally manipulated data. Next, the predictive models are compared with similar models trained on data imputed with adversarial attacks. We monitor the impact on predictive performance in terms of AUC at different stages of the case execution. Finally, the robustness of the explanations is calculated as the distance between the original explanations and the explanations extracted from the model trained on attacked data. We test multiple machine and deep learning techniques, namely the transparent logistic regression, random forests with Shapley values, and LSTM neural networks with attention. Results show that especially neural networks suffer from adversarial attacks, and the former two are mostly robust in terms of both predictive accuracy and explanations.</t>
  </si>
  <si>
    <t>Outcome-oriented predictive process monitoring aims at classifying a running process execution according to a given set of categorical outcomes, leveraging data on past process executions. Most previous studies employ Recurrent Neural Networks to encode the sequence of events, without taking the structure of the process into account. However, process executions typically involve complex control-flow constructs, like parallelism and loops. Different executions of these constructs can be recorded as different event sequences in the event log. This makes it challenging for a recurrent classifier to detect potential relations between a high-level control-flow construct and the prediction target. This is especially true in the presence of high variability in process executions and lack of data. In this paper, we propose a novel approach which encodes the control-flow construct each event belongs to. First, we exploit Local Process Model mining techniques to extract frequently occurring control-flow patterns from the event log. Then, we employ different encoding techniques to enrich an on-going process execution with information related to the extracted control-flow patterns. We tested the proposed method on nine real-life event logs. The obtained results show consistent improvements in the prediction performance.</t>
  </si>
  <si>
    <t>Probabilistic conformance checking methods, which use the probability of observed traces to evaluate the fitness between process models and event logs, have recently attracted much attention. In this paper, we propose a new process model representation, the Probabilistic Generative Process Model (PGPM), which can explicitly calculate the generation probabilities of traces in a process model. PGPM can explicitly and quickly compute the trace probabilities in a process model by expressing the generation procedure of traces on the basis of a probabilistic context-free grammar. PGPM enables us to apply probabilistic conformance checking to various process models. We also propose a probabilistic parameter estimation method based on the expectation-maximization (EM) algorithm to obtain a superior probabilistic process model that locally maximizes the likelihood for an event log.</t>
  </si>
  <si>
    <t>Process discovery is one of the most challenging tasks in process mining. Based on event data, a process discovery approach generates a process model that captures the behavior recorded in the data. The hybrid miner is a two-step process discovery approach that creates a balance between the advantages of formal modeling and the necessity of remaining informal for vague structures. In the first discovery step, an informal causal graph is constructed based on direct succession dependencies between activities. In the second discovery step, the hybrid miner tries to convert the discovered dependencies into formal constraints. For vague structures where formal constraints cannot be justified, dependencies are depicted informally. In this paper, we reduce the representational bias of the hybrid miner by exploiting causal graph metrics to mine for long-term dependencies. Our evaluation shows that the proposed approach leads to the discovery of more precise models.</t>
  </si>
  <si>
    <t>Process compliance verification ensures that processes adhere to a set of given regulatory requirements which are typically assumed to be available in a formalized way using, e.g., LTL. However, formalized requirements are rarely available in practice, but rather embedded in regulatory documents such as the GDPR, requiring extraction and formalization by experts. Due to the vast amount and frequent changes in regulatory documents, it is almost impossible to keep formalized requirements up to date in a manual way. Therefore, this paper presents an approach towards compliance verification between natural language text and event logs without the need for requirements formalization. This enables humans to cope with an increasingly complex environment. The approach focuses on quantitative temporal requirements (QTCR) and consists of multiple steps. First, we identify clauses with temporal expressions from process descriptions. Second, we generate a set of QTCR by mapping the retrieved clauses to event log activities. Finally, in the third step, we verify that the event log is compliant with the QTCR. The approach is evaluated based on process descriptions and synthesized event logs. For the latter, we implement time shifting as a concept for simulating real-life logs with varying temporal challenges.</t>
  </si>
  <si>
    <t>Massive, continuous data streams arise naturally in emerging large-scale event monitoring scenarios (such as enabling observability for complex distributed systems, or network-operations monitoring in large ISPs), where usage information from numerous devices needs to be continuously collected and analyzed for interesting trends and real-time reaction to different conditions (e.g., anomalies, hotspots, or DDoS attacks). Such applications raise important memory-, time-, and communication-efficiency issues, making it critical to carefully optimize the use of available computation and communication resources. In this talk, I will provide an overview of centralized and distributed data streaming models and some of the key algorithmic tools in the space of streaming complex-event mining, along with relevant applications and directions for future research.</t>
  </si>
  <si>
    <t>Predictive process monitoring (PPM) aims to predict the future behavior of process instances to mitigate process violations or take preventive measures. Current PPM methods for next event prediction (NEP) often utilize machine learning techniques, while first approaches also use deep learning techniques, especially natural language processing (NLP). Hence, these approaches often require extensive data preprocessing. To counteract this, we train and evaluate a fine-tuned large language model (LLM) to directly generate NEPs from XES-formatted event logs without any preprocessing. The results suggest that the proposed PPM approach performs comparably to the state-of-the-art in ML-based PPM, while contributing a simplified prediction process for NEP with minimal data preprocessing. Additionally, our LLM-driven approach produces valid XES outputs in nearly all cases, facilitating the direct export of predictions as event logs to be processed downstream (e.g., to employ process mining techniques or simulation). Further, our method offers easy integration into existing organizational infrastructures.</t>
  </si>
  <si>
    <t>Although many algorithms exist that can discover a WF-net from an event log, only a few (if any at all) can discover advanced routing constructs. As examples, the Inductive miner uses process trees and cannot discover complex loops, or situations where choice and parallel behavior is mixed, and the Hybrid ILP miner cannot discover certain complex routing constructs because it cannot discover silent transitions. This paper introduces the DiSCover miner, a discovery algorithm that can discover these more complex constructs and that is implemented in ProM. The DiSCover miner discovers from the event log a WF-net that corresponds to a collection of state machines that need to synchronize on the visible transitions (that is, on the activities from the event log). As such, it discovers a WF-net that is S-Coverable but not necessarily sound. Initial results show that it can discover complex routing constructs and that it performs well on the data sets of the different Process Discovery Contests. It even preformed better than winners of the 2020 and 2021 contests.</t>
  </si>
  <si>
    <t>Event logs are of paramount significance for process mining and complex event processing. Yet, the quality of event logs remains a serious problem. Missing events of logs are usually caused by omitting manual recording, system failures, and hybrid storage of executions of different processes. It has been proved that the problem of minimum recovery based on a priori process specification is NP-hard. State-of-the-art approach is still lacking in efficiency because of the large search space. To address this issue, in this paper, we leverage the technique of process decomposition and present heuristics to efficiently prune the unqualified sub-processes that fail to generate the minimum recovery. We employ real-world processes and their incomplete sequences to evaluate our heuristic approach. The experimental results demonstrate that our approach achieves high accuracy as the state-of-the-art approach does, but it is more efficient.</t>
  </si>
  <si>
    <t>Mineral carbonation is the single most eligible companion solution to geosequestration for mitigation of anthropic CO2 emissions on a large scale. Amongst its possible pathways, direct aqueous mineral carbonation stands out as one of the most promising ones. The originality of the present work lies in the transposition of the concomitant exfoliation/mineralisation concept, which was first proposed by the mineral carbonation research group from the Arizona State University in early 2000s, inside a dedicated attrition environment, more specifically inside a stirred bead mill. Experimental results and analyses bring definite proofs about the possibility and synergy of concomitant exfoliation and mineralisation. Given high carbonation yield for olivine and serpentinised ores (up to 35% in 5 h and 80% in 24 h in water, and 70% in 5 h with inorganic additives) and the capacity of stirred mills to process mining size throughputs, this work leads to real perspectives for developing large scale robust solutions for direct aqueous mineral carbonation. (C) 2014 Elsevier B.V. All rights reserved.</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</si>
  <si>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t>
  </si>
  <si>
    <t>Predictive business process monitoring aims at providing the predictions about running instances by analyzing logs of completed cases of a business process. Recently, a lot of research focuses on increasing productivity and efficiency in a business process by forecasting potential problems during its executions. However, most of the studies lack suggesting concrete actions to improve the process. They leave it up to the subjective judgment of a user. In this paper, we propose a novel method to connect the results from predictive business process monitoring to actual business process improvements. More in detail, we optimize the resource allocation in a non-clairvoyant online environment, where we have limited information required for scheduling, by exploiting the predictions. The proposed method integrates offline prediction model construction that predicts the processing time and the next activity of an ongoing instance using LSTM with online resource allocation that is extended from the minimum cost and maximum flow algorithm. To validate the proposed method, we performed experiments using an artificial event log and a real-life event log from a global financial organization.</t>
  </si>
  <si>
    <t>Event logs that originate from information systems enable comprehensive analysis of business processes, e.g., by process model discovery. However, logs potentially contain sensitive information about individual employees involved in process execution that are only partially hidden by an obfuscation of the event data. In this paper, we therefore address the risk of privacy-disclosure attacks on event logs with pseudonymized employee information. To this end, we introduce PRETSA, a novel algorithm for event log sanitization that provides privacy guarantees in terms of k-anonymity and t-closeness. It thereby avoids disclosure of employee identities, their membership in the event log, and their characterization based on sensitive attributes, such as performance information. Through stepwise transformations of a prefix-tree representation of an event log, we maintain its high utility for discovery of a performance-annotated process model. Experiments with real-world data demonstrate that sanitization with PRETSA yields event logs of higher utility compared to methods that exploit frequency-based filtering, while providing the same privacy guarantees.</t>
  </si>
  <si>
    <t>Flexibility and adaptability have been praised and empirically validated as critical for an organization's performance. They are associated with the number of different behaviors that the organization exhibits, as well as with their level of sophistication, which in turn implies the number and the quality of the available knowledge and capabilities in place. In this work, we propose the creation of a bipartite network, involving organizations and behaviors, through an event log, to capture the prospects of both organizations and behaviors for process innovation. By using the Method of Reflections, we claim that the structure of that network can expose a set of sophistication metrics, that eventually suggest i) the potential of behaviors for better organizational performance; ii) the most reachable innovation paths; iii) an order of significance over the behaviors considering their improvement contribution power. We show the practical potential of our approach through a Proof of Concept based on a real dataset.</t>
  </si>
  <si>
    <t>Comprehensive and continuous compliance monitoring is crucial for many process scenarios, e.g., machine-spanning production processes. However, business process execution data is often scattered over several heterogeneous event sources and needs to be seamlessly incorporated into the data structure of the compliance checking system. The proposed COMS approach offers the possibility to define business rules based on process behaviour and the ability to handle events from different information system sources in an integrated way. COMS consists of a generic event data structure to store process information, a rule language, and matching concepts. COMS concepts are prototypically implemented and evaluated based on a real-world event stream from the manufacturing domain.</t>
  </si>
  <si>
    <t>Alignments are a fundamental approach in conformance checking to provide an explicit relation between traces of events observed in an event log and execution sequences of process models. They are robust against intricacies in process models such as duplicate labels and invisible transitions, but at the same time computing them is a time consuming task. In this paper, we argue that precomputed rules may be leveraged to improve on the time needed to compute alignments. To this end, we utilize both structural and behavioral properties of process models to derive rules and we compare events against these rules. A violation in one of the rules indicates a problem in the event. Before alignments are computed, we mark the problematic events as so-called splitpoints. We evaluated this approach on real-life logs as well as benchmarking logs, and the results show that the proposed approach is faster than existing alignment approaches.</t>
  </si>
  <si>
    <t>Discovery plays a key role in data-driven analysis of business processes. The vast majority of contemporary discovery algorithms aims at the identification of control-flow constructs. The increase in data richness, however, enables discovery that incorporates the context of process execution beyond the control-flow perspective. A control-flow first approach, where context data serves for refinement and annotation, is limited and fails to detect fundamental changes in the control-flow that depend on context data. In this work, we thus propose a novel approach for combining the control-flow and data perspectives under a single roof by extending inductive process discovery. Our approach provides criteria under which context data, handled through unsupervised learning, take priority over control-flow in guiding process discovery. The resulting model is a process tree, in which some operators carry data semantics instead of control-flow semantics. We evaluate the approach using synthetic and real-world datasets and show that the resulting models are superior to state-of-the-art discovery methods in terms of measures that are based on multi-perspective alignments.</t>
  </si>
  <si>
    <t>We present a new region-based approach to process discovery using prime event structures as an intermediate model. We use the prime event structure to generate precise models of the most frequent use-cases captured by an event-log. We start with an event log, apply a concurrency oracle to construct a partial language, and fold the language into prime event structures. We apply the theory of compact tokenflow regions to these structures to synthesize a sequence of Petri nets representing the most frequent partially ordered runs of the recorded behavior. The sequence of Petri nets has increasing fitness but decreasing precision. To highlight the benefits of such an approach, we introduce a plug-in for the tool ProM called Prime Miner, implementing the new concepts.</t>
  </si>
  <si>
    <t>Robotic Process Mining (RPM) leverages User Interface (UI) logs as a source of information to analyze the processes to be automated. These UI logs record user interactions with the graphical user interface of an information system during the execution of a process, encapsulating a large amount of data. However, despite the abundance of information captured in these logs, a considerable portion remains on the screen, whose structure is often inaccessible programmatically. This unstructured data poses a significant challenge, particularly the gap in the automatic extraction of UI hierarchies from desktop screenshots, which hinders the application of mining techniques. To address this challenge, this paper presents (1) an approach that employs a multi-model detection system designed specifically for different levels of UI abstraction and (2) an algorithm to reconstruct the UI hierarchy in a tree data structure. The results of this approach demonstrate higher performance in terms of accuracy, recall, and efficiency compared to other existing detection techniques. These findings represent a substantial contribution to the field of automated process analysis, providing a solid foundation for future advances in RPA analysis.</t>
  </si>
  <si>
    <t>Learning management systems are widely used as a support of distance learning. Recently, these systems successfully help in present education as well. Learning management systems store large amount of data based on the history of users' interactions with the system. Obtained information is commonly used for further course optimization, finding e-tutors in collaboration learning, analysis of students' behavior, or for other purposes. The partial goal of the paper is an analysis of students' behavior in a learning management system. Students' behavior is defined using selected methods from sequential and process mining with the focus to the reduction of large amount of extracted sequences. The main goal of the paper is description of our Left-Right Oscillate algorithm for community detection. The usage of this algorithm is presented on the extracted sequences from the learning management system. The core of this work is based on spectral ordering. Spectral ordering is the first part of an algorithm used to seek out communities within selected, evaluated networks. More precise designations for communities are then monitored using modularity.</t>
  </si>
  <si>
    <t>In recent years, process mining has become one of the most important and promising areas of research in the field of business process management as it helps businesses understand, analyze, and improve their business processes. In particular, several proposed techniques and algorithms have been proposed to discover and construct process models from workflow execution logs (i.e., event logs). With the existing techniques, mined models can be built based on analyzing the relationship between any two events seen in event logs. Being restricted by that, they can only handle special cases of routing constructs and often produce unsound models that do not cover all of the traces seen in the log. In this paper, we propose a novel technique for process discovery using Maximal Pattern Mining (MPM) where we construct patterns based on the whole sequence of events seen on the traces-ensuring the soundness of the mined models. Our MPM technique can handle loops (of any length), duplicate tasks, non-free choice constructs, and long distance dependencies. Our evaluation shows that it consistently achieves better precision, replay fitness and efficiency than the existing techniques.</t>
  </si>
  <si>
    <t>Process mining offers powerful techniques to analyze real-world event data, aiming to improve processes. Typically, the data is stored and examined in event logs as traces, where each trace contains the sequence of events pertaining to a specific process case. A case can, e.g., represent the management of a customer request or the sequence of events from ordering to delivering a product to a customer in online retail businesses. While this approach allows to analyze and gain insights from complex event data, it also isolates events that in reality are correlated, potentially concealing important process behavior. In this paper, we motivate and conceptualize the approach to describe the observations generated by the underlying system as a single event sequence that is ordered as being executed. We study and compare how much the event order and trace notion affect the entropy rates of different real-life processes. Further, we investigate how predictable next activities in event sequences are. Our study indicates that ordering the events as executed does not necessarily increase the entropy rates of the process. We discuss these findings and their implications for future research.</t>
  </si>
  <si>
    <t>The analysis for executing Robotic Process Automation (RPA) projects increasingly relies on monitoring user activities through Robotic Process Mining (RPM) techniques. Traditional approaches capture direct information using loggers that capture UI logs, i.e., sequences of events that include data from (1) the keyboard, (2) the mouse, and (3) the application elements, such as its name, the Excel cell, the clicked button, etc. Although the latter is highly relevant for identifying the activity that is being performed, this information is not accessible in virtualized environments; only screenshot data is available. This limitation necessitates activity identification based on screenshots alone. A significant challenge with this method is its sensitivity to minor interface changes, such as different zoom levels or notifications, which can cause detection failures. To address this, we propose a novel approach that, first, integrates embeddings from both screenshots and screen text obtained through OCR and, second, clusters the UI log events using these combined features to identify the activity. Our results show that this method enhances activity identification, outperforming current state-of-the-art techniques, and demonstrates promising improvements in accuracy and reliability.</t>
  </si>
  <si>
    <t>In the last decade, the term instance-spanning constraint has been introduced in the process mining field to refer to constraints that span multiple process instances of one or several processes of particular relevance, in this setting, is checking whether process executions comply with constraints of interest, which at runtime calls for suitable monitoring techniques. Even though event data are often stored in some sort of database, there is a lack of database-oriented approaches to tackle compliance checking and monitoring of (instance-spanning) constraints. In this paper, we fill this gap by showing how well-established technology from database query processing can be effectively used for this purpose. We propose to define an instance-spanning constraint through an ensemble of four database queries that retrieve the satisfying, violating, satisfying-pending, and violating-pending cases of the constraint. In this context, the problem of compliance monitoring then becomes an application of techniques for incremental view maintenance, which is well-developed in database query processing. In this paper, we argue for our approach in detail, and, as a proof of concept, present an experimental validation using the DBToaster incremental database query engine.</t>
  </si>
  <si>
    <t>Key resources are important, influential and powerful performers in a social network structure. Identifying them in the social network of a business process activity is beneficial and rewarding. One of the most effective centrality measures for identification of the key nodes in a social network is to rank resources based on a selection of criteria. PageRank is a representative example of such algorithms, which was first utilized in the Google search engine in 1998. However, the PageRank approach merely assumes a single link as a vote, which allows one originator to link or transfer his work to others more than once in a handover work scenario. We argue that this problem can lead to inaccurate influence based ranking in the context of business processes for resources in a social network. In this paper, we propose f-PageRank, a new approach specifically designed to identify the key resources in a social network generated from a business process activity. We evaluate our proposed method by comparing it with the existing approaches in process mining tools, such as degree centrality, betweenness centrality, BaryRanker, and HITS. The experimental results show that our approach can obtain a satisfying outcome.</t>
  </si>
  <si>
    <t>In recent years, AutoML has emerged as a promising technique for reducing computational and time cost by automating the development of machine learning models. Existing AutoML tools cannot be applied directly to process predictive monitoring (PPM), because they do not support several configuration parameters that are PPM-specific, such as trace bucketing or encoding. In other words, they are only specialized in finding the best configuration of machine learning model hyperparameters. In this paper, we present a simple yet extensible framework for AutoML in PPM. The framework uses genetic algorithms to explore a configuration space containing both PPM-specific parameters and the traditional machine learning model hyperparameters. We design four different types of experiments to verify the effectiveness of the proposed approach, comparing its performance in respect of random search of the configuration space, using two publicly available event logs. The results demonstrate that the proposed approach outperforms consistently the random search.</t>
  </si>
  <si>
    <t>Anomaly detection can identify deviations in event logs and allows businesses to infer inconsistencies, bottlenecks, and optimization opportunities in their business processes. In recent years, various anomaly detection algorithms for business processes have been proposed based on either process discovery or machine learning algorithms. While there are apparent differences between machine learning and process discovery approaches, it is often unclear how they perform in comparison. Furthermore, deep learning research in other domains has shown that advancements did not solely come from improved model architecture but were often due to minor pre-processing and training procedure refinements. For this reason, this paper aims to set up a broad benchmark and establish a baseline for deep learning-based anomaly detection of process instances. To this end, we introduce a simple LSTM-based anomaly detector utilizing a collection of minor refinements and compare it with existing approaches. The results suggest that the proposed method can significantly outperform the existing approaches on a large number of event logs consistently.</t>
  </si>
  <si>
    <t>Process discovery is a family of techniques that helps to comprehend processes from their data footprints. Yet, as processes change over time so should their corresponding models, and failure to do so will lead to models that underor over-approximate behaviour. We present a discovery algorithm that extracts declarative processes as Dynamic Condition Response (DCR) graphs from event streams. Streams are monitored to generate temporal representations of the process, later processed to create declarative models. We validated the technique by identifying drifts in a publicly available dataset of event streams. The metrics extend the Jaccard similarity measure to account for process change in a declarative setting. The technique and the data used for testing are available online.</t>
  </si>
  <si>
    <t>In recent years, organizations are putting an increasing emphasis on anomaly detection. Anomalies in business processes can be an indicator of system faults, inefficiencies, or even fraudulent activities. In this paper we introduce an approach for anomaly detection. Our approach considers different perspectives of a business process such as control flow, data and privacy aspects simultaneously.Therefore, it is able to detect complex anomalies in business processes like spurious data processing and misusage of authorizations. The approach has been implemented in the open source ProM framework and its applicability was evaluated through a real-life dataset from a financial organization. The experiment implies that in addition to detecting anomalies of each aspect, our approach can detect more complex anomalies which relate to multiple perspectives of a business process.</t>
  </si>
  <si>
    <t>In recent years, hospitals and other care providers in the Netherlands are coping with a widespread nursing shortage and a directly related increase in nursing workload. This nursing shortage combined with the high nursing workload is associated with higher levels of burnout and reduced job satisfaction among nurses. However, not only the nurses, but also the patients are affected as an increasing nursing workload adversely affects patient safety and satisfaction. Therefore, the aim of this research is to predict the care acuity corresponding to an individual patient for the next admission day, by using the available structured hospital data of the previous admission days. For this purpose, we make use of an LSTM model that is able to predict the care acuity of the next day, based on the hospital data of all previous days of an admission. In this paper, we elaborate on the architecture of the LSTM model and we show that the prediction accuracy of the LSTM model increases with the increase of the available amount of historical event data. We also show that the model is able to identify care acuity differences in terms of the amount of support needed by the patient. Moreover, we discuss how the predictions can be used to identify which patient care related characteristics and different types of nursing activities potentially contribute to the care acuity of a patient.</t>
  </si>
  <si>
    <t>Assigning resources in business processes execution is a repetitive task that can be effectively automated. However, different automation methods may give varying results that may not be optimal. Proper resource allocation is crucial as it may lead to significant cost reductions or increased effectiveness that results in increased revenues. In this work, we first propose a novel representation that allows the modeling of a multi-process environment with different process-based rewards. These processes can share resources that differ in their eligibility. Then, we use double deep reinforcement learning to look for an optimal resource allocation policy. We compare those results with two popular strategies that are widely used in the industry. Learning optimal policy through reinforcement learning requires frequent interactions with the environment, so we also designed and developed a simulation engine that can mimic real-world processes. The results obtained are promising. Deep reinforcement learning based resource allocation achieved significantly better results compared to two commonly used techniques.</t>
  </si>
  <si>
    <t>Patients, when in a hospital, will go through a personalized treatment scheduled for many different reasons and with various outcomes. Furthermore, some patients and/or treatments require aftercare. Identifying the need for aftercare is crucial for improving the process of the patient and hospital. A late identification results in a patient staying longer than needed, occupying a bed that otherwise could serve another patient. In this paper, we will investigate to what extent events from the first hours of stay can help in predicting the need for aftercare. For that, we explored a dataset from a Dutch hospital. We compared different methods, considering different prediction moments (depending of the amount of initial hours of stay), and we evaluate the gain in earlier predicting the need for aftercare.</t>
  </si>
  <si>
    <t>Complexity is an important aspect of business processes. Numerous metrics have been introduced to measure process complexity, however, existing metrics view processes merely as sequences of activities, disregarding the corresponding data. This is a major omission since much of the complexity of business processes stems from the variation of data that is associated with it. In this paper, we refer to recent research on how behavioral complexity of business processes can be defined. More specifically, we extend entropy-based complexity metrics such that they are capable of capturing the variation of event data. We provide some first insights into the implications of applying these newly proposed metrics.</t>
  </si>
  <si>
    <t>Ever-increasingly complex business processes are enabled by loosely coupled cloud-native systems. In such fast-paced development environments, data controllers face the challenge of capturing and updating all personal data processing activities due to considerable communication overhead between development teams and data protection staff. To date, established business process management methods generate valuable insights about systems, however, they do not account for all regulatory transparency obligations. For instance, data controllers need to record all information about data categories, legal purpose specifications, third-country transfers, etc. Therefore, we propose to bridge the gap between business processes and application systems by providing three contributions that assist in modeling, discovering, and checking personal data transparency through a process-oriented perspective. We enable transparency modeling for relevant business activities by providing a plug-in extension to BPMN featuring regulatory transparency information. Furthermore, we utilize event logs to record regulatory transparency information in realistic cloud-native systems. On this basis, we leverage process mining techniques to discover and analyze personal data flows in business processes, e.g., through transparency conformance checking. We design and implement prototypes for all contributions, emphasizing the appropriate integration and modeling effort required to create business-process-oriented transparency. Altogether, we connect current business process engineering techniques with regulatory needs as imposed by the GDPR and other legal frameworks.</t>
  </si>
  <si>
    <t>Conformance checking is a process mining task where observed process executions are compared with the conduct prescribed by a process model. Even in the case where multiple parties interact in the process, it is typically assumed that the process itself provides a monolithic, global description of the overall, expected behaviour. However, it may very well be the case that such a global process is not explicitly available, and that each agent comes with its own local view of the process, while the overall behaviour is only be implicitly obtained by composing such local views. In this paper, we provide for the first time a formal framework for glocal conformance checking, where a global observed trace of a multi-party process is related to local Data Petri nets, each representing the subjective view of each participating agent. We formulate conformance checking in this multi-agent setting as an alignment problem, and show how it can be tackled by acting locally, and thinking globally, that is, pairing local alignments with a suitable global compatibility condition. We then observe that in this setting, cost functions must take the context of activities in the global trace into account, which is realised through a new schema of regular expression-based cost functions. We pair the foundational investigation of the problem with a proof-of-concept SMT-based implementation.</t>
  </si>
  <si>
    <t>Workarounds are goal-driven adaptations of business processes that employees implement to overcome perceived constraints at work. While process deviations can be easily detected with data-driven methods like process mining, it is hard to distinguish workarounds from related, yet distinct, concepts. The SWORD framework constitutes a state-of-the-art method for the data-driven detection of workarounds in business process event logs based on pre-defined patterns extracted from support processes in the healthcare domain. However, currently, SWORD has solely been applied to highly standardized processes with low variation and knowledge intensity, while it can be assumed that workarounds more often appear in the latter and also bear bigger potential for innovating processes. Furthermore, SWORD neither comprises data preparation steps nor enables the analysis of workarounds and their implications for the organization. In this paper, we develop an exaptation of the existing SWORD framework, coined LongSWORD, together with two industrial case organizations. Our contribution to theory and practice is threefold. First, we present a framework that enables the preparation of a meaningful event log in alignment with according process model or routine. Second, the detection and analysis of workarounds in core industrial processes is enabled by adding two new cross-case patterns. Third, the LongSWORD method enables others to assess the implications of workarounds beyond its individual implementers.</t>
  </si>
  <si>
    <t>Blockchain technologies (BT) promise to offer exciting research directions for improving various aspects of business processes, in particular in cross-organizational settings where participants do not fully trust each other. However, while blockchain may readily provide transparency and immutability for the processes recorded on a shared ledger, these very characteristics can be problematic in regard to privacy and data protection requirements. In this paper, we address the challenges and opportunities of using BT to secure distributed processes where participants may have an incentive to make false claims or subvert pre-agreed compliance rules in their private processes. Specifically, our analysis is based on a real-world use case, namely how BT can secure (privacy preserving) commitments to processing steps that facilitate federated machine learning (FL) in the healthcare sector. Thereby, an immutable audit trail is created that can be used to detect deviations in retrospect. Hereby, we place a particular focus on the management of patient consent for accessing their data in FL. Our approach draws inspiration from the domain of Self-Sovereign Identity (SSI) where BT is also relied upon to enable the creation and management of decentralized identifiers while focusing on data minimization. The results of our work are not constrained to the particular use case and can be applicable to other emerging research areas of BPM, such as federated process mining.</t>
  </si>
  <si>
    <t>In task mining, data captured by recording user interactions in a desktop environment are stored in a user interaction log. A user interaction log can be transformed into an event log, suitable for process-mining techniques. If the desktop is captured during the recording process, information about enabled activities is available (next to the executed activity). This information can be extracted and added to an event log, resulting in a so-called translucent event log. A translucent event log can also be extracted from running information systems or created by applying domain knowledge to existing non-translucent event logs. Information about enabled activities is valuable for multiple reasons. For example, one may use this information to discover process models that capture the underlying behavior better. However, until now, only limited work has been done on exploiting the information on enabled activities for process discovery. In this work, we introduce translucent activity relationships derived from translucent event logs. These relationships can be embedded in various discovery algorithms. In this work, we focus on the Inductive Miner. In this process, we derive a translucent directly-follows graph. Based on this graph, we extend the Inductive Miner to use translucent activity relationships. We create three different variants and evaluate them on multiple translucent event logs by comparing them with the Inductive Miner. Based on the evaluation, we show that considering these relationships, fewer recordings are needed to discover a similar, if not even a superior, process model.</t>
  </si>
  <si>
    <t>In contemporary business process management (BPM), the need for secure and transparent interactions between organizations is paramount. Integrating business process management systems (BPMS) with blockchain technology can offer protection against malicious actors and increase trust, e.g., in process mining results, by allowing organizations to share execution traces and associated information. However, hard integration approaches, which we define as execution of processes on the blockchain as smart contracts, have not found widespread application. A hard integration approach, e.g., by utilizing a BPMN to solidity compiler as Caterpillar, has a high barrier of entry since it requires a company to restructure its infrastructure and processes, especially pertaining to potential immutability of smart contracts, and the integration of outside information through oracles. In this work, we instead want to explore a soft integration approach, which allows companies to continue using their existing BPMS infrastructure and integrate blockchain technologies without having to change the overall architecture of the system. The goal is to produce distributed non-tamperable logs, created through the use of private blockchains, serving as basis for compliance checking and, thus, secure and trustworthy execution. In this work, we present two soft integration approaches, which are discussed, implemented, and evaluated regarding their integration complexity and performance. The results suggest that a soft integration approach of blockchain technology can enhance the reliability and traceability of existing BPM systems with low integration effort, thus pointing towards a path for high acceptance within organizations.</t>
  </si>
  <si>
    <t>Business process mining is to extract process knowledge from a system's log in order to reconstruct workflow models. Existing approaches treat a log record as an instance of one workflow model. They do not deal with interleaved logs, where each log record is a mixture of multiple workflow traces. However, such an interleaved log is typical for many systems especially web-based ones where all the user-system interaction traces are recorded and maintained by a web server. Dealing with interleaved logs is challenging due to the lack of prior knowledge of workflow models and noises contained in the log data. In this paper, we propose a two-phase workflow learning process. During the first phase, we use a probabilistic approach to learn the links between operations and the hidden workflow models. We consider a workflow model as a probabilistic distributions over operations and derive it through likelihood maximization. This allows us to identify the membership of an operation to a workflow model, which can be used to unravel a log record and generate a set of workflow instances from it. During the second phase, the sequential patterns between operations within each workflow model are derived from all its instances. We have conducted a comprehensive experimental study, which indicates the effectiveness of the proposed solution.</t>
  </si>
  <si>
    <t>Robotic Process Automation (RPA) is a frequently used approach for automation in IT systems. RPA uses existing graphical user interfaces to automate simple, rule-based tasks from a user's perspective. Before automation can be accomplished using RPA, extensive knowledge about individual user interactions must be gathered. This information is represented in a flowchart by a human designer, which is then typically refined in a trial-and-error approach. This approach becomes time consuming and error-prone as processes become more complex. In parallel, Process Discovery techniques as part of Process Mining enable the automated generation of process models from event logs. Thus, they are considered appropriate to simplify and automate the described creation of flowcharts in the context of RPA. In this regard, the so-called UI logs are particularly relevant. These can be used to record user interactions with various user interfaces within a process. This paper examines existing Process Discovery methods for application in the context of RPA. The goal is to clarify what is needed for the automatic creation of RPA flowcharts with Process Discovery on the basis of UI logs. The results show that existing Process Discovery methods generate process models that are not suitable for immediate translation into RPA flowcharts, as they are mainly control flow oriented. For the creation of RPA flowcharts that are suitable for automation, the integration of linked data is fundamental. Therefore, a prototypical implementation demonstrates a method that enables the automated translation of a process model into an RPA flowchart.</t>
  </si>
  <si>
    <t>XVII</t>
  </si>
  <si>
    <t>XV</t>
  </si>
  <si>
    <t>+</t>
  </si>
  <si>
    <t>ISSN</t>
  </si>
  <si>
    <t>eISSN</t>
  </si>
  <si>
    <t>ISBN</t>
  </si>
  <si>
    <t>1865-1348</t>
  </si>
  <si>
    <t>1865-1356</t>
  </si>
  <si>
    <t>978-3-030-98581-3; 978-3-030-98580-6</t>
  </si>
  <si>
    <t>0302-9743</t>
  </si>
  <si>
    <t>1611-3349</t>
  </si>
  <si>
    <t>978-3-031-16103-2; 978-3-031-16102-5</t>
  </si>
  <si>
    <t>978-3-031-16171-1; 978-3-031-16170-4</t>
  </si>
  <si>
    <t>978-3-031-27814-3; 978-3-031-27815-0</t>
  </si>
  <si>
    <t>978-3-642-16131-5</t>
  </si>
  <si>
    <t>979-8-3503-6503-0</t>
  </si>
  <si>
    <t>2364-415X</t>
  </si>
  <si>
    <t>2364-4168</t>
  </si>
  <si>
    <t>0963-8687</t>
  </si>
  <si>
    <t>1873-1198</t>
  </si>
  <si>
    <t>1741-0398</t>
  </si>
  <si>
    <t>1758-7409</t>
  </si>
  <si>
    <t>1877-0509</t>
  </si>
  <si>
    <t>979-8-3503-9714-7</t>
  </si>
  <si>
    <t>978-3-031-78665-5; 978-3-031-78666-2</t>
  </si>
  <si>
    <t>978-3-319-42887-1; 978-3-319-42886-4</t>
  </si>
  <si>
    <t>978-1-7281-0919-0</t>
  </si>
  <si>
    <t>978-3-642-16933-5</t>
  </si>
  <si>
    <t>978-3-031-70444-4; 978-3-031-70445-1</t>
  </si>
  <si>
    <t>978-3-031-61002-8; 978-3-031-61003-5</t>
  </si>
  <si>
    <t>978-3-031-25382-9; 978-3-031-25383-6</t>
  </si>
  <si>
    <t>978-3-030-26618-9; 978-3-030-26619-6</t>
  </si>
  <si>
    <t>978-3-031-70417-8; 978-3-031-70418-5</t>
  </si>
  <si>
    <t>978-3-319-23063-4; 978-3-319-23062-7</t>
  </si>
  <si>
    <t>0166-3615</t>
  </si>
  <si>
    <t>1872-6194</t>
  </si>
  <si>
    <t>978-1-5386-2005-2</t>
  </si>
  <si>
    <t>2378-1963</t>
  </si>
  <si>
    <t>978-1-5090-3231-0</t>
  </si>
  <si>
    <t>978-3-031-70395-9; 978-3-031-70396-6</t>
  </si>
  <si>
    <t>2379-7703</t>
  </si>
  <si>
    <t>978-1-4673-7278-7</t>
  </si>
  <si>
    <t>0925-9902</t>
  </si>
  <si>
    <t>1573-7675</t>
  </si>
  <si>
    <t>978-1-4503-2768-8</t>
  </si>
  <si>
    <t>978-0-9981331-4-0</t>
  </si>
  <si>
    <t>978-3-031-07475-2; 978-3-031-07474-5</t>
  </si>
  <si>
    <t>2078-2489</t>
  </si>
  <si>
    <t>978-3-030-76982-6; 978-3-030-76983-3</t>
  </si>
  <si>
    <t>978-3-642-01189-4</t>
  </si>
  <si>
    <t>978-3-030-85440-9; 978-3-030-85439-3</t>
  </si>
  <si>
    <t>1433-2779</t>
  </si>
  <si>
    <t>1433-2787</t>
  </si>
  <si>
    <t>978-3-031-75871-3; 978-3-031-75872-0</t>
  </si>
  <si>
    <t>0167-9236</t>
  </si>
  <si>
    <t>1873-5797</t>
  </si>
  <si>
    <t>978-1-4503-2776-3</t>
  </si>
  <si>
    <t>978-80-87294-88-8</t>
  </si>
  <si>
    <t>978-1-4799-5054-6</t>
  </si>
  <si>
    <t>978-1-4503-3472-3</t>
  </si>
  <si>
    <t>0169-023X</t>
  </si>
  <si>
    <t>1872-6933</t>
  </si>
  <si>
    <t>1069-2509</t>
  </si>
  <si>
    <t>1875-8835</t>
  </si>
  <si>
    <t>978-3-030-79185-8; 978-3-030-79186-5</t>
  </si>
  <si>
    <t>2332-6441</t>
  </si>
  <si>
    <t>979-8-3503-9512-9; 979-8-3503-9511-2</t>
  </si>
  <si>
    <t>978-0-9966831-0-4</t>
  </si>
  <si>
    <t>2363-7005</t>
  </si>
  <si>
    <t>1867-0202</t>
  </si>
  <si>
    <t>978-3-031-34559-3; 978-3-031-34560-9</t>
  </si>
  <si>
    <t>978-1-5386-2008-3</t>
  </si>
  <si>
    <t>978-3-319-27243-6; 978-3-319-27242-9</t>
  </si>
  <si>
    <t>978-1-4673-7281-7</t>
  </si>
  <si>
    <t>0926-8782</t>
  </si>
  <si>
    <t>1573-7578</t>
  </si>
  <si>
    <t>2184-7711</t>
  </si>
  <si>
    <t>978-989-758-666-8</t>
  </si>
  <si>
    <t>978-3-031-41619-4; 978-3-031-41620-0</t>
  </si>
  <si>
    <t>978-3-030-21571-2; 978-3-030-21570-5</t>
  </si>
  <si>
    <t>978-1-4673-7272-5</t>
  </si>
  <si>
    <t>1385-8947</t>
  </si>
  <si>
    <t>1873-3212</t>
  </si>
  <si>
    <t>2474-8137</t>
  </si>
  <si>
    <t>2474-2473</t>
  </si>
  <si>
    <t>978-1-5090-2628-9</t>
  </si>
  <si>
    <t>978-3-642-33260-9</t>
  </si>
  <si>
    <t>978-1-5386-0752-7</t>
  </si>
  <si>
    <t>978-3-031-16168-1; 978-3-031-16167-4</t>
  </si>
  <si>
    <t>Status</t>
  </si>
  <si>
    <t xml:space="preserve">Deleted (Title) </t>
  </si>
  <si>
    <t>Deleted (Abstract)</t>
  </si>
  <si>
    <t>Deleted (Full Text)</t>
  </si>
  <si>
    <t>1524-4547</t>
  </si>
  <si>
    <t>2378-1971</t>
  </si>
  <si>
    <t>2169-3536</t>
  </si>
  <si>
    <t>2767-9470</t>
  </si>
  <si>
    <t>1939-1374</t>
  </si>
  <si>
    <t>2165-9567</t>
  </si>
  <si>
    <t>2327-1884</t>
  </si>
  <si>
    <t>1062-922X</t>
  </si>
  <si>
    <t>2151-1357</t>
  </si>
  <si>
    <t>2155-1855</t>
  </si>
  <si>
    <t>2577-1655</t>
  </si>
  <si>
    <t>2157-099X</t>
  </si>
  <si>
    <t>1530-1605</t>
  </si>
  <si>
    <t>2325-6605</t>
  </si>
  <si>
    <t>1558-2191</t>
  </si>
  <si>
    <t>1558-2442</t>
  </si>
  <si>
    <t>2166-1677</t>
  </si>
  <si>
    <t>1550-4808</t>
  </si>
  <si>
    <t>1548-0992</t>
  </si>
  <si>
    <t>1943-6106</t>
  </si>
  <si>
    <t>1541-7719</t>
  </si>
  <si>
    <t>1558-0040</t>
  </si>
  <si>
    <t>2375-026X</t>
  </si>
  <si>
    <t>1939-3539</t>
  </si>
  <si>
    <t>1946-0759</t>
  </si>
  <si>
    <t>2375-9259</t>
  </si>
  <si>
    <t>2161-1904</t>
  </si>
  <si>
    <t>1556-6048</t>
  </si>
  <si>
    <t>1092-8138</t>
  </si>
  <si>
    <t>1941-0026</t>
  </si>
  <si>
    <t>1558-3783</t>
  </si>
  <si>
    <t>0018-8670</t>
  </si>
  <si>
    <t>2162-2388</t>
  </si>
  <si>
    <t>1063-6773</t>
  </si>
  <si>
    <t>0730-3157</t>
  </si>
  <si>
    <t>2329-924X</t>
  </si>
  <si>
    <t>1939-3520</t>
  </si>
  <si>
    <t>2325-6362</t>
  </si>
  <si>
    <t>2575-8411</t>
  </si>
  <si>
    <t>1941-0050</t>
  </si>
  <si>
    <t>2576-3148</t>
  </si>
  <si>
    <t>1937-4194</t>
  </si>
  <si>
    <t>2572-6609</t>
  </si>
  <si>
    <t>2575-7288</t>
  </si>
  <si>
    <t>2572-6129</t>
  </si>
  <si>
    <t>2573-3214</t>
  </si>
  <si>
    <t>2159-5119</t>
  </si>
  <si>
    <t>2330-331X</t>
  </si>
  <si>
    <t>1937-4178</t>
  </si>
  <si>
    <t>2327-4662</t>
  </si>
  <si>
    <t>1941-0131</t>
  </si>
  <si>
    <t>1558-4615</t>
  </si>
  <si>
    <t>2769-5492</t>
  </si>
  <si>
    <t>2161-4407</t>
  </si>
  <si>
    <t>2153-0866</t>
  </si>
  <si>
    <t>9781801819817</t>
  </si>
  <si>
    <t>979-8-3503-6756-0</t>
  </si>
  <si>
    <t>978-0-7695-3315-5</t>
  </si>
  <si>
    <t>978-0-7695-3755-9</t>
  </si>
  <si>
    <t>978-1-4799-3343-3</t>
  </si>
  <si>
    <t>978-1-4244-3362-9</t>
  </si>
  <si>
    <t>978-0-7695-3926-3</t>
  </si>
  <si>
    <t>978-1-4673-2131-0</t>
  </si>
  <si>
    <t>979-8-3315-1579-9</t>
  </si>
  <si>
    <t>978-1-7281-9832-3</t>
  </si>
  <si>
    <t>978-1-4673-5895-8</t>
  </si>
  <si>
    <t>978-1-6654-3514-7</t>
  </si>
  <si>
    <t>978-1-4673-8985-3</t>
  </si>
  <si>
    <t>979-8-3503-9943-1</t>
  </si>
  <si>
    <t>978-1-6654-6133-7</t>
  </si>
  <si>
    <t>978-1-6654-1703-7</t>
  </si>
  <si>
    <t>978-0-7695-4719-0</t>
  </si>
  <si>
    <t>978-1-5090-8739-6</t>
  </si>
  <si>
    <t>978-1-4673-1714-6</t>
  </si>
  <si>
    <t>978-1-4673-8103-1</t>
  </si>
  <si>
    <t>978-1-5386-6517-6</t>
  </si>
  <si>
    <t>978-1-6654-8839-6</t>
  </si>
  <si>
    <t>978-1-7281-4956-1</t>
  </si>
  <si>
    <t>978-1-4799-8937-9</t>
  </si>
  <si>
    <t>978-1-4673-3014-5</t>
  </si>
  <si>
    <t>978-1-7281-4569-3</t>
  </si>
  <si>
    <t>978-1-5386-7486-4</t>
  </si>
  <si>
    <t>978-1-4673-2317-8</t>
  </si>
  <si>
    <t>978-0-7695-4525-7</t>
  </si>
  <si>
    <t>978-1-4244-5563-8</t>
  </si>
  <si>
    <t>978-1-4673-0006-3</t>
  </si>
  <si>
    <t>978-1-5386-7709-4</t>
  </si>
  <si>
    <t>978-1-7281-6646-9</t>
  </si>
  <si>
    <t>978-1-5386-2874-4</t>
  </si>
  <si>
    <t>979-8-3503-1908-8</t>
  </si>
  <si>
    <t>978-1-4799-8027-7</t>
  </si>
  <si>
    <t>978-1-4244-1355-3</t>
  </si>
  <si>
    <t>979-8-3503-2445-7</t>
  </si>
  <si>
    <t>978-1-4244-9927-4</t>
  </si>
  <si>
    <t>1-84600-002-5</t>
  </si>
  <si>
    <t>978-1-9058-2446-5</t>
  </si>
  <si>
    <t>0-7695-2902-X</t>
  </si>
  <si>
    <t>978-83-959183-6-0</t>
  </si>
  <si>
    <t>978-1-4799-6123-8</t>
  </si>
  <si>
    <t>978-1-6654-4059-2</t>
  </si>
  <si>
    <t>978-1-6654-8045-1</t>
  </si>
  <si>
    <t>978-1-4799-2504-9</t>
  </si>
  <si>
    <t>978-1-4577-1532-7</t>
  </si>
  <si>
    <t>978-1-4244-3313-1</t>
  </si>
  <si>
    <t>978-0-7695-5670-3</t>
  </si>
  <si>
    <t>978-1-4799-3211-5</t>
  </si>
  <si>
    <t>978-1-4244-2528-0</t>
  </si>
  <si>
    <t>978-0-7695-3373-5</t>
  </si>
  <si>
    <t>978-1-4799-1409-8</t>
  </si>
  <si>
    <t>978-1-4799-6563-2</t>
  </si>
  <si>
    <t>978-0-7695-3441-1</t>
  </si>
  <si>
    <t>9780470588215</t>
  </si>
  <si>
    <t>9783110676778</t>
  </si>
  <si>
    <t>978-1-5386-1934-6</t>
  </si>
  <si>
    <t>978-8-3608-1090-3</t>
  </si>
  <si>
    <t>979-8-3503-2227-9</t>
  </si>
  <si>
    <t>978-1-4799-2002-0</t>
  </si>
  <si>
    <t>979-8-3503-4534-6</t>
  </si>
  <si>
    <t>979-8-3503-6851-2</t>
  </si>
  <si>
    <t>0-7695-2792-2</t>
  </si>
  <si>
    <t>978-1-5090-6538-7</t>
  </si>
  <si>
    <t>978-1-7281-1360-9</t>
  </si>
  <si>
    <t>978-1-4799-7552-5</t>
  </si>
  <si>
    <t>978-1-4244-5325-2</t>
  </si>
  <si>
    <t>978-1-4244-6581-1</t>
  </si>
  <si>
    <t>978-1-4673-0024-7</t>
  </si>
  <si>
    <t>978-1-4244-5162-3</t>
  </si>
  <si>
    <t>978-1-61284-449-7</t>
  </si>
  <si>
    <t>978-1-4244-6974-1</t>
  </si>
  <si>
    <t>978-1-7281-3755-1</t>
  </si>
  <si>
    <t>978-1-6654-9475-5</t>
  </si>
  <si>
    <t>978-1-4244-7280-2</t>
  </si>
  <si>
    <t>978-1-4577-2025-3</t>
  </si>
  <si>
    <t>978-1-7281-9706-7</t>
  </si>
  <si>
    <t>978-1-61284-181-6</t>
  </si>
  <si>
    <t>978-1-4673-8159-8</t>
  </si>
  <si>
    <t>978-1-4673-1509-8</t>
  </si>
  <si>
    <t>978-1-4673-2312-3</t>
  </si>
  <si>
    <t>978-1-4244-9618-1</t>
  </si>
  <si>
    <t>978-1-4244-8960-2</t>
  </si>
  <si>
    <t>978-0-7695-2891-5</t>
  </si>
  <si>
    <t>978-0-7695-5072-5</t>
  </si>
  <si>
    <t>978-1-4799-1885-0</t>
  </si>
  <si>
    <t>978-1-5386-0367-3</t>
  </si>
  <si>
    <t>978-1-5044-2166-9</t>
  </si>
  <si>
    <t>978-1-5044-0754-0</t>
  </si>
  <si>
    <t>978-0-7695-3279-0</t>
  </si>
  <si>
    <t>978-0-7695-5137-1</t>
  </si>
  <si>
    <t>978-1-4244-8146-0</t>
  </si>
  <si>
    <t>978-1-6654-3579-6</t>
  </si>
  <si>
    <t>978-1-4244-9397-5</t>
  </si>
  <si>
    <t>978-1-7281-2519-0</t>
  </si>
  <si>
    <t>978-1-7281-3094-1</t>
  </si>
  <si>
    <t>0-7695-2558-X</t>
  </si>
  <si>
    <t>978-1-4799-7964-6</t>
  </si>
  <si>
    <t>978-0-7695-4459-5</t>
  </si>
  <si>
    <t>0-7695-2755-8</t>
  </si>
  <si>
    <t>978-1-7281-0650-2</t>
  </si>
  <si>
    <t>978-1-4799-3481-2</t>
  </si>
  <si>
    <t>978-1-4577-0146-7</t>
  </si>
  <si>
    <t>978-1-4799-7367-5</t>
  </si>
  <si>
    <t>978-1-5386-8388-0</t>
  </si>
  <si>
    <t>978-1-6654-0816-5</t>
  </si>
  <si>
    <t>978-1-7281-4598-3</t>
  </si>
  <si>
    <t>978-1-5386-7247-1</t>
  </si>
  <si>
    <t>978-1-6654-7135-0</t>
  </si>
  <si>
    <t>978-0-7695-3262-2</t>
  </si>
  <si>
    <t>978-1-6654-2484-4</t>
  </si>
  <si>
    <t>978-1-4244-5183-8</t>
  </si>
  <si>
    <t>978-1-7281-3591-5</t>
  </si>
  <si>
    <t>978-0-7695-2943-1</t>
  </si>
  <si>
    <t>978-1-4577-1382-8</t>
  </si>
  <si>
    <t>978-1-5386-4602-1</t>
  </si>
  <si>
    <t>978-1-4503-6934-3</t>
  </si>
  <si>
    <t>979-8-3503-2498-3</t>
  </si>
  <si>
    <t>978-1-4673-4766-2</t>
  </si>
  <si>
    <t>978-93-80544-38-0</t>
  </si>
  <si>
    <t>978-1-5386-1887-5</t>
  </si>
  <si>
    <t>978-1-5090-3595-3</t>
  </si>
  <si>
    <t>978-1-6654-9796-1</t>
  </si>
  <si>
    <t>979-8-3503-6735-5</t>
  </si>
  <si>
    <t>979-8-3503-5776-9</t>
  </si>
  <si>
    <t>979-8-3315-4158-3</t>
  </si>
  <si>
    <t>978-9-8975-8124-3</t>
  </si>
  <si>
    <t>9780262329408</t>
  </si>
  <si>
    <t>9781119646457</t>
  </si>
  <si>
    <t>9781118554654</t>
  </si>
  <si>
    <t>9781394245925</t>
  </si>
  <si>
    <t>9781627050944</t>
  </si>
  <si>
    <t>978-1-6654-8429-9</t>
  </si>
  <si>
    <t>9781800208278</t>
  </si>
  <si>
    <t>978-1-4244-8679-3</t>
  </si>
  <si>
    <t>9781801811125</t>
  </si>
  <si>
    <t>9781394185122</t>
  </si>
  <si>
    <t>9781580534697</t>
  </si>
  <si>
    <t>9781119898771</t>
  </si>
  <si>
    <t>9781801812382</t>
  </si>
  <si>
    <t>9781119763451</t>
  </si>
  <si>
    <t>9781680838077</t>
  </si>
  <si>
    <t>979-8-3503-5839-1</t>
  </si>
  <si>
    <t>978-1-4799-5467-4</t>
  </si>
  <si>
    <t>978-1-7281-5138-0</t>
  </si>
  <si>
    <t>978-1-5386-1311-5</t>
  </si>
  <si>
    <t>978-1-7281-6473-1</t>
  </si>
  <si>
    <t>979-8-3503-7857-3</t>
  </si>
  <si>
    <t>978-1-7281-6926-2</t>
  </si>
  <si>
    <t>978-1-6654-7927-1</t>
  </si>
  <si>
    <t>978-1-6654-9538-7</t>
  </si>
  <si>
    <t>Document Title</t>
  </si>
  <si>
    <t>RISE with SAP towards a Sustainable Enterprise: Become a value-driven, sustainable, and resilient enterprise using RISE with SAP</t>
  </si>
  <si>
    <t>A Standardized Framework for the Discovery of Candidate Tasks for Robotic Process Automation: A Process Mining Approach</t>
  </si>
  <si>
    <t>Impact of Data Aggregation on the Significance of Process Mining Results: An Experimental Evaluation</t>
  </si>
  <si>
    <t>Process Mining of RFID-Based Supply Chains</t>
  </si>
  <si>
    <t>Privacy for Process Mining: A Systematic Literature Review</t>
  </si>
  <si>
    <t>Process mining in business process management: Concepts and challenges</t>
  </si>
  <si>
    <t>Process Diagnostics: A Method Based on Process Mining</t>
  </si>
  <si>
    <t>A Hybrid Approach to Process Mining: Finding Immediate Successors of a Process by Using From-To Chart</t>
  </si>
  <si>
    <t>On Recommendation of Process Mining Algorithms</t>
  </si>
  <si>
    <t>Process Mining Meets BPM: A Conceptual Solution for Automating Production Planning in Manufacturing</t>
  </si>
  <si>
    <t>An Expert Lens on Data Quality in Process Mining</t>
  </si>
  <si>
    <t>Wanna improve process mining results?</t>
  </si>
  <si>
    <t>Efficient Selection of Process Mining Algorithms</t>
  </si>
  <si>
    <t>SaCoFa: Semantics-aware Control-flow Anonymization for Process Mining</t>
  </si>
  <si>
    <t>Screening Process Mining and Value Stream Techniques on Industrial Manufacturing Processes: Process Modelling and Bottleneck Analysis</t>
  </si>
  <si>
    <t>Multilevel Process Mining for Financial Audits</t>
  </si>
  <si>
    <t>Process Mining Approach Based on Partial Structures of Event Logs and Decision Tree Learning</t>
  </si>
  <si>
    <t>Service Mining: Using Process Mining to Discover, Check, and Improve Service Behavior</t>
  </si>
  <si>
    <t>Simulation Tool for Learning Action-Oriented Process Mining</t>
  </si>
  <si>
    <t>Learning Colored Petri Nets Using Object-Centric Event Data (OCED2CPN)</t>
  </si>
  <si>
    <t>SAP S/4 HANA Framework: I-ERP towards Digital Transformation</t>
  </si>
  <si>
    <t>Study of the Process Modeling Based on Petri Net</t>
  </si>
  <si>
    <t>A Process Mining Approach to Redesign Business Processes - A Case Study in Gas Industry</t>
  </si>
  <si>
    <t>On process mining in health care</t>
  </si>
  <si>
    <t>Toward an Anonymous Process Mining</t>
  </si>
  <si>
    <t>Process mining in logistics: The need for rule-based data abstraction</t>
  </si>
  <si>
    <t>A Survey on Process Mining for Security</t>
  </si>
  <si>
    <t>Process Mining in Data Science: A Literature Review</t>
  </si>
  <si>
    <t>Realizing A Digital Twin of An Organization Using Action-oriented Process Mining</t>
  </si>
  <si>
    <t>Object Type Clustering Using Markov Directly-Follow Multigraph in Object-Centric Process Mining</t>
  </si>
  <si>
    <t>Semantic Process Mining Towards Discovery and Enhancement of Learning Model Analysis</t>
  </si>
  <si>
    <t>Automated Event Log Analysis With Causal Dependency Graphs for Impact Assessment of Business Processes</t>
  </si>
  <si>
    <t>Towards Comprehensive Support for Privacy Preservation Cross-Organization Business Process Mining</t>
  </si>
  <si>
    <t>Information system risk auditing model based on process mining</t>
  </si>
  <si>
    <t>Getting Insights to Improve Business Processes with Agility: A Case Study Using Process Mining</t>
  </si>
  <si>
    <t>Performance Time Evaluation of Domestic Container Terminal Using Process Mining and PERT</t>
  </si>
  <si>
    <t>Navigating Complexity: Comparing Complexity Measures With Weyuker’s Properties</t>
  </si>
  <si>
    <t>Process mining using α-algorithm as a tool (A case study of student registration)</t>
  </si>
  <si>
    <t>Process mining: Converting data from MS-Access Database to MXML format</t>
  </si>
  <si>
    <t>Top-Down Process Mining From Multi-Source Running Logs Based on Refinement of Petri Nets</t>
  </si>
  <si>
    <t>Business Process Mining and Reconstruction for Financial Audits</t>
  </si>
  <si>
    <t>Process mining for semantic business process modeling</t>
  </si>
  <si>
    <t>A New Process Mining Algorithm Based on Event Type</t>
  </si>
  <si>
    <t>Business Intelligence and Security-The Process Mining Approach</t>
  </si>
  <si>
    <t>Event Logs Pre-processing for Configurable Process Discovery: Ontology-Based Approach</t>
  </si>
  <si>
    <t>Survey and Benchmark of Anomaly Detection in Business Processes</t>
  </si>
  <si>
    <t>Process Mining Applied to the Test Process of Wafer Scanners in ASML</t>
  </si>
  <si>
    <t>Software Architecture Design of the Real- Time Processes Monitoring Platform</t>
  </si>
  <si>
    <t>Processes Meet Big Data: Connecting Data Science with Process Science</t>
  </si>
  <si>
    <t>Integration of SAP and Intelligent Robotic Process Automation</t>
  </si>
  <si>
    <t>Process and deviation exploration through Alpha-algorithm and Heuristic miner techniques</t>
  </si>
  <si>
    <t>Intelligent mininig for capturing processes through event logs to represent workflows using FP tree</t>
  </si>
  <si>
    <t>Analyzing Data Sets for ML-driven Fraud Detection in SAP Systems</t>
  </si>
  <si>
    <t>Process mining: discovering and improving Spaghetti and Lasagna processes</t>
  </si>
  <si>
    <t>Process mining in CSCW systems</t>
  </si>
  <si>
    <t>A process-oriented performance and risk management workbench</t>
  </si>
  <si>
    <t>Finding Structure in Unstructured Processes: The Case for Process Mining</t>
  </si>
  <si>
    <t>Using Free-Choice Nets for Process Mining and Business Process Management</t>
  </si>
  <si>
    <t>A Semantic Rule-Based Approach Towards Process Mining for Personalised Adaptive Learning</t>
  </si>
  <si>
    <t>Mining Collaboration Business Process Containing Invisible Task by Using Modified Alpha</t>
  </si>
  <si>
    <t>On the Potential of Using ERP Business and System Data for Fraud Detection</t>
  </si>
  <si>
    <t>Improving Structure: Logical Sequencing of Mined Process Models</t>
  </si>
  <si>
    <t>Process Mining in Healthcare: Analysis and Modeling of Processes in the Emergency Area</t>
  </si>
  <si>
    <t>Business Process Configuration in the Cloud: How to Support and Analyze Multi-tenant Processes?</t>
  </si>
  <si>
    <t>Bottleneck mining and Petri net simulation in education situations</t>
  </si>
  <si>
    <t>Modeling and analysis of business processes using business objects</t>
  </si>
  <si>
    <t>Discovering Structural Errors From Business Process Event Logs</t>
  </si>
  <si>
    <t>Process Model Representation Layers for Financial Audits</t>
  </si>
  <si>
    <t>Confidence-Aware Sequence Alignment for Process Diagnostics</t>
  </si>
  <si>
    <t>Online Incremental Mining Based on Trusted Behavior Interval</t>
  </si>
  <si>
    <t>Enabling end-user driven business process composition through programming by example in a Collaborative Task management system</t>
  </si>
  <si>
    <t>An Architecture for End-User Driven Business Process Management</t>
  </si>
  <si>
    <t>Extraction and analysis social networks from process data</t>
  </si>
  <si>
    <t>A Tool-Based Framework to Assess and Challenge the Responsiveness of Emergency Call Centers</t>
  </si>
  <si>
    <t>Scenario-Based Method for Business Process Analysis and Improvement in SOA</t>
  </si>
  <si>
    <t>Business Process Mining by Means of Statistical Languages Model</t>
  </si>
  <si>
    <t>Process Mining and Description</t>
  </si>
  <si>
    <t>12 Process mining and RPA</t>
  </si>
  <si>
    <t>A domain-specific language for supporting event log extraction from ERP systems</t>
  </si>
  <si>
    <t>Minimizing total completion time in flowshop with availability constraint on the first machine</t>
  </si>
  <si>
    <t>Prom: Analysis of Social Network in students registration system</t>
  </si>
  <si>
    <t>Discovering Structural Errors From Business Process Event Logs (Extended Abstract)</t>
  </si>
  <si>
    <t>Object Discovery: Soft Attributed Graph Mining</t>
  </si>
  <si>
    <t>Change your history: Learning from event logs to improve processes</t>
  </si>
  <si>
    <t>Vector Representation for Business Process: Graph Embedding for Domain Knowledge Integration</t>
  </si>
  <si>
    <t>SWDG: Service Workflow Deep Generation Using Large Language Model and Graph Neural Network</t>
  </si>
  <si>
    <t>Towards Enterprise Archeology: Extracting Business Processes from Runtime Event Data</t>
  </si>
  <si>
    <t>Detecting Subjectivity in Staff Perfomance Appraisals by Using Text Mining: Teachers Appraisals of Palestinian Government Case Study</t>
  </si>
  <si>
    <t>Matching of Business Data in a Generic Business Process Warehousing</t>
  </si>
  <si>
    <t>Business Intelligence &amp; Geo Tracking - A Novel Mining Technique to Identify Alerts and Pattern Analysis</t>
  </si>
  <si>
    <t>An Automatic Virtual Organization Structure Modeling Method in Supply Chain Management</t>
  </si>
  <si>
    <t>A Modeling Method of Role-Based Team Organization Structure in E-Business</t>
  </si>
  <si>
    <t>A discovery method of organization structure model based on causal similarity in BPMS</t>
  </si>
  <si>
    <t>An automatic modeling method of team-based organization structure in e-business</t>
  </si>
  <si>
    <t>A pattern based approach to workflow structure analysis</t>
  </si>
  <si>
    <t>Research on Collaboration-Based Organization Structure Modeling in E-Business</t>
  </si>
  <si>
    <t>Analyzing Data Mining and Its Application to Smart Business</t>
  </si>
  <si>
    <t>Business Process Improvement in Distributor Company to Increase The Timeliness of Delivery</t>
  </si>
  <si>
    <t>Automatic Modeling of Collaboration-Based Organization Structure in E-logistic</t>
  </si>
  <si>
    <t>A novel modeling method of team organization structure in e-business</t>
  </si>
  <si>
    <t>Analysis of Russian Experience in Utilities’ Plant Assets Management</t>
  </si>
  <si>
    <t>Discovery of role-based organization structure model in BPMS</t>
  </si>
  <si>
    <t>Process Discovery: Capturing the Invisible</t>
  </si>
  <si>
    <t>A framework for semi-automated process instance discovery from decorative attributes</t>
  </si>
  <si>
    <t>Recovering Workflows from Functional Tests</t>
  </si>
  <si>
    <t>Leveraging process discovery with trace clustering and text mining for intelligent analysis of incident management processes</t>
  </si>
  <si>
    <t>Automatic Optimization of Tolerance Ranges for Model-Driven Runtime State Identification</t>
  </si>
  <si>
    <t>Workflow mining: discovering process models from event logs</t>
  </si>
  <si>
    <t>Discovering Interacting Artifacts from ERP Systems</t>
  </si>
  <si>
    <t>A text-mining system for knowledge discovery from biomedical documents</t>
  </si>
  <si>
    <t>Toward Better Structure and Constraint to Mine Negative Sequential Patterns</t>
  </si>
  <si>
    <t>MARBLE: Modernization approach for recovering business processes from legacy information systems</t>
  </si>
  <si>
    <t>Business Process Management under the Microscope: The Potential of Social Network Analysis</t>
  </si>
  <si>
    <t>Decision as a Service (DaaS): A Service-Oriented Architecture Approach for Decisions in Processes</t>
  </si>
  <si>
    <t>Implementing sentinels in the TARGIT BI suite</t>
  </si>
  <si>
    <t>Getting Rid of the OR-Join in Business Process Models</t>
  </si>
  <si>
    <t>A Novel Framework for Unification of Association Rule Mining, Online Analytical Processing and Statistical Reasoning</t>
  </si>
  <si>
    <t>Smart Auditing -- Innovating Compliance Checking in Customs Control</t>
  </si>
  <si>
    <t>Mining process models and architectural components from test cases</t>
  </si>
  <si>
    <t>Mining Capstone Project Wikis for Knowledge Discovery</t>
  </si>
  <si>
    <t>IEEE Approved Draft Standard for XES - eXtensible Event Stream - For Achieving Interoperability in Event Logs and Event Streams</t>
  </si>
  <si>
    <t>Log-Driven Behavior Discrimination of Process Robots Using Entropy Similarity</t>
  </si>
  <si>
    <t>IEEE Draft Standard for XES - eXtensible Event Stream - For Achieving Interoperability in Event Logs and Event Streams</t>
  </si>
  <si>
    <t>Grouping Interesting Patterns for Understanding Customer Behaviors</t>
  </si>
  <si>
    <t>Complete and Interpretable Conformance Checking of Business Processes</t>
  </si>
  <si>
    <t>Discovery of Object-Centric Behavioral Constraint Models With Noise</t>
  </si>
  <si>
    <t>A Semantic Framework Supporting Business Process Variability Using Event Logs</t>
  </si>
  <si>
    <t>Quantifying Conformance Between Object-Centric Event Logs and Models</t>
  </si>
  <si>
    <t>Semantic Business Process Management: Scaling Up the Management of Business Processes</t>
  </si>
  <si>
    <t>A Framework for Secure Service Composition</t>
  </si>
  <si>
    <t>Reducing User Perceived Latency in Mobile Processes</t>
  </si>
  <si>
    <t>Towards Automated Attack Simulations of BPMN-based Processes</t>
  </si>
  <si>
    <t>A Service-Oriented Architecture for Text Analytics Enabled Business Applications</t>
  </si>
  <si>
    <t>Distributed Mega-Datasets: The Need for Novel Computing Primitives</t>
  </si>
  <si>
    <t>Efficient Alignment Between Event Logs and Process Models</t>
  </si>
  <si>
    <t>Efficient Transition Adjacency Relation Computation for Process Model Similarity</t>
  </si>
  <si>
    <t>Self-Healing Event Logs</t>
  </si>
  <si>
    <t>Efficient Consistency Measurement Based on Behavioral Profiles of Process Models</t>
  </si>
  <si>
    <t>Fraud Prediction and the Human Factor: An Approach to Include Human Behavior in an Automated Fraud Audit</t>
  </si>
  <si>
    <t>Managing Process Model Complexity via Concrete Syntax Modifications</t>
  </si>
  <si>
    <t>Microservices Migration in Industry: Intentions, Strategies, and Challenges</t>
  </si>
  <si>
    <t>Capturing Compliance Requirements: A Pattern-Based Approach</t>
  </si>
  <si>
    <t>Structural Patterns for Soundness of Business Process Models</t>
  </si>
  <si>
    <t>Cleaning structured event logs: A graph repair approach</t>
  </si>
  <si>
    <t>Business Process as a Service: Chances for Remote Auditing</t>
  </si>
  <si>
    <t>The Next Stage of Operational Business Intelligence: Creating New Challenges for Business Process Management</t>
  </si>
  <si>
    <t>Utilizing Machine Learning Techniques to Reveal VAT Compliance Violations in Accounting Data</t>
  </si>
  <si>
    <t>BIIIG: Enabling business intelligence with integrated instance graphs</t>
  </si>
  <si>
    <t>Business Process Modeling Language for Performance Evaluation</t>
  </si>
  <si>
    <t>Towards Forensic Data Flow Analysis of Business Process Logs</t>
  </si>
  <si>
    <t>Log-Based Process Fragment Querying to Support Process Design</t>
  </si>
  <si>
    <t>Exploring Natural Language Processing in Model-To-Model Transformations</t>
  </si>
  <si>
    <t>Making an Interoperability Approach between ERP and Big Data Context</t>
  </si>
  <si>
    <t>Queuing Analysis in Robotic Process Automation</t>
  </si>
  <si>
    <t>Challenges in Knowledge Intensive Process Management</t>
  </si>
  <si>
    <t>Configurable Event Correlation for Process Discovery from Object-Centric Event Data</t>
  </si>
  <si>
    <t>Robotic Process Automation in Smart System Platform: A Review</t>
  </si>
  <si>
    <t>Semantic Enterprise Description for the Needs of Business Process Automation</t>
  </si>
  <si>
    <t>Goal Modeling and MDSE for Behavior Assistance</t>
  </si>
  <si>
    <t>Partitioning Behavioral Retrieval: An Efficient Computational Approach With Transitive Rules</t>
  </si>
  <si>
    <t>Organizing Documented Processes</t>
  </si>
  <si>
    <t>Hadoop based Analysis and Visualization of Diabetes Data through Tableau</t>
  </si>
  <si>
    <t>Data Quality - The Key Success Factor for Data Driven Engineering</t>
  </si>
  <si>
    <t>Mining organizational structure from workflow logs</t>
  </si>
  <si>
    <t>When to Invoke a Prediction Service for Business Process Monitoring?</t>
  </si>
  <si>
    <t>AI-Enhanced Robotic Process Automation: A Review of Intelligent Automation Innovations</t>
  </si>
  <si>
    <t>Establishing compliant workflow from documents</t>
  </si>
  <si>
    <t>Agent-based Business Process Orchestration for IoT</t>
  </si>
  <si>
    <t>Navigating the Low-Code Landscape: A Comparison of Development Platforms</t>
  </si>
  <si>
    <t>Towards change and verification support in collaborative business processes</t>
  </si>
  <si>
    <t>Intelligent Software Mining with Business Intelligence Tools for Automation of Micro services in SOA: A Use Case for Analytics</t>
  </si>
  <si>
    <t>A case study on analyzing Uber datasets using Hadoop framework</t>
  </si>
  <si>
    <t>Return on investment for technology supported by business process management</t>
  </si>
  <si>
    <t>Process standardization: the driving factor for bringing artificial intelligence and management analytics to SMEs</t>
  </si>
  <si>
    <t>Integrating ERP Systems and Performance Management in Healthcare: Insights and Future Directions</t>
  </si>
  <si>
    <t>Automated Robotic Processes that Learn on Their Own</t>
  </si>
  <si>
    <t>End-To-End Automated Self-Learning Robotic Systems</t>
  </si>
  <si>
    <t>Applying design principles for enhancing enterprise system usability</t>
  </si>
  <si>
    <t>Introduction</t>
  </si>
  <si>
    <t>Index</t>
  </si>
  <si>
    <t>Business Process Modeling</t>
  </si>
  <si>
    <t>The Citizen Tech Landscape</t>
  </si>
  <si>
    <t>Perspectives on Business Intelligence</t>
  </si>
  <si>
    <t>16 Applications of RPA in manufacturing</t>
  </si>
  <si>
    <t>Immersive-Experiential Business-Technology in Simulated Business Cases</t>
  </si>
  <si>
    <t>Glossary</t>
  </si>
  <si>
    <t>Low-Code Application Development with Appian: The practitioner's guide to high-speed business automation at enterprise scale using Appian</t>
  </si>
  <si>
    <t>The Role of Robotic Process Automation (RPA) in Logistics</t>
  </si>
  <si>
    <t>Outlier detection from ETL execution trace</t>
  </si>
  <si>
    <t>Intelligent Automation with IBM Cloud Pak for Business Automation: A practical guide to automating enterprise business workflows to deliver intelligent solutions</t>
  </si>
  <si>
    <t>Epilogue</t>
  </si>
  <si>
    <t>Method-Level Syntactic and Semantic Clustering for Microservice Discovery in Legacy Enterprise Systems</t>
  </si>
  <si>
    <t>Advanced Database Technology and Design</t>
  </si>
  <si>
    <t>Business Process Management Systems</t>
  </si>
  <si>
    <t>The Automation Ecosystem</t>
  </si>
  <si>
    <t>Democratizing Artificial Intelligence with UiPath: Expand automation in your organization to achieve operational efficiency and high performance</t>
  </si>
  <si>
    <t>Demystifying Industry 4.0: Navigating Automation and Augmentation</t>
  </si>
  <si>
    <t>Is It Instrumentation? Evaluation of Validity Constraints in Smart Homes</t>
  </si>
  <si>
    <t>Computational Science Role in Medical and Healthcare‐Related Approach</t>
  </si>
  <si>
    <t>Front Matter</t>
  </si>
  <si>
    <t>2 Managing RPA implementation projects</t>
  </si>
  <si>
    <t>Process Theory: Background, Opportunity, and Challenges</t>
  </si>
  <si>
    <t>Message from the General Chair</t>
  </si>
  <si>
    <t>Message from the General Chairs</t>
  </si>
  <si>
    <t>Message from the CeSCoP 2014 Workshop Chairs</t>
  </si>
  <si>
    <t>RSDA 2019 Workshop Keynote</t>
  </si>
  <si>
    <t>IEEE 1849: The XES Standard: The Second IEEE Standard Sponsored by IEEE Computational Intelligence Society [Society Briefs]</t>
  </si>
  <si>
    <t>Introduction of New Associate Editors</t>
  </si>
  <si>
    <t>Process Mining Put into Context</t>
  </si>
  <si>
    <t>Table of contents</t>
  </si>
  <si>
    <t>Table of Contents</t>
  </si>
  <si>
    <t>ISITIA 2024 TOC</t>
  </si>
  <si>
    <t>[Front matter]</t>
  </si>
  <si>
    <t>Content List of IROS 2022</t>
  </si>
  <si>
    <t>ISITIA 2024 Program</t>
  </si>
  <si>
    <t>Final Program</t>
  </si>
  <si>
    <t>1</t>
  </si>
  <si>
    <t>6</t>
  </si>
  <si>
    <t>9</t>
  </si>
  <si>
    <t>16</t>
  </si>
  <si>
    <t>247</t>
  </si>
  <si>
    <t>248</t>
  </si>
  <si>
    <t>285</t>
  </si>
  <si>
    <t>292</t>
  </si>
  <si>
    <t>13</t>
  </si>
  <si>
    <t>83171</t>
  </si>
  <si>
    <t>83194</t>
  </si>
  <si>
    <t>131</t>
  </si>
  <si>
    <t>134</t>
  </si>
  <si>
    <t>97</t>
  </si>
  <si>
    <t>104</t>
  </si>
  <si>
    <t>22</t>
  </si>
  <si>
    <t>27</t>
  </si>
  <si>
    <t>664</t>
  </si>
  <si>
    <t>668</t>
  </si>
  <si>
    <t>311</t>
  </si>
  <si>
    <t>318</t>
  </si>
  <si>
    <t>49</t>
  </si>
  <si>
    <t>56</t>
  </si>
  <si>
    <t>127</t>
  </si>
  <si>
    <t>484</t>
  </si>
  <si>
    <t>496</t>
  </si>
  <si>
    <t>72</t>
  </si>
  <si>
    <t>79</t>
  </si>
  <si>
    <t>10</t>
  </si>
  <si>
    <t>24203</t>
  </si>
  <si>
    <t>24214</t>
  </si>
  <si>
    <t>8</t>
  </si>
  <si>
    <t>820</t>
  </si>
  <si>
    <t>832</t>
  </si>
  <si>
    <t>113</t>
  </si>
  <si>
    <t>118</t>
  </si>
  <si>
    <t>525</t>
  </si>
  <si>
    <t>535</t>
  </si>
  <si>
    <t>380</t>
  </si>
  <si>
    <t>384</t>
  </si>
  <si>
    <t>541</t>
  </si>
  <si>
    <t>548</t>
  </si>
  <si>
    <t>1859</t>
  </si>
  <si>
    <t>1864</t>
  </si>
  <si>
    <t>58</t>
  </si>
  <si>
    <t>63</t>
  </si>
  <si>
    <t>111</t>
  </si>
  <si>
    <t>126569</t>
  </si>
  <si>
    <t>126579</t>
  </si>
  <si>
    <t>363</t>
  </si>
  <si>
    <t>370</t>
  </si>
  <si>
    <t>12</t>
  </si>
  <si>
    <t>194322</t>
  </si>
  <si>
    <t>194339</t>
  </si>
  <si>
    <t>639</t>
  </si>
  <si>
    <t>653</t>
  </si>
  <si>
    <t>39</t>
  </si>
  <si>
    <t>45</t>
  </si>
  <si>
    <t>1336</t>
  </si>
  <si>
    <t>1343</t>
  </si>
  <si>
    <t>469</t>
  </si>
  <si>
    <t>475</t>
  </si>
  <si>
    <t>145</t>
  </si>
  <si>
    <t>152</t>
  </si>
  <si>
    <t>213</t>
  </si>
  <si>
    <t>220</t>
  </si>
  <si>
    <t>205</t>
  </si>
  <si>
    <t>212</t>
  </si>
  <si>
    <t>61355</t>
  </si>
  <si>
    <t>61369</t>
  </si>
  <si>
    <t>5350</t>
  </si>
  <si>
    <t>5359</t>
  </si>
  <si>
    <t>53</t>
  </si>
  <si>
    <t>1144</t>
  </si>
  <si>
    <t>1151</t>
  </si>
  <si>
    <t>240</t>
  </si>
  <si>
    <t>244</t>
  </si>
  <si>
    <t>139</t>
  </si>
  <si>
    <t>144</t>
  </si>
  <si>
    <t>37</t>
  </si>
  <si>
    <t>493</t>
  </si>
  <si>
    <t>512</t>
  </si>
  <si>
    <t>474</t>
  </si>
  <si>
    <t>479</t>
  </si>
  <si>
    <t>98</t>
  </si>
  <si>
    <t>101</t>
  </si>
  <si>
    <t>810</t>
  </si>
  <si>
    <t>819</t>
  </si>
  <si>
    <t>83</t>
  </si>
  <si>
    <t>89</t>
  </si>
  <si>
    <t>26</t>
  </si>
  <si>
    <t>30</t>
  </si>
  <si>
    <t>3314</t>
  </si>
  <si>
    <t>3324</t>
  </si>
  <si>
    <t>7</t>
  </si>
  <si>
    <t>8 Vol. 1</t>
  </si>
  <si>
    <t>3</t>
  </si>
  <si>
    <t>15</t>
  </si>
  <si>
    <t>929</t>
  </si>
  <si>
    <t>936</t>
  </si>
  <si>
    <t>90</t>
  </si>
  <si>
    <t>95</t>
  </si>
  <si>
    <t>3081</t>
  </si>
  <si>
    <t>3091</t>
  </si>
  <si>
    <t>3888</t>
  </si>
  <si>
    <t>3897</t>
  </si>
  <si>
    <t>1612</t>
  </si>
  <si>
    <t>1618</t>
  </si>
  <si>
    <t>251</t>
  </si>
  <si>
    <t>34</t>
  </si>
  <si>
    <t>5293</t>
  </si>
  <si>
    <t>5306</t>
  </si>
  <si>
    <t>5338</t>
  </si>
  <si>
    <t>5347</t>
  </si>
  <si>
    <t>990</t>
  </si>
  <si>
    <t>997</t>
  </si>
  <si>
    <t>158562</t>
  </si>
  <si>
    <t>158573</t>
  </si>
  <si>
    <t>157</t>
  </si>
  <si>
    <t>165</t>
  </si>
  <si>
    <t>62</t>
  </si>
  <si>
    <t>38</t>
  </si>
  <si>
    <t>43</t>
  </si>
  <si>
    <t>67</t>
  </si>
  <si>
    <t>568</t>
  </si>
  <si>
    <t>581</t>
  </si>
  <si>
    <t>19</t>
  </si>
  <si>
    <t>25</t>
  </si>
  <si>
    <t>404</t>
  </si>
  <si>
    <t>407</t>
  </si>
  <si>
    <t>181</t>
  </si>
  <si>
    <t>198</t>
  </si>
  <si>
    <t>223</t>
  </si>
  <si>
    <t>1175</t>
  </si>
  <si>
    <t>1178</t>
  </si>
  <si>
    <t>236</t>
  </si>
  <si>
    <t>243</t>
  </si>
  <si>
    <t>3849</t>
  </si>
  <si>
    <t>3850</t>
  </si>
  <si>
    <t>532</t>
  </si>
  <si>
    <t>545</t>
  </si>
  <si>
    <t>588</t>
  </si>
  <si>
    <t>594</t>
  </si>
  <si>
    <t>153</t>
  </si>
  <si>
    <t>159</t>
  </si>
  <si>
    <t>468</t>
  </si>
  <si>
    <t>473</t>
  </si>
  <si>
    <t>120</t>
  </si>
  <si>
    <t>125</t>
  </si>
  <si>
    <t>284</t>
  </si>
  <si>
    <t>289</t>
  </si>
  <si>
    <t>57</t>
  </si>
  <si>
    <t>4</t>
  </si>
  <si>
    <t>1448</t>
  </si>
  <si>
    <t>1451</t>
  </si>
  <si>
    <t>342</t>
  </si>
  <si>
    <t>345</t>
  </si>
  <si>
    <t>Part 3</t>
  </si>
  <si>
    <t>2145</t>
  </si>
  <si>
    <t>2149</t>
  </si>
  <si>
    <t>5</t>
  </si>
  <si>
    <t>556</t>
  </si>
  <si>
    <t>561</t>
  </si>
  <si>
    <t>837</t>
  </si>
  <si>
    <t>840</t>
  </si>
  <si>
    <t>137</t>
  </si>
  <si>
    <t>185</t>
  </si>
  <si>
    <t>188</t>
  </si>
  <si>
    <t>2022</t>
  </si>
  <si>
    <t>2025</t>
  </si>
  <si>
    <t>28</t>
  </si>
  <si>
    <t>41</t>
  </si>
  <si>
    <t>176</t>
  </si>
  <si>
    <t>183</t>
  </si>
  <si>
    <t>287</t>
  </si>
  <si>
    <t>288</t>
  </si>
  <si>
    <t>2867</t>
  </si>
  <si>
    <t>2880</t>
  </si>
  <si>
    <t>1128</t>
  </si>
  <si>
    <t>1142</t>
  </si>
  <si>
    <t>861</t>
  </si>
  <si>
    <t>873</t>
  </si>
  <si>
    <t>516</t>
  </si>
  <si>
    <t>533</t>
  </si>
  <si>
    <t>571</t>
  </si>
  <si>
    <t>585</t>
  </si>
  <si>
    <t>671</t>
  </si>
  <si>
    <t>676</t>
  </si>
  <si>
    <t>904</t>
  </si>
  <si>
    <t>917</t>
  </si>
  <si>
    <t>1187</t>
  </si>
  <si>
    <t>1198</t>
  </si>
  <si>
    <t>12792</t>
  </si>
  <si>
    <t>12813</t>
  </si>
  <si>
    <t>138</t>
  </si>
  <si>
    <t>371</t>
  </si>
  <si>
    <t>24749</t>
  </si>
  <si>
    <t>24764</t>
  </si>
  <si>
    <t>PP</t>
  </si>
  <si>
    <t>44</t>
  </si>
  <si>
    <t>262</t>
  </si>
  <si>
    <t>290</t>
  </si>
  <si>
    <t>88769</t>
  </si>
  <si>
    <t>88786</t>
  </si>
  <si>
    <t>163</t>
  </si>
  <si>
    <t>170</t>
  </si>
  <si>
    <t>91793</t>
  </si>
  <si>
    <t>91806</t>
  </si>
  <si>
    <t>546</t>
  </si>
  <si>
    <t>553</t>
  </si>
  <si>
    <t>647</t>
  </si>
  <si>
    <t>652</t>
  </si>
  <si>
    <t>235</t>
  </si>
  <si>
    <t>242</t>
  </si>
  <si>
    <t>182</t>
  </si>
  <si>
    <t>191</t>
  </si>
  <si>
    <t>1684</t>
  </si>
  <si>
    <t>1692</t>
  </si>
  <si>
    <t>136</t>
  </si>
  <si>
    <t>149</t>
  </si>
  <si>
    <t>1295</t>
  </si>
  <si>
    <t>1308</t>
  </si>
  <si>
    <t>33</t>
  </si>
  <si>
    <t>2750</t>
  </si>
  <si>
    <t>2763</t>
  </si>
  <si>
    <t>410</t>
  </si>
  <si>
    <t>429</t>
  </si>
  <si>
    <t>2382</t>
  </si>
  <si>
    <t>2391</t>
  </si>
  <si>
    <t>255</t>
  </si>
  <si>
    <t>265</t>
  </si>
  <si>
    <t>481</t>
  </si>
  <si>
    <t>490</t>
  </si>
  <si>
    <t>29</t>
  </si>
  <si>
    <t>36</t>
  </si>
  <si>
    <t>116</t>
  </si>
  <si>
    <t>128</t>
  </si>
  <si>
    <t>398</t>
  </si>
  <si>
    <t>403</t>
  </si>
  <si>
    <t>215c</t>
  </si>
  <si>
    <t>01</t>
  </si>
  <si>
    <t>11</t>
  </si>
  <si>
    <t>3768</t>
  </si>
  <si>
    <t>3777</t>
  </si>
  <si>
    <t>20</t>
  </si>
  <si>
    <t>4109</t>
  </si>
  <si>
    <t>4119</t>
  </si>
  <si>
    <t>116942</t>
  </si>
  <si>
    <t>116958</t>
  </si>
  <si>
    <t>146</t>
  </si>
  <si>
    <t>174</t>
  </si>
  <si>
    <t>65</t>
  </si>
  <si>
    <t>74</t>
  </si>
  <si>
    <t>203</t>
  </si>
  <si>
    <t>210</t>
  </si>
  <si>
    <t>05</t>
  </si>
  <si>
    <t>987</t>
  </si>
  <si>
    <t>992</t>
  </si>
  <si>
    <t>379</t>
  </si>
  <si>
    <t>112043</t>
  </si>
  <si>
    <t>112056</t>
  </si>
  <si>
    <t>32</t>
  </si>
  <si>
    <t>48</t>
  </si>
  <si>
    <t>222</t>
  </si>
  <si>
    <t>225</t>
  </si>
  <si>
    <t>3061</t>
  </si>
  <si>
    <t>3074</t>
  </si>
  <si>
    <t>173</t>
  </si>
  <si>
    <t>197</t>
  </si>
  <si>
    <t>393</t>
  </si>
  <si>
    <t>397</t>
  </si>
  <si>
    <t>854</t>
  </si>
  <si>
    <t>862</t>
  </si>
  <si>
    <t>1356</t>
  </si>
  <si>
    <t>1360</t>
  </si>
  <si>
    <t>2283</t>
  </si>
  <si>
    <t>2289</t>
  </si>
  <si>
    <t>940</t>
  </si>
  <si>
    <t>944</t>
  </si>
  <si>
    <t>1318</t>
  </si>
  <si>
    <t>1323</t>
  </si>
  <si>
    <t>162</t>
  </si>
  <si>
    <t>169</t>
  </si>
  <si>
    <t>23</t>
  </si>
  <si>
    <t>435</t>
  </si>
  <si>
    <t>440</t>
  </si>
  <si>
    <t>250</t>
  </si>
  <si>
    <t>59</t>
  </si>
  <si>
    <t>133</t>
  </si>
  <si>
    <t>150</t>
  </si>
  <si>
    <t>315</t>
  </si>
  <si>
    <t>346</t>
  </si>
  <si>
    <t>347</t>
  </si>
  <si>
    <t>357</t>
  </si>
  <si>
    <t>51</t>
  </si>
  <si>
    <t>55</t>
  </si>
  <si>
    <t>405</t>
  </si>
  <si>
    <t>434</t>
  </si>
  <si>
    <t>61</t>
  </si>
  <si>
    <t>78</t>
  </si>
  <si>
    <t>343</t>
  </si>
  <si>
    <t>331</t>
  </si>
  <si>
    <t>335</t>
  </si>
  <si>
    <t>195</t>
  </si>
  <si>
    <t>XIII</t>
  </si>
  <si>
    <t>XXIV</t>
  </si>
  <si>
    <t>217</t>
  </si>
  <si>
    <t>245</t>
  </si>
  <si>
    <t>272</t>
  </si>
  <si>
    <t>i</t>
  </si>
  <si>
    <t>xxxvi</t>
  </si>
  <si>
    <t>46</t>
  </si>
  <si>
    <t>vii</t>
  </si>
  <si>
    <t>viii</t>
  </si>
  <si>
    <t>356</t>
  </si>
  <si>
    <t>14</t>
  </si>
  <si>
    <t>82</t>
  </si>
  <si>
    <t>86</t>
  </si>
  <si>
    <t>cxciii</t>
  </si>
  <si>
    <t>v</t>
  </si>
  <si>
    <t>xxxii</t>
  </si>
  <si>
    <t>117</t>
  </si>
  <si>
    <t>xxxix</t>
  </si>
  <si>
    <t>lxi</t>
  </si>
  <si>
    <t>A. Zafar; D. Alturi; S. Taur; M. R. Gor</t>
  </si>
  <si>
    <t>H. Nabil; G. Kassem</t>
  </si>
  <si>
    <t>A. Rebmann; F. D. Schmidt; G. Glavaš; H. van Der Aa</t>
  </si>
  <si>
    <t>K. Gerke</t>
  </si>
  <si>
    <t>K. Gerke; A. Claus; J. Mendling</t>
  </si>
  <si>
    <t>I. Ileri; T. Gurgen Erdogan; A. Kolukisa-Tarhan</t>
  </si>
  <si>
    <t>R. Saylam; O. K. Sahingoz</t>
  </si>
  <si>
    <t>L. Kirchdorfer; R. Blümel; T. Kampik; H. Van der Aa; H. Stuckenschmidt</t>
  </si>
  <si>
    <t>M. Bozkaya; J. Gabriels; J. M. van der Werf</t>
  </si>
  <si>
    <t>E. Esgin; P. Senkul</t>
  </si>
  <si>
    <t>J. Wang; R. K. Wong; J. Ding; Q. Guo; L. Wen</t>
  </si>
  <si>
    <t>N. Kozma; D. Dakić; D. Stefanović; T. Vučković</t>
  </si>
  <si>
    <t>R. Andrews; F. Emamjome; A. H. M. ter Hofstede; H. A. Reijers</t>
  </si>
  <si>
    <t>R. P. J. C. Bose; R. S. Mans; W. M. P. van der Aalst</t>
  </si>
  <si>
    <t>S. A. Fahrenkog-Petersen; M. Kabierski; F. Rösel; H. van der Aa; M. Weidlich</t>
  </si>
  <si>
    <t>J. Rudnitckaia; H. S. Venkatachalam; R. Essmann; T. Hruška; A. W. Colombo</t>
  </si>
  <si>
    <t>M. Werner; N. Gehrke</t>
  </si>
  <si>
    <t>H. Horita; H. Hirayama; T. Hayase; Y. Tahara; A. Ohsuga</t>
  </si>
  <si>
    <t>W. v. d. Aalst</t>
  </si>
  <si>
    <t>C. Drieschner; A. Heckl; H. Krcmar</t>
  </si>
  <si>
    <t>W. M. P. Van Der Aalst</t>
  </si>
  <si>
    <t>N. Jain; T. Bagga</t>
  </si>
  <si>
    <t>Z. Ping; Q. Jun; H. Chen; L. Xi</t>
  </si>
  <si>
    <t>N. R. T. P. v. Beest; L. Maruster</t>
  </si>
  <si>
    <t>U. Kaymak; R. Mans; T. v. d. Steeg; M. Dierks</t>
  </si>
  <si>
    <t>A. Burattin; M. Conti; D. Turato</t>
  </si>
  <si>
    <t>R. M. E. R. van Cruchten; H. H. Weigand</t>
  </si>
  <si>
    <t>S. Silalahi; U. L. Yuhana; T. Ahmad; H. Studiawan</t>
  </si>
  <si>
    <t>R. Ahmed; M. Faizan; A. I. Burney</t>
  </si>
  <si>
    <t>G. Park; W. M. P. Van Der Aalst</t>
  </si>
  <si>
    <t>A. Jalali</t>
  </si>
  <si>
    <t>K. Okoye; A. R. H. Tawil; U. Naeem; E. Lamine</t>
  </si>
  <si>
    <t>M. Raptaki; G. Stergiopoulos; D. Gritzalis</t>
  </si>
  <si>
    <t>C. Liu; H. Duan; Q. Zeng; M. Zhou; F. Lu; J. Cheng</t>
  </si>
  <si>
    <t>Z. -m. Huang; Q. -s. Cong; J. -b. Hu</t>
  </si>
  <si>
    <t>C. d. S. Garcia; A. Meincheim; F. C. G. Filho; E. A. P. Santos; E. E. Scalabrin</t>
  </si>
  <si>
    <t>R. Rahardianto; R. Sarno; G. Intani Budiawati</t>
  </si>
  <si>
    <t>P. Schalk; A. Burke; R. Lorenz</t>
  </si>
  <si>
    <t>S. Weerapong; P. Porouhan; W. Premchaiswadi</t>
  </si>
  <si>
    <t>A. Nammakhunt; W. Romsaiyud; P. Porouhan; W. Premchaiswadi</t>
  </si>
  <si>
    <t>Q. Zeng; H. Duan; C. Liu</t>
  </si>
  <si>
    <t>M. Werner; N. Gehrke; M. Nuttgens</t>
  </si>
  <si>
    <t>F. Lautenbacher; B. Bauer; S. Forg</t>
  </si>
  <si>
    <t>D. Wang; J. Ge; H. Hu; B. Luo</t>
  </si>
  <si>
    <t>V. P. Mishra; J. Dsouza; L. Elezabeth; N. Tiwari; M. J. Kaur</t>
  </si>
  <si>
    <t>A. Khannat; H. Sbai; L. Kjiri</t>
  </si>
  <si>
    <t>W. Guan; J. Cao; H. Zhao; Y. Gu; S. Qian</t>
  </si>
  <si>
    <t>A. Rozinat; I. S. M. de Jong; C. W. GÜnther; W. M. P. v. der Aalst</t>
  </si>
  <si>
    <t>A. Batyuk; V. Voityshyn; V. Verhun</t>
  </si>
  <si>
    <t>W. v. d. Aalst; E. Damiani</t>
  </si>
  <si>
    <t>D. K. Yendluri; R. Tatikonda; R. Thatikonda; J. Ponnala; M. Kempanna; A. Bhuvanesh</t>
  </si>
  <si>
    <t>P. Porouhan; N. Jongsawat; W. Premchaiswadi</t>
  </si>
  <si>
    <t>M. V. Sathyanarayana; N. P. Kavya; N. C. Naveen</t>
  </si>
  <si>
    <t>J. Schnepf; B. Scheuermann; P. Vetter</t>
  </si>
  <si>
    <t>W. M. P. van der Aalst</t>
  </si>
  <si>
    <t>W. Gilani; M. Galushka; T. Molka; D. Redlich; Y. Du; M. Drobek</t>
  </si>
  <si>
    <t>W. M. P. van der Aalst; C. W. Gunther</t>
  </si>
  <si>
    <t>K. Okoye; A. R. H. Tawil; U. Naeem; R. Bashroush; E. Lamine</t>
  </si>
  <si>
    <t>A. F. Septiyanto; R. Sarno; K. R. Sungkono</t>
  </si>
  <si>
    <t>J. Schnepf; P. Vetter; T. Temel; B. Scheuermann; L. Schmidt-Thieme</t>
  </si>
  <si>
    <t>M. Werner; M. Nüttgens</t>
  </si>
  <si>
    <t>A. Orellana Garcia; Y. E. Perez Ramirez; O. U. Armenteros Larrea</t>
  </si>
  <si>
    <t>S. Anuwatvisit; A. Tungkasthan; W. Premchaiswadi</t>
  </si>
  <si>
    <t>A. Lodhi; G. Kassem; C. Rautenstrauch</t>
  </si>
  <si>
    <t>W. Song; Z. Chang; H. -A. Jacobsen; P. Zhang</t>
  </si>
  <si>
    <t>M. Werner</t>
  </si>
  <si>
    <t>E. Esgin; P. Karagoz</t>
  </si>
  <si>
    <t>N. Fang; X. Fang; K. Lu; E. Asare</t>
  </si>
  <si>
    <t>T. Stoitsev; S. Scheidl; F. Flentge; M. Muhlhauser</t>
  </si>
  <si>
    <t>T. Stoitsev; S. Scheidl</t>
  </si>
  <si>
    <t>M. Kopka; M. Kudělka; J. Štolfa; O. Koběrský; V. Snášel</t>
  </si>
  <si>
    <t>E. Petitdemange; F. Fontanili; E. Lamine; M. Lauras; U. Okongwu</t>
  </si>
  <si>
    <t>J. Wang; L. Jiang; H. Cai</t>
  </si>
  <si>
    <t>D. R. Pelayo; R. A. T. Ramírez</t>
  </si>
  <si>
    <t>P. C. . -Y. Sheu; H. Yu; C. V. Ramamoorthy; A. K. Joshi; L. A. Zadeh</t>
  </si>
  <si>
    <t>W. M. P. v. d. Aalst</t>
  </si>
  <si>
    <t>A. P. Simović; S. Babarogić; O. Pantelić</t>
  </si>
  <si>
    <t>P. Markowski; M. R. Przybyłek</t>
  </si>
  <si>
    <t>J. Reungrungsee; S. Intarasema; P. Porouhan; W. Premchaiswadi</t>
  </si>
  <si>
    <t>Q. Zhang; X. Song; X. Shao; H. Zhao; R. Shibasaki</t>
  </si>
  <si>
    <t>W. M. P. van der Aalst; W. Z. Low; M. T. Wynn; A. H. M. ter Hofstede</t>
  </si>
  <si>
    <t>T. R. Neubauer; J. Peeperkorn; S. M. Peres; J. De Weerdt; M. Fantinato</t>
  </si>
  <si>
    <t>R. Zhu; H. Xiao; Q. Hu; W. Li; J. Wang; T. Bait</t>
  </si>
  <si>
    <t>A. Suenbuel; M. -s. Shan</t>
  </si>
  <si>
    <t>A. A. Abed; A. M. El-Halees</t>
  </si>
  <si>
    <t>G. Kassem; K. Turowski</t>
  </si>
  <si>
    <t>M. V. Kamal; D. Vasumathi</t>
  </si>
  <si>
    <t>Y. Li</t>
  </si>
  <si>
    <t>Yan Li</t>
  </si>
  <si>
    <t>H. J. Cheng; C. Ou-Yang; Y. C. Juan</t>
  </si>
  <si>
    <t>S. Nahar; T. Zhong; H. N. Monday; G. U. Nneji; M. O. Mills; H. S. Abubakar</t>
  </si>
  <si>
    <t>S. Angelita; Komarudin</t>
  </si>
  <si>
    <t>A. Khalyasmaa; E. Zinovieva</t>
  </si>
  <si>
    <t>A. Burattin; R. Vigo</t>
  </si>
  <si>
    <t>C. Khadke; S. Rana; V. Shah</t>
  </si>
  <si>
    <t>J. De Weerdt; S. K. L. M. vanden Broucke; J. Vanthienen; B. Baesens</t>
  </si>
  <si>
    <t>S. Sint; A. Mazak-Huemer; M. Eisenberg; D. Waghubinger; M. Wimmer</t>
  </si>
  <si>
    <t>W. van der Aalst; T. Weijters; L. Maruster</t>
  </si>
  <si>
    <t>X. Lu; M. Nagelkerke; D. v. d. Wiel; D. Fahland</t>
  </si>
  <si>
    <t>N. Uramoto; H. Matsuzawa; T. Nagano; A. Murakami; H. Takeuchi; K. Takeda</t>
  </si>
  <si>
    <t>X. Gao; Y. Gong; T. Xu; J. Lü; Y. Zhao; X. Dong</t>
  </si>
  <si>
    <t>R. Pérez-Castillo</t>
  </si>
  <si>
    <t>P. Busch; P. Fettke</t>
  </si>
  <si>
    <t>F. Hasić; J. De Smedt; S. v. Broucke; E. Serral</t>
  </si>
  <si>
    <t>M. Middelfart; T. B. Pedersen</t>
  </si>
  <si>
    <t>J. Mendling; B. F. van Dongen; W. M. P. van der Aalst</t>
  </si>
  <si>
    <t>R. Sharma; M. Kaushik; S. A. Peious; A. Bazin; S. A. Shah; I. Fister; S. B. Yahia; D. Draheim</t>
  </si>
  <si>
    <t>F. A. Bukhsh; H. Weigand</t>
  </si>
  <si>
    <t>V. Shah; C. Khadke; S. Rana</t>
  </si>
  <si>
    <t>S. Gottipati; V. Shankararaman; M. Goh</t>
  </si>
  <si>
    <t>L. Li; H. Fang</t>
  </si>
  <si>
    <t>K. Brathovde; Y. Djenouri; A. Yazidi; G. Srivastava</t>
  </si>
  <si>
    <t>L. García-Bañuelos; N. R. T. P. van Beest; M. Dumas; M. L. Rosa; W. Mertens</t>
  </si>
  <si>
    <t>B. Xiu; G. Li; Y. Li</t>
  </si>
  <si>
    <t>K. Yongsiriwit; M. Sellami; W. Gaaloul</t>
  </si>
  <si>
    <t>B. Xiu; G. Li</t>
  </si>
  <si>
    <t>C. Pedrinaci; J. Domingue; C. Brelage; T. van Lessen; D. Karastoyanova; F. Leymann</t>
  </si>
  <si>
    <t>A. D. Brucker; F. Malmignati; M. Merabti; Q. Shi; B. Zhou</t>
  </si>
  <si>
    <t>D. Schreiber; E. Aitenbichler; A. Goeb; M. Mühlhäuser</t>
  </si>
  <si>
    <t>S. Hacks; R. Lagerström; D. Ritter</t>
  </si>
  <si>
    <t>K. Denecke; M. Kowalkiewicz</t>
  </si>
  <si>
    <t>N. Semmler; G. Smaragdakis; A. Feldmann</t>
  </si>
  <si>
    <t>W. Song; X. Xia; H. -A. Jacobsen; P. Zhang; H. Hu</t>
  </si>
  <si>
    <t>J. Pei; L. Wen; X. Ye; A. Kumar</t>
  </si>
  <si>
    <t>W. Song; H. -A. Jacobsen; P. Zhang</t>
  </si>
  <si>
    <t>M. Weidlich; J. Mendling; M. Weske</t>
  </si>
  <si>
    <t>S. Hoyer; H. Zakhariya; T. Sandner; M. H. Breitner</t>
  </si>
  <si>
    <t>M. La Rosa; A. H. M. ter Hofstede; P. Wohed; H. A. Reijers; J. Mendling; W. M. P. van der Aalst</t>
  </si>
  <si>
    <t>J. Fritzsch; J. Bogner; S. Wagner; A. Zimmermann</t>
  </si>
  <si>
    <t>O. Turetken; A. Elgammal; W. -J. van den Heuvel; M. P. Papazoglou</t>
  </si>
  <si>
    <t>B. F. van Dongen; J. Mendling; W. M. P. van der Aalst</t>
  </si>
  <si>
    <t>J. Wang; S. Song; X. Lin; X. Zhu; J. Pei</t>
  </si>
  <si>
    <t>R. Accorsi</t>
  </si>
  <si>
    <t>O. Marjanovic</t>
  </si>
  <si>
    <t>J. Lahann; M. Scheid; P. Fettke</t>
  </si>
  <si>
    <t>A. Petermann; M. Junghanns; R. Müller; E. Rahm</t>
  </si>
  <si>
    <t>A. Lodhi; V. Köppen; S. Wind; G. Saake; K. Turowski</t>
  </si>
  <si>
    <t>R. Accorsi; C. Wonnemann; T. Stocker</t>
  </si>
  <si>
    <t>K. Yongsiriwit; N. N. Chan; W. Gaaloul</t>
  </si>
  <si>
    <t>P. Danenas; T. Skersys</t>
  </si>
  <si>
    <t>B. Z. Cadersaib; H. Ben Sta; B. A. Gobin Rahimbux</t>
  </si>
  <si>
    <t>S. Maragathasundari; M. Muthanantham; R. Vanalakshmi; C. Swedheetha</t>
  </si>
  <si>
    <t>F. Boissier; I. Rychkova; B. Le Grand</t>
  </si>
  <si>
    <t>G. Li; R. Medeiros de Carvalho; W. M. P. van der Aalst</t>
  </si>
  <si>
    <t>N. Falih; S. H. Supangkat; F. F. Lubis</t>
  </si>
  <si>
    <t>A. Filipowska; M. Kaczmarek; M. Starzecka; P. Stolarski; A. Walczak</t>
  </si>
  <si>
    <t>J. Michael; B. Rumpe; L. T. Zimmermann</t>
  </si>
  <si>
    <t>N. L. Ha; T. M. Prinz</t>
  </si>
  <si>
    <t>B. Srivastava; D. Mukherjee</t>
  </si>
  <si>
    <t>P. Bhardwaj; N. Baliyan</t>
  </si>
  <si>
    <t>S. Sadiq; X. Zhou; M. Orlowska</t>
  </si>
  <si>
    <t>Zhiwei Ni; Sha Wang; Huaiying Li</t>
  </si>
  <si>
    <t>J. Cao; N. Wang; S. Qian; W. Guan</t>
  </si>
  <si>
    <t>S. Afrin; S. Roksana; R. Akram</t>
  </si>
  <si>
    <t>K. Temai; I. Szabó</t>
  </si>
  <si>
    <t>T. Kampik; A. Malhi; K. Främling</t>
  </si>
  <si>
    <t>J. C. Kirchhof; N. Jansen; B. Rumpe; A. Wortmann</t>
  </si>
  <si>
    <t>I. Khriss; M. E. Koutbi; Y. Dkiouak</t>
  </si>
  <si>
    <t>D. P. Wangoo</t>
  </si>
  <si>
    <t>M. K. Saravana; K. Harish</t>
  </si>
  <si>
    <t>K. Hatakeyama; L. G. Oliveira</t>
  </si>
  <si>
    <t>J. P. Silva; J. Gonçalves</t>
  </si>
  <si>
    <t>W. Alzahmi; K. Al-Assaf; V. Ahmed; Z. Bahroun</t>
  </si>
  <si>
    <t>M. Mujahid Ulla Faiz; N. Patil; Savita</t>
  </si>
  <si>
    <t>Sapaev; M. M. Sati; K. Yadav; V. Rattan; H. M. Al-Jawahry; J. Bhatt</t>
  </si>
  <si>
    <t>T. Babaian; J. Xu; W. Lucas</t>
  </si>
  <si>
    <t>N. Russell; W. M. P. van der Aalst; A. H. M. ter Hofstede</t>
  </si>
  <si>
    <t>W. Tan; M. Zhou</t>
  </si>
  <si>
    <t>T. H. Davenport; I. Barkin; C. Davenport</t>
  </si>
  <si>
    <t>R. T. Ng; P. C. Arocena; D. Barbosa; G. Carenini</t>
  </si>
  <si>
    <t>P. Pfeiffer; P. Fettke</t>
  </si>
  <si>
    <t>S. J. Andriole</t>
  </si>
  <si>
    <t>S. Helzle</t>
  </si>
  <si>
    <t>M. Sullivan; W. Simpson; W. Li</t>
  </si>
  <si>
    <t>S. Ghosh; S. Goswami; A. Chakrabarti</t>
  </si>
  <si>
    <t>A. Chan; K. Trinh; G. Molines; S. Samoojh; S. Kinder</t>
  </si>
  <si>
    <t>A. A. C. D. Alwis; A. Barros; C. Fidge; A. Polyvyanyy</t>
  </si>
  <si>
    <t>T. Heilig; I. Scheer</t>
  </si>
  <si>
    <t>O. Diaz; M. Piattini</t>
  </si>
  <si>
    <t>V. Tella; S. Brinker; M. Pezzini</t>
  </si>
  <si>
    <t>F. Ip; J. Crowley; T. Torlone</t>
  </si>
  <si>
    <t>T. Netland</t>
  </si>
  <si>
    <t>R. Taleb; R. Villemaire; H. K. Ngankam; S. Gaboury; S. Hallé</t>
  </si>
  <si>
    <t>P. Whig; A. Velu; R. R. Nadikattu; Y. J. Alkali</t>
  </si>
  <si>
    <t>L. -V. Herm; C. Janiesch; T. Steinbach; D. Wüllner</t>
  </si>
  <si>
    <t>F. Niederman</t>
  </si>
  <si>
    <t>W. Fdhila; D. Knuplesch; J. Reich; S. Rinderle-Ma; M. Reichert</t>
  </si>
  <si>
    <t>G. Acampora; A. Vitiello; B. Di Stefano; W. van der Aalst; C. Gunther; E. Verbeek</t>
  </si>
  <si>
    <t>L. -J. Zhang</t>
  </si>
  <si>
    <t>W. M. P. van der Aalst; S. Dustdar</t>
  </si>
  <si>
    <t>Get insights and guidance on various challenges within the industry and what business levers you can consider to effortlessly lead your business transformation through RISE with SAP Purchase of the print or Kindle book includes a free PDF eBookKey FeaturesGain actionable insights into end-to-end process performance with process analyticsScale performance and reliability to accelerate your journey to the cloud and beyondGet a clear overview of the enabling tools and services you can leverage for the transformationBook DescriptionIf you’re unsure whether adopting SAP S/4HANA is the right move for your enterprise, then this book is for you. This practical and comprehensive guide will help you determine your next steps toward building a business case, while preparing you for all the possible scenarios and enabling you to make informed decisions during implementation. RISEwith SAP toward a Sustainable Enterprise is packed with clear and detailed advice, including a run-through of what it takes to design the landscape using RISE with SAP. As you go through the chapters, you’ll get a solid understanding of precisely what services are available (such as Process Discovery, data migration, the fit-to-standard approach), and which scope items on RISE with SAP should be considered, allowing you to make the most of RISE with the SAP-based model. Finally, you’ll get an overview of different industry-based use cases and how they can be brought to reality with the platform that’s set up on the RISE with SAP offering. By the end of this book, you’ll be able to build a detailed business case to determine if RISE with SAP is the right transformation engine for you, along with a clear idea of optimized landscape design on RISE with SAP that addresses the pain points for your implementation and support activities. What you will learnUnderstand the challenges faced by organizations and CXOs with the emerging market trendsKnow what to consider when creating a business case for RISE with SAPExplore deployment options within RISE with SAP and other functional and non-functional servicesUnderstand optimized landscape design on RISE with SAP along with effective implementation and supportTake the optimum approach in adopting S/4HANA with levers like Process Discovery, testing, and automationDiscover possibilities when dealing with SAP, the vendor ecosystem, and cloud products driven by industriesWho this book is forThis book is for CXOs and solutions and enterprise architects who’ve been working in the SAP ecosystem and want practical and concise advice on how to get up and running with the adoption of S/4HANA by leveraging RISE with SAP as the enabling engine. This book is also for professionals working toward creating a business case and trying to identify all possible best practices around the adoption of RISE with SAP and associated industry use cases. Prior experience with either SAP or a different ERP will help you get the most out of this book.</t>
  </si>
  <si>
    <t>In this paper explores the integration of Process Mining techniques with Robotic Process Automation (RPA) to enhance the selection and prioritization of tasks suitable for automation. Traditional task selection for automation is manual and subjective, relying on employee input rather than data-driven methods. By utilizing Process Mining, this research proposes a framework for automatically discovering automation potential based on event logs, offering an objective evaluation of process behaviors. The study employs Design Science Research Methodology (DSRM) and a Systematic Literature Review (SLR) to develop a standardized framework for identifying potential tasks for automation. The framework is evaluated through a case study using ABAP systems, with event logs visualized in ProM and decision trees and sequential pattern analysis applied via Rapid Miner to establish automation rules. The results demonstrate the framework's effectiveness in accurately identifying tasks for automation, providing valuable insights for organizations looking to optimize their RPA initiatives.</t>
  </si>
  <si>
    <t>Today, many enterprises seek for efficient business process coordination and control to raise business process quality. Process mining technologies promise significant potentials in making business process knowledge explicit. However, it appears to be important to distinguish homogeneous process structures within a business process model to manage them accordingly. In this paper we present an experimental result of the classification of business processes according to their complexity. Furthermore, we evaluate if the homogeneity of the business processes correspond to the business process models derived with process mining.</t>
  </si>
  <si>
    <t>Process mining facilitates the analysis of business processes by extracting a process model from event logs. Most mining algorithms perform well on single-system event logs that explicitly refer to a process instance or case. However, in many operational environments such case identifiers are not directly recorded. In supply chain processes there are even further challenges, since different identification numbers and numerous aggregation steps prevent individual work items to become traceable as a case. In this paper, we investigate how the EPCglobal standard for processing Radio Frequency Identification (RFID) events can make supply chain data accessible for process mining. Our contribution is an algorithm that is able to deal with challenges of case identification and focus shifts. We present a prototypical implementation and use a process based on the Supply Chain Operations Reference (SCOR) Model to evaluate our implementation.</t>
  </si>
  <si>
    <t>Process mining is an emerging scientific discipline focused on discovering, inspecting, and enhancing process models using event data collected from information systems, automating the detailed modeling work without the need for extensive manual labor. However, privacy preservation issues arise when handling such data. Although various process mining methods, models, and tools exist to support the Business Process Management life cycle, no systematic review has been conducted to evaluate these methods and models under the lens of privacy. This work aims to fill this gap by analyzing the applicability of privacy-enhanced methods for process mining. Through a systematic literature review, we identified 39 relevant papers, examining them to understand demographic trends, challenges, characteristics, and implementations related to privacy in process mining. Our findings indicate that privacy-preserving process mining approaches have gained significant attention, especially post-2018, with a predominant focus on anonymizing event logs rather than developing privacy-compliant methodologies for process mining. Most approaches aim to prevent linkage attacks while adhering to privacy regulations, with many utilizing noise addition techniques for anonymization. Despite several issues in defining and using privacy in process mining, this review provides valuable insights for researchers and practitioners, marking the first comprehensive analysis in this domain and highlighting areas for future research.</t>
  </si>
  <si>
    <t>Process mining is an emerging research area that aims to improve the analysis of Business Process Models (BPMs) by extracting knowledge from event logs. What actually happened in the organization is set forth for consideration, not what people think about the organization. Therefore, it can be used in various industrial and scientific applications. This paper aims to provide information about the process mining concept, by revealing the differences with data mining, which is more commonly known in the literature, to point out the challenges in the use of BPM, to introduce the studies on this subject, to serve as a guide and to provide meta-information for researchers, scientists, software developers, etc. who are interested in the process mining.</t>
  </si>
  <si>
    <t>As organizations change, their information systems can evolve from simple systems to complex systems, which are hard to understand, and therefore hard to maintain or extend. Process mining can help organizations in trying to understand the information systems by analyzing the system.In this paper we propose a methodology to perform process diagnostics, based on process mining. Given an event log of an information system within an organization, process diagnostics gives a broad overview of the organization's process(es) within a short period of time. In the process diagnostics methodology, several perspectives of the process are highlighted. The outcome covers the control flow perspective, the performance perspective and the organizational perspective. We used the methodology on a case study for a Dutch governmental organization.</t>
  </si>
  <si>
    <t>Process mining is a branch of data mining that aims to discover process model from the event logs. In this study, we propose a hybrid approach to process mining in such a way that, "from-to chart" is used as the frontend to monitor the transitions among activities of a realistic event log. Another novelty of this study is developed evaluation metrics, which are used for finding immediate successors in order to convert these raw relations into dependency/frequency graph.</t>
  </si>
  <si>
    <t>While many process mining algorithms have been proposed recently, there does not exist a widely-accepted benchmark to evaluate and compare these process mining algorithms. As a result, it can be difficult to choose a suitable process mining algorithm for a given enterprise or application domain. Some recent benchmark systems have been developed and proposed to address this issue.  However, evaluating available process mining algorithms against a large set of business models (e.g., in a large enterprise) can be computationally expensive, tedious and time-consuming. This paper proposes a novel framework that can efficiently select the process mining algorithms that are  most suitable for a given model set. In particular, it attemptsto investigate how we can avoid evaluating numerous process mining algorithms on all given process models.</t>
  </si>
  <si>
    <t>Successful automation, digitization, and management of production planning processes often require a comprehensive approach. To modernize how business processes are executed, this research explores the potential of integrating business process management (BPM) with the process mining (PM) approach. The analysis of the production planning process in a mid-sized manufacturing company in Serbia was executed in order to visualize current flows, as well as to identify bottlenecks, deviations, and unnecessary steps. Process data, i.e. the event log was imported in a process mining tool – Disco, and obtained results were used to propose process improvements, including better allocation of resources, reduction of waiting time and automation of frequently repeated tasks. Therefore, this paper studies the potential of implementing process mining in achieving production planning automation.</t>
  </si>
  <si>
    <t>The success of a process mining project is highly dependent on the quality of the event log data, the degree to which quality issues are detected, and the way they are resolved. The detection and resolution of data quality issues requires a systematic approach that is aware of the organisational context in which event log data is created. To this end, the Odigos framework has been developed in prior work. The focus of this paper is the validation of this framework through semistructured interviews with a range of experts in process mining. The experts confirmed the utility of the framework, provided valuable insights into data quality in practical settings, and suggested enhancements to the Odigos framework.</t>
  </si>
  <si>
    <t>The growing interest in process mining is fueled by the increasing availability of event data. Process mining techniques use event logs to automatically discover process models, check conformance, identify bottlenecks and deviations, suggest improvements, and predict processing times. Lion's share of process mining research has been devoted to analysis techniques. However, the proper handling of problems and challenges arising in analyzing event logs used as input is critical for the success of any process mining effort. In this paper, we identify four categories of process characteristics issues that may manifest in an event log (e.g. process problems related to event granularity and case heterogeneity) and 27 classes of event log quality issues (e.g., problems related to timestamps in event logs, imprecise activity names, and missing events). The systematic identification and analysis of these issues calls for a consolidated effort from the process mining community. Five real-life event logs are analyzed to illustrate the omnipresence of process and event log issues. We hope that these findings will encourage systematic logging approaches (to prevent event log issues), repair techniques (to alleviate event log issues) and analysis techniques (to deal with the manifestation of process characteristics in event logs).</t>
  </si>
  <si>
    <t>While many process mining algorithms have been proposed recently, there does not exist a widely accepted benchmark to evaluate and compare these process mining algorithms. As a result, it can be difficult to choose a suitable process mining algorithm for a given enterprise or application domain. Some recent benchmark systems have been developed and proposed to address this issue. However, evaluating available process mining algorithms against a large set of business models (e.g., in a large enterprise) can be computationally expensive, tedious, and time-consuming. This paper investigates a scalable solution that can evaluate, compare, and rank these process mining algorithms efficiently, and hence proposes a novel framework that can efficiently select the process mining algorithms that are most suitable for a given model set. In particular, using our framework, only a portion of process models need empirical evaluation and others can be recommended directly via a regression model. As a further optimization, this paper also proposes a metric and technique to select high-quality reference models to derive an effective regression model. Experiments using artificial and real data sets show that our approach is practical and outperforms the traditional approach.</t>
  </si>
  <si>
    <t>Privacy-preserving process mining enables the analysis of business processes using event logs, while giving guarantees on the protection of sensitive information on process stakeholders. To this end, existing approaches add noise to the results of queries that extract properties of an event log, such as the frequency distribution of trace variants, for analysis. Noise insertion neglects the semantics of the process, though, and may generate traces not present in the original log. This is problematic. It lowers the utility of the published data and makes noise easily identifiable, as some traces will violate well-known semantic constraints. In this paper, we therefore argue for privacy preservation that incorporates a process’ semantics. For common trace-variant queries, we show how, based on the exponential mechanism, semantic constraints are incorporated to ensure differential privacy of the query result. Experiments demonstrate that our semantics-aware anonymization yields event logs of significantly higher utility than existing approaches.</t>
  </si>
  <si>
    <t>One major result of the Industrial Digitalization is the access to a large set of digitalized data and information, i.e. Big Data. The market of analytic tools offers a huge variety of algorithms and software to exploit big datasets. Implementing their advantages into one approach brings better results and empower possibilities for process analysis. Its application in the manufacturing industry requires a high level of effort and remains to be challenging due to product complexity, human-centric processes, and data quality. In this manuscript, the authors combine process mining and value streams methods for analyzing the data from the information management system, applying the approach to the data delivered by one specific manufacturing system. The manufacturing process to be examined is the process of assembling gas meters in the manufacture. This specific and important part of the whole supply-chain process was taken as suitable for the study due to almost full-automated line with data about each process activity of the value-stream in the information system. The paper applies process mining algorithms in discovering a descriptive process model that plays the main role as a basis for further analysis. At the same time, modern techniques of the bottleneck analysis are described, and two new comprehensible methods of bottlenecks detection (TimeLag and Confidence intervals methods), as well as their advantages, will be discussed. Achieved results can be subsequently used for other sources of big data and industrial-compliant Information Management Systems.</t>
  </si>
  <si>
    <t>The relevance of business intelligence increases with the growing amount of recorded data. The research on business intelligence has led to a mature set of methods and tools that are used in many application areas, but they are almost absent in the auditing industry. Public accountants face the challenge to audit increasingly complex business processes that process huge amounts of transaction data. Process mining can be used as a business intelligence approach in the context of process audits to exploit this data. We introduce a process mining algorithm to improve such audits. Key requirements for this purpose are the reliability of the mining results, the integration of a data flow perspective and the ability to inspect data from the point of origin to the final output on the financial accounts. The presented algorithm integrates the control flow and data flow perspective. It operates on different abstraction levels to enable the auditor to follow the audit trail. The algorithm creates precise and fitting process models to prevent false negative and false positive audit results, accepts specific unlabeled event logs as input, and considers data relationships for inferring the control flow. It was evaluated by using extensive real world data.</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</si>
  <si>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</si>
  <si>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Web services are an emerging technology to implement and integrate business processes within and across enterprises. Service orientation can be used to decompose complex systems into loosely coupled software components that may run remotely. However, the distributed nature of services complicates the design and analysis of service-oriented systems that support end-to-end business processes. Fortunately, services leave trails in so-called event logs and recent breakthroughs in process mining research make it possible to discover, analyze, and improve business processes based on such logs. Recently, the task force on process mining released the process mining manifesto. This manifesto is supported by 53 organizations and 77 process mining experts contributed to it. The active participation from end-users, tool vendors, consultants, analysts, and researchers illustrate the growing significance of process mining as a bridge between data mining and business process modeling. In this paper, we focus on the opportunities and challenges for service mining, i.e., applying process mining techniques to services. We discuss the guiding principles and challenges listed in the process mining manifesto and also highlight challenges specific for service-orientated systems.</t>
  </si>
  <si>
    <t>Process mining enables companies to reduce costs by identifying bottlenecks, improving processes, or automation potentials, for example. Digital business process data, which can be extracted from information systems and afterward arranged in so-called event logs, allows the visualization and analysis of business processes. Several teaching materials for process mining are offered to learners and teacher. However, the existing data for learning and teaching process mining is static and does not change with specific user interactions, such as the release of invoices in other information systems. This work contributes to a more realistic teaching approach by providing a simulation tool to continuously create business process data reacting to user actions. First, the application scope of process mining projects in the industry is determined to collect use cases of action-oriented process mining from practice. Then, a prototypical implementation is presented that allows the continuous simulation of business process data that allows specific user interventions. A didactic framework is described to apply the simulation tool in the teaching of process mining. Finally, the simulation tool is discussed and evaluated by four experts from practice and academia.</t>
  </si>
  <si>
    <t>Traditional process mining assumes that each event is related to precisely one case. This can be compared to mainstream modeling notations using Petri nets (in particular WF-nets), BPMN diagrams, directly-follows graphs, flowcharts, or UML activity diagrams. These notations describe the life-cycle of a process instance (often called case in process mining). Currently, we see an uptake of Object-Centric Process Mining (OCPM), where events can refer to any number of objects and where objects can be related. OCPM includes process discovery starting from Object-Centric Event Data (OCED) to produce process models that describe different object types in a single diagram. Since Colored Petri Nets (CPNs) have been around for decades and have been widely used for modeling, verification, and simulation, CPNs are an obvious target model for OCPM. The transition from traditional process mining to OCPM can be compared with the transition from classical Petri nets to CPNs. However, it turns out to be very difficult to discover arbitrary CPNs. This keynote paper summarizes what has been done before and why it is challenging to discover CPNs. However, starting from OCED, subclasses of CPNs can be discovered (which we refer to as OCED2CPN). These insights are also relevant for conformance checking and forward-looking forms of process mining starting from OCED.</t>
  </si>
  <si>
    <t>Enterprise resource planning (ERP) platforms are conceivably the most substantial solicitations in an officialdom's information center. ERP systems embraces all the principal professional segments from finance, controlling, revenue and distribution to product Planning and procurement into solitary system. Current ecosystem of classic ERP platforms used by organizations cannot stand and manage disruptive technologies. The digital transformation is consistently raising multiple opportunities and challenges for organizations. These classic ERPs need to optimize itself to be capable of transforming itself to be more intelligent and get advantage from new technologies and cloud platforms. Current classic ERP systems operates on traditional RDBMS (relational database management system) and are not able to meet and process ever changing business models and requirements on digital platforms. Transformation of ERP to I-ERP can accelerate digital upheaval and expose several viable paybacks like faster stint to marketplace for new merchandises, unsettles IT infrastructure outlays. Every ERP has roadmap and framework to follow to become Intelligent- ERP. In this research paper, we will discuss about SAP ERP and its transformation to I-ERP that is SAP S/4HANA.</t>
  </si>
  <si>
    <t>Process mining is one key technology in PASI, it can extract the relevant knowledge according to the event log information recorded in the information system, then restructure a process instance model and makes all the information track in the event log can meet the process model. In this paper, based on α algorithm of process mining, we propose the process mining y algorithm which can discover the cycle activities and the activities with duplicate name in event log. Finally, , we validates the correctness and effectivity of the y algorithm in the process mining framework ProM5.2.</t>
  </si>
  <si>
    <t>Nowadays organizations have to adjust their business processes along with the changing environment, in order to maintain a competitive advantage. Often, a change in a part of the system which is to support the business process implies a change of the whole system, which causes complex redesign activities. In this paper we present a case study involving the process redesign of a Dutch company belonging to gas industry. In order to identify appropriate redesign interventions, process mining and simulation techniques are used. This paper presents a process mining approach used in this case study, which consists of three steps: (i) data preparation, (ii) process mining and performance analysis, and (iii) simulation of the current and redesigned process models.</t>
  </si>
  <si>
    <t>With the increasing demand for health care, hospitals are looking for ways to optimize their care processes in order to increase efficiency, while guaranteeing the quality of the care. Process modeling is a crucial step for process improvement, since it provides a process model that can be analyzed and optimized. Process mining is a recent promising methodology to discover process models based on data from event logs. However, early applications of process mining to health care has produced overly complex models, which have been attributed to the complexity of the health care domain. In this paper, we argue that existing process mining methods fail to identify good process models, even for well-defined clinical processes. We identify a number of reasons for this shortcoming and discuss a few directions for extending process mining methods in order to make them more suitable for the clinical domain.</t>
  </si>
  <si>
    <t>Process mining is a modern family of techniques applied to datasets generated from business processes run in organizations, in order to improve and obtain useful insights and performance measurements on the processes themselves (with clear societal and economical benefits). While these techniques are very promising in understanding business processes, their complete and efficient implementation inside the organizations is often not possible. Hence, in a way similar to what is done for most non core activities, and in particular for most ICT services, companies evaluate the possibility of outsourcing such task. However, the confidentiality of the dataset related to the business processes are often key assets for most of modern companies. Then, in order to avoid threats that might come from disclosing such information, most companies decide not to benefit from these process mining techniques. In this work, we propose a possible approach toward a complete solution which allows outsourcing of Process Mining without thwarting the confidentiality of the dataset and processes. Furthermore, we provide a prototype implementation of our proposed approach and run several experiments that confirmed the feasibility of our approach. We believe the one highlighted in this paper is an important direction to work on, in order to remove the obstacles that prevent companies to fully benefit from outsourcing process mining.</t>
  </si>
  <si>
    <t>Organizations struggle to gain insight in how their business processes are conducted in reality. Process mining enables organizations to extract this knowledge by analyzing business events recorded in their information systems. However, the business events recorded in these systems do not always reflect the same level of abstraction as the desired process model that is used by the business. Current process mining approaches give insufficient attention to this gap. This paper proposes several data preparation methods that apply logistic domain knowledge for process mining the material movements within an organization. In addition, an adapted process mining project methodology is presented that explicitly includes these preparation methods.</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</si>
  <si>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t>
  </si>
  <si>
    <t>Today, many organizations are required to resolve the difficulties associated with data mining techniques, however, there are many challenges pertaining the accomplishment of information retrieval as a massive quantity of data is inconsistent and therefor forcing the industrialists to perform rapidly to retain afloat. Innovative scientific systems and procedures support to quickly reply inquiries that can indicate growth in productivity, improving efficiency and excellence of services. Although, many tools have been developed for handling of data in real-time and overall led the experienced user to handle real communication software and correctly interpret the results cleverly, efficient and dominant concrete approaches exist such as process mining that ultimately allows an organization to benefit from the data warehouses in their system. Process mining provides insights at time of analyzing processes of particular problems, and also performs the conformance checking of processes aiming at finding bottlenecks. This paper prescribes the primary inside of mining informations systems and explain the various deterministic techniques in process mining used in the auto-learning process model generated from the events data. We also review all modern techniques and alogorithms used in process mining.</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</si>
  <si>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t>
  </si>
  <si>
    <t>Object-centric process mining is a new process mining paradigm with more realistic assumptions about underlying data by considering several case notions, e.g., an order handling process can be analyzed based on order, item, package, and route case notions. Including many case notions can result in a very complex model. To cope with such complexity, this paper introduces a new approach to cluster similar case notions based on Markov Directly-Follow Multigraph, which is an extended version of the well-known Directly-Follow Graph supported by many industrial and academic process mining tools. This graph is used to calculate a similarity matrix for discovering clusters of similar case notions based on a threshold. A threshold tuning algorithm is also defined to identify sets of different clusters that can be discovered based on different levels of similarity. Thus, the cluster discovery will not rely merely on analysts’ assumptions. The approach is implemented and released as a part of a python library, called processmining, and it is evaluated through a Purchase-to-Pay (P2P) object-centric event log file. The discovered clusters are evaluated by discovering Directly Follow-Multigraph by flattening the log based on the clusters. The similarity between identified clusters is also evaluated by calculating the similarity between the behavior of the process models discovered for each case notion using inductive miner based on footprints conformance checking.</t>
  </si>
  <si>
    <t>Process mining algorithms use event logs to learn and reason about processes by technically coupling event history data and process models. During the execution of a learning process, several events occur which are of interest and/or necessary for completing and achieving a learning goal. The work in this paper describes a Semantic Process Mining approach directed towards automated learning. The proposed approach involves the extraction of process history data from learning execution environments, which is then followed by submitting the resulting eXtensible Event Streams (XES) and Mining eXtensible Markup Language (MXML) format to the process analytics environment for mining and further analysis. The XES and MXML data logs are enriched by using Semantic Annotations that references concepts in an Ontology specifically designed for representing learning processes. This involves the identification and modelling of data about different users. The approach focuses on augmenting information values of the resulting model based on individual learner profiles. A series of validation experiments were conducted in order to prove how Semantic Process Mining can be utilized to address the problem of analyzing concepts and relationships amongst learning objects, which also aid in discovering new and enhancement of existing learning processes. To this end, we demonstrate how data from learning processes can be extracted, semantically prepared, and transformed into mining executable formats for improved analysis.</t>
  </si>
  <si>
    <t>Business Impact Analysis (BIA) assesses the effects of cyberattacks on critical business processes and IT assets. Traditional BIAs are manual, relying on consultants to interview employees, which can be inefficient and error-prone. Process mining, an established field in business management, offers automated techniques to map business processes via log analysis. While research on integrating process mining with business process management is growing, its application in cybersecurity risk management remains limited. This paper introduces PRIA (PRocess Impact Analysis), an event log analysis method for automatic cybersecurity impact assessment on business processes. PRIA leverages (i) process mining to extract data from ERP/CRM systems, (ii) graph-theoretic analysis to quantify impact propagation, and (iii) outputs an assessment of the criticality and exposure of IT assets and processes to cyber incidents. Applied to a financial sector supply chain workflow, PRIA identified two key sub-processes directly from event logs and highlighted process vulnerabilities, including deviations from theoretical models, validated by company employees. Depending on the initial intrusion point, PRIA found 25–75% of process activities critically impacted, uncovering new attack paths and business impacts previously undetected by manual assessments.</t>
  </si>
  <si>
    <t>More and more business requirements are crossing organizational boundaries. There comes the cross-organization business process management, and its modeling is a complicated task. Mining a cross-organization business process aims to discover its model from a set of distributed event logs. Unfortunately, traditional process mining approaches totally neglect the privacy-preservation issue, which means the privacy of both event log and business process model. In this paper, a privacy-preservation cross-organization business process mining framework is proposed to handle its privacy issues. It includes three steps: (1) each organization discovers its private and public business process models from its event logs; (2) the trusted third-party midware takes the public process models as input and generates cooperative public process model fragments of each organization; and (3) each organization combines its private business process model with its relevant public fragments to obtain the organization-specific cross-organization cooperative business process model. To illustrate the applicability of the proposed approach, a multi-modal cross-organization transportation case is used for its validation and comparison with other methods.</t>
  </si>
  <si>
    <t>The basic function of audit is finding risk and preventing fraud from occurring as well as maintaining healthy, safe operation of enterprise and even the whole economy. By combining process mining techniques and risk management theory and using the technique of obtaining evidence on fraud risk as a trial, this paper takes business process risk auditing of process-aware information systems as its research goal. The paper aims to find out faults in the business process and audit evidence. It also aims to propose process mining-based risk auditing models of information systems from the perspective of workflow and in allusion to complicated business process. This paper identifies risk and implements continuous audit and monitor as well as searches risk auditing mechanisms and risk control method by using consistency analysis between actual business process and pre-designed business.</t>
  </si>
  <si>
    <t>The sales and technical engineering processes are neither sequential nor deterministic. Usually there are iterative feedback loops and optional steps during many activities like contract negotiations, product modification, specialist consulting, design calculations, management approval, validation tests or certification process. In large and complex manufacturing processes, the sales and product customization process is a challenge and significant efforts are required to understand and improve it. This paper presents an industry process mining application as a way to reduce efforts in the diagnostic and control phases of an improvement process project. The process mining was based on a multifaceted method to identify the most significant issues in control-flow, organizational structure, and performance. The approach used to discover the processes was the Fuzzy Miner algorithm, because it is robust in dealing with noise in the logs and unstructured processes. As a result, there was a reduction of efforts in the mapping phases that were much faster than the traditional process mapping. The work reported concerns events at a company related to the sales order up to the production process that are characterized as less structured.</t>
  </si>
  <si>
    <t>Excellent Service is one of the goals of the company which is always leveled and maintained. One of the performance assessments the main service of a terminal is how fast the loading and unloading process. Evaluation of loading and unloading analyzes the number of cranes unload or load in hours, which is usually called Crane Box Hour (CBH). The performance evaluation especially the loading and unloading analyzes each process and the recorded event log in Terminal Operating System (TOS) system. Optimizing the service time is carried out by analyzing the event log using Alpha ++ and PERT Algorithms. It was shown that the problem (bottleneck) occurred clearly, and was visualized to evaluate the Critical Path.</t>
  </si>
  <si>
    <t>A good process model is expected not only to reflect the behavior of the process, but also to be as easy to read and understand as possible. Because preferences vary across different applications, numerous measures provide ways to reflect the complexity of a model with a numeric score. However, this abundance of different complexity measures makes it difficult to select one for analysis. Furthermore, most complexity measures are defined only for BPMN or EPC, but not for workflow nets.This paper adapts existing complexity measures to the world of workflow nets. It then compares these measures with a set of properties originally defined for software complexity, as well as new extensions to it. We discuss the importance of the properties in theory by evaluating whether matured complexity measures should fulfill them or whether they are optional. We find that not all inspected properties are mandatory, but also demonstrate that the behavior of evolutionary process discovery algorithms is influenced by some of these properties. Our findings help analysts to choose the right complexity measure for their specific use-case.</t>
  </si>
  <si>
    <t>The α-algorithm is an algorithm used in process mining, aimed at reconstructing causality from a set of sequences of events. In this paper we used alpha algorithm in order to focus on the control flow perspective of students' registration process model in one of the universities in Thailand. The event log consisted of 299 cases and 569 events. Initially the data was received in form of MS Access Database but later using PromImport platform, the data was converted into MXML, a format that commonly is used in Prom. Though the paper applies the α-algorithm in presented case study, yet the α-algorithm could not adequately deal with loops and concurrency of process models. Therefore, the α-algorithm should not be seen as a very practical mining technique as it has its own problems with noise, infrequent/incomplete behavior, and complex routing constructs. Nevertheless, we used the algorithm as a baseline for discussing the challenges related to model discovery of registration process in an academic environment.</t>
  </si>
  <si>
    <t>ProM is a generic open-source framework for implementing process mining tools in a standard environment. The ProM framework receives as input logs in the MXML (Mining eXtensible Markup Language) and XES (eXtensible Event Stream) formats. These formats follow a specified schema definition, which means that logs do not consist of random and disorganized information; they rather contain all the elements needed by the plug-ins at a known location. In this paper, we chose PromImport as a framework to extract MXML log from the data source. The data was received in form of the Database in Microsoft Access. It contained various tables recording information about students' registration in one of the universities in Thailand. Once the relevant data was located, the extraction and conversion sound fairly straightforward but yet the challenge was how to support event data matched with MXML format. To do this, initially, four tables with a certain structure were filled with data. Secondly a Visual Basic script was written and finally an ODBC connection with Access Database was established.</t>
  </si>
  <si>
    <t>Today's information systems of enterprises are incredibly complex and typically composed of a large number of participants. Running logs are a valuable source of information about the actual execution of the distributed information systems. In this paper, a top-down process mining approach is proposed to construct the structural model for a complex workflow from its multi-source and heterogeneous logs collected from its distributed environment. The discovered top-level process model is represented by an extended Petri net with abstract transitions while the obtained bottom-level process models are represented using classical Petri nets. The Petri net refinement operation is used to integrate these models (both top-level and bottom-level ones) to an integrated one for the whole complex workflow. A multi-modal transportation business process is used as a typical case to display the proposed approach. By evaluating the discovered process model in terms of different quality metrics, we argue that the proposed approach is readily applicable for real-life business scenario.</t>
  </si>
  <si>
    <t>In modern companies business processes and information systems are highly integrated and transactions are executed system based and automated. The data generated in the course of processing transactions commonly provides the basis for internal and external financial reporting. The financial statements are subject to audits due to regulatory requirements. Contemporary audit approaches take into account internal control frameworks over relevant business processes and underlying information systems, but they lack adequate audit procedures needed to handle voluminous data flows when business processes are highly integrated and automated. We face a discrepancy between an integrated and automated transaction processing on the one side and manual audit procedures on the other. Financial audits would be more effective and efficient if an audit approach with system based and automated procedures would be applied. This article describes how business process mining and reconstruction of mined processes can be used to overcome this discrepancy.</t>
  </si>
  <si>
    <t>Business processes are captured by models that serve as a basis for communication and training purposes, but this modeling is still a time consuming manual job. Semantic annotation of process models in combination with AI planning approaches can contribute to solve this drawback enabling an automatic creation of process models. But the semantic annotated process fragments necessary for starting the planning are often missing at all or not up-to-date anymore. Therefore, this work describes an approach for the semantic annotation and semantic-based planning of process models and introduces Cystid, an integration of Process Mining algorithms and semantic-based planning.</t>
  </si>
  <si>
    <t>The aim of process mining is to rediscover the process model from the event log which is recorded by the information system. Although the omnipresence of the event logs in information system, rarely part of them are considered to analyze the processes. In this paper, we present a new mining algorithm based on the event type we defined. This algorithm not only can detect all of the SWF-nets and short-loops, but also can directly detect the implicit dependency. Because we can obtain more task information from the event log, we can deal with a wider subclass of WF-nets with the algorithm we have presented.</t>
  </si>
  <si>
    <t>Business Intelligence is referred as to the technical and procedural framework that complies, saves and scrutinizes the information composed by the activities of the company. Industries and organizations are now deciding to shift their focus from agent scaling focus development to operations effectiveness focused development. Because of this, a proper system is required to facilitate this new development and as a result, the Business Intelligence applications are needed in the organization. At the same time, the organization's network security is also becoming a big issue. Herein, we have analyzed the mining of processes approach for different industries as well as the security issue. To improve efficiency in the system, the IT department is required to facilitate the secure infrastructure. The process mining may be useful to provide the secure system as this approach can help to monitor the network to detect the intrusions in real time.</t>
  </si>
  <si>
    <t>Nowadays, process mining offers key tools for companies to discover and develop continuously their processes. Moreover, many research works focus on the application of process mining techniques to manage configurable process models. To provide configurable process models with high quality and less complexity using process mining techniques, the preparation of event logs before discovering processes is strongly required. Therefore, various approaches have introduced semantics to derive knowledge from process execution traces. Although, this knowledge is used for discovering variability rules or deriving process variants. However, existing works lack the discovery of semantically enriched configurable process models from event logs. Since event logs are usually combined with semantics and domain ontology for optimizing process mining applications, it seems to be important to introduce a new approach of semantically enriched configurable process discovery. It will be helpful during configuration, validation, and enhancement of configurable processes that are extracted from event logs. In this paper, we present a new framework for event logs preprocessing using ontologies. Our aim is to enrich a collection of event logs with concepts from ontologies as a first step towards discovering a semantically enriched configurable process.</t>
  </si>
  <si>
    <t>Effective management of business processes is crucial for organizational success. However, despite meticulous design and implementation, anomalies are inevitable and can result in inefficiencies, delays, or even significant financial losses. Numerous methods for detecting anomalies in business processes have been proposed recently. However, there is no comprehensive benchmark to evaluate these methods. Consequently, the relative merits of each method remain unclear due to differences in their experimental setup, choice of datasets and evaluation measures. In this paper, we present a systematic literature review and taxonomy of business process anomaly detection methods. Additionally, we select at least one method from each category, resulting in 16 methods that are cross-benchmarked against 32 synthetic logs and 19 real-life logs from different industry domains. Our analysis provides insights into the strengths and weaknesses of different anomaly detection methods. Ultimately, our findings can help researchers and practitioners in the field of process mining make informed decisions when selecting and applying anomaly detection methods to real-life business scenarios. Finally, some future directions are discussed in order to promote the evolution of business process anomaly detection.</t>
  </si>
  <si>
    <t xml:space="preserve"> Process mining techniques attempt to extract nontrivial and useful information from event logs. For example, there are many process mining techniques to automatically discover a process model describing the causal dependencies between activities. Several successful case studies have been reported in literature, all demonstrating the applicability of process mining. However, these case studies refer to rather structured administrative processes. In this paper, we investigate the applicability of process mining to less structured processes. We report on a case study where the process mining (ProM) framework has been applied to the test processes of ASML (the leading manufacturer of wafer scanners in the world).This case study provides many interesting insights. On the one hand, process mining is also applicable to the less structured processes of ASML. On the other hand, the case study also shows the need for alternative mining approaches. </t>
  </si>
  <si>
    <t>Understanding of how business processes are executed in real-life is vitally important for a company. Any process leaves a digital footprint that can be transformed into so-called event logs and analyzed with process mining techniques. A software platform with the purpose of near realtime processes monitoring is implemented. Design of the represented platform is based on the lambda architecture combining online and offline process mining algorithms with advanced analytics based on machine learning.</t>
  </si>
  <si>
    <t>As more and more companies are embracing Big data, it has become apparent that the ultimate challenge is to relate massive amounts of event data to processes that are highly dynamic. To unleash the value of event data, events need to be tightly connected to the control and management of operational processes. However, the primary focus of Big data technologies is currently on storage, processing, and rather simple analytical tasks. Big data initiatives rarely focus on the improvement of end-to-end processes. To address this mismatch, we advocate a better integration of data science, data technology and process science. Data science approaches tend to be process agonistic whereas process science approaches tend to be model-driven without considering the “evidence” hidden in the data. Process mining aims to bridge this gap. This editorial discusses the interplay between data science and process science and relates process mining to Big data technologies, service orientation, and cloud computing.</t>
  </si>
  <si>
    <t>This article explores how implementing IRPA in enterprises could have a revolutionary effect. Businesses looking to maximize efficiency can find a partnership between IRPA and SAP systems to be a wise way to achieve their goals. This study investigates how several company operations including payroll processing, human administration, financial and accounting processes, and logistics are impacted by integration. This talk explores the benefits, challenges, and best practices for integrating IRPA with SAP, offering specific instances from real-world projects that highlight the effectiveness of this relationship. The future scope of the IRPA-SAP integration looks at enhanced analytics, hyper-automation, cutting-edge cognitive features, broader industry applications, and the growth of human-robot cooperation. A thorough analysis highlights tactics that businesses may use to use SAP's and IRPA's combined power to accelerate digital transformation and achieve peak performance.</t>
  </si>
  <si>
    <t>In this paper, we applied two methods of process mining techniques (from Discovery class/approach) in order to extract knowledge from event logs recorded by an online information system. The event log was created via information received from an online proceedings review system in Thailand. Accordingly, Alpha and Heuristic algorithms were used with the objective of automatically visualizing the models in terms of Petri nets and animated simulations. The paper eventually aimed at improving the handling of online reviews by providing techniques and tools for discovering process, control, data, organizational, and social structures from the created event log.</t>
  </si>
  <si>
    <t>Data mining applications require an ability to understand unfiltered data embedded in event logs. The scalability of the data, end-user comprehensibility of the results, non-presumption of any canonical data distribution, and insensitivity to the order of input records will determine efficiency of data mining. Contemporary workflow management systems are driven by explicit process models based on completely specified workflow designs. Creating a workflow design is a complicated time-consuming process and typically there are discrepancies between the actual workflow processes and the processes as perceived by the management. In this paper, we propose a Process Mining Architecture (PROARCH) model which involves capturing processes in a system through event logs containing information about the different processes under execution. We assume that events in logs bear timestamps. But these logs will also contain log of unformatted data which may be dirty data for our model. Hence this information needs to be filtered before further processing. After filtering, the clean data is represented in MXML format and will serve as input to our model. This MXML data is parsed into a Petri net representation. The nodes and transitions, are connected to form a workflow representation. Since the initial input logs are dirty we use FP tree approach to build our workflow model.</t>
  </si>
  <si>
    <t>Enterprise Resource Planning (ERP) systems are used by companies to support and automate business processes. Users need to be granted the necessary permissions to be able to perform their work. Following the principle of least privilege, these permissions shall restrict the access to such information and resources only, which are required to complete the tasks involved. However, even using a well-attuned authorization concept, some users may still misuse the ERP system to enrich themselves. Besides a reduction in profit, companies suffer a loss of reputation and trust from their stakeholders. Furthermore, they may be faced with lawsuits from aggrieved customers or suppliers. Such occupational fraud shall therefore be traced and tracked down. Since all business operations are recorded within an ERP system, a variety of different data sources is available. This paper explores the wealth of data sources found in SAP ERP, the most widespread ERP system from SAP, the world’s leading vendor of ERP systems. It examines, in how far such data sources are suited for fraud detection. Previous literature is surveyed. It turns out that the applicability of the data used in previous work is limited or that no suitable data sources are available for developing and evaluating fraud detection techniques. Therefore, this paper proposes three data sets extracted from SAP ERP. The data sets are made available via GitHub and machine learning techniques are applied to evaluate the adequacy for fraud detection. In addition, the feature importance is examined to increase the transparency of fraud detection.</t>
  </si>
  <si>
    <t>Process mining is an emerging discipline providing comprehensive sets of tools to provide fact-based insights and to support process improvements. This new discipline builds on process model-driven approaches and data mining. This invited keynote paper demonstrates that process mining can be used to discover a wide range of processes ranging from structured processes (Lasagna processes) to unstructured processes (Spaghetti processes). For Lasagna processes, the discovered process is just the starting point for a broad repertoire of analysis techniques that support process improvement. For example, process mining can be used to detect and diagnose bottlenecks and deviations in (semi-)structured processes. The analysis of Spaghetti processes is more challenging. However, the potential benefits are substantial; just by inspecting the discovered model, important insights can be obtained. Process discovery can be used to understand variability and non-conformance. This paper presents the L* life-cycle model consisting of five phases. The model describes how to apply process mining techniques.</t>
  </si>
  <si>
    <t>Process mining techniques allow for extracting information from event logs. For example, the audit trails of a workflow management system or the transaction logs of an enterprise resource planning system can be used to discover models describing processes, organizations, and products. Traditionally, process mining has been applied to structured processes. In this paper, we argue that process mining can also be applied to less structured processes supported by computer supported cooperative work (CSCW) systems. In addition, the ProM framework is described. Using ProM a wide variety of process mining activities are supported ranging from process discovery and verification to conformance checking and social network analysis.</t>
  </si>
  <si>
    <t>A performance and risk management solution, either manual or based on documented business processes, is unable to offer any real benefits for enterprise scale business processes. In this paper, we describe our workbench, which utilizes the readily available data sources within organizations to support a tool supported performance and risk management. We have developed process extractors that provide the accurate business process information to the workbench by processing the logs. The hardware and software level resources, needed to support the business process, and their dependencies are extracted from the Context Model, developed in the TIMBUS project. Our fine grained process-oriented approach enables it to address all risks associated with resources in a systematic way leading to an optimal business process deployment landscape ensuring business continuity.</t>
  </si>
  <si>
    <t>Today there are many process mining techniques that allow for the automatic construction of process models based on event logs. Unlike synthesis techniques (e.g., based on regions), process mining aims at the discovery of models (e.g., Petri nets) from incomplete information (i.e., only example behavior is given). The more mature process mining techniques perform well on structured processes. However, most of the existing techniques fail miserably when confronted with unstructured processes. This paper attempts to "bring structure to the unstructured" by using an integrated combination of abstraction and clustering techniques. The ultimate goal is to present process models that are understandable by analysts and that lead to improved system/process redesigns.</t>
  </si>
  <si>
    <t>Free-choice nets, a subclass of Petri nets, have been studied for decades. They are interesting because they have many desirable properties normal Petri nets do not have and can be analyzed efficiently. Although the majority of process models used in practice are inherently free-choice, most users (even modeling experts) are not aware of free-choice net theory and associated analysis techniques. This paper discusses free-choice nets in the context of process mining and business process management. For example, state-of-the-art process discovery algorithms like the inductive miner produce process models that are free-choice. Also, hand-made process models using languages like BPMN tend to be free-choice because choice and synchronization are separated in different modeling elements. Therefore, we introduce basic notions and results for this important class of process models. Moreover, we also present new results for free-choice nets particularly relevant for process mining. For example, we elaborate on home clusters and lucency as closely-related and desirable correctness notions. We also discuss the limitations of free-choice nets in process mining and business process management, and suggest research directions to extend free-choice nets with non-local dependencies.</t>
  </si>
  <si>
    <t>In recent years, automated learning systems are widely used for educational and training purposes within various organisations including, schools, universities and further education centres. A common challenge for automated learning approaches is the demand for an effectively well-designed and fit for purpose system that meets the requirements and needs of intended learners to achieve their learning goals. This paper proposes a novel approach for automated learning that is capable of detecting changing trends in learning behaviours and abilities through the use of process mining techniques. The goal is to discover user interaction patterns, and respond by making decisions based on adaptive rules centred on captured user profiles. The approach applies semantic annotation of activity logs within the learning process in order to discover patterns automatically by means of semantic reasoning. Therefore, our proposed approach is grounded on Semantic modelling and process mining techniques. To this end, it is possible to apply effective reasoning methods to make inferences over a Learning Process Knowledge-Base that leads to automated discovery of learning patterns or behaviour.</t>
  </si>
  <si>
    <t>Business processes are experiencing increasingly complex developments; therefore, an extensive business process must cover all existing process flows. Applied business process collaboration between organizations can complete a complex business process. The additional information which shows the collaboration of activities is called messages. Process discovery is currently focused on a series of activities in a single process model, so the process discovery cannot depict the messages in the business process collaboration. In addition, there are several problems in describing the condition of activities, e.g., an Invisible Task. The Invisible Task is a condition of additional tasks that appear not in the event logs but in the process models. The Invisible Task must be described in the process model; therefore, it can be analyzed further. Several conditions which need the Invisible Task are redo, switch, and skip conditions. In this research, the proposed method is to obtain information about the event log of all activities of the business process collaboration and discover any Invisible Task to describe in the process model. The proposed method, named the Modified Alpha algorithm, builds several rules for adding messages and the Invisible Task in the event log before executing the Alpha algorithm. The results of this study indicate that the Modified Alpha algorithm can describe the collaboration process model. Based on the comparison results, the Modified Alpha algorithm gets the best results than other algorithms, namely Alpha# and Inductive Miner. Modified Alpha received 1.00, 1.00, 1.00, 0.82 for the fitness, precision, simplicity, and generalization. Alpha# Miner earned 0.74 and 0.70 for the simplicity and generalization, and Inductive Miner gained 0.55 simplicity value and 0.72 generalization value. Alpha# Miner and Inductive Miner got 0.00 for the fitness and the precision.</t>
  </si>
  <si>
    <t>Enterprise Resource Planning (ERP) systems are used to support and to control the business processes of a company or organization. Such systems integrate the data across the entire company into a complete system that is capable of enhancing the key operations in virtually any department. Commonly, running an ERP system helps companies operate more efficiently, however, this also leads to problems. Employees are able to enrich themselves through insider knowledge or by exploiting incomplete or incorrect permission settings. This is referred to as occupational fraud. Since ERP systems keep records of all executed business activities and log system events and permission checks, they provide a variety of different data sources that can be used to detect occupational fraud. This paper reviews existing literature in the area of fraud detection and fraud cases based on ERP data including business data and system data. Using the most widespread ERP system from SAP, the potential and the suitability of the various data sources with respect to fraud detection is examined.</t>
  </si>
  <si>
    <t>The increasing availability of digital data offers new opportunities for analyzing business processes. Process aware information systems like Enterprise Resource Planning systems store data in the course of transaction processing. This data can be exploited by using process mining techniques. Process mining algorithms produce process models by analyzing recorded event logs. A fundamental challenge in process mining is the creation of purpose-oriented and useful process models. Process mining algorithms commonly refer to the temporal ordering of events for determining the control flow in reconstructed process models. We show how the logical sequence of events can be used instead of the temporal for reconstructing the control flow in mined process models. The exploitation of the logical structure of available event log records opens up new ways to receive purpose-oriented, less complex, and more informative process models.</t>
  </si>
  <si>
    <t>Decision making requires a high performance in strategic processes. The process mining is responsible for generating knowledge and discover processes from event logs that are extracted from information systems, for finding errors, inconsistencies and vulnerabilities. To improve its performance, organizations are looking for a better process management approach, which as a first step requires precise modeling of these. In the health sector, an area largely unexplored by researchers in the field, such modeling is even more critical given the nature of this kind of organization. Obtaining these processes is not trivial in many cases, but it is a very complex task. This article aims to generate process models through the ProM tool for obtaining detailed, realistic and easily analyzable views, from records stored in information systems for health processes, particularly in a hospital (which are rich in information and generally tend to be overlooked).</t>
  </si>
  <si>
    <t>Lion's share of cloud research has been focusing on performance related problems. However, cloud computing will also change the way in which business processes are managed and supported, e.g., more and more organizations will be sharing common processes. In the classical setting, where product software is used, different organizations can make ad-hoc customizations to let the system fit their needs. This is undesirable, especially when multiple organizations share a cloud infrastructure. Configurable process models enable the sharing of common processes among different organizations in a controlled manner. This paper discusses challenges and opportunities related to business process configuration. Causal nets (C-nets) are proposed as a new formalism to deal with these challenges, e.g., merging variants into a configurable model is supported by a simple union operator. C-nets also provide a good representational bias for process mining, i.e., process discovery and conformance checking based on event logs. In the context of cloud computing, we focus on the application of C-nets to cross-organizational process mining.</t>
  </si>
  <si>
    <t>In this paper we applied two process diagnostics (Conformance Checker and Performance Analysis) based on Prom process mining tool. In this paper, we used conformance ProM plugin in order to detect discrepancies between the flows prescribed in a students' registration model and the actual process instances (flows) in one of the universities in Thailand. Furthermore, we extended the models with performance characteristics and business rules. Our aim was to know whether the model and the log conform to each other or not. As a result, analyzing the gap between a model and the real world both helped us to detect violations and to ensure transparency. It worth to mention that, some of the information in the text are extracted from the book “Process Mining: Discovery, Conformance, and Enhancement of Business Processes” by Wil Van Der Aalst and from the website www.processmining.com.</t>
  </si>
  <si>
    <t>Business processes are vital for enterprises to achieve its goals, and so investigated by many researchers. Business process modeling is used to represent business processes graphically for better understanding and communication. Recent developments in business process analysis (like Process mining) have made significant impact on process improvement and management. Process mining extracts knowledge about business processes from their executions in the system. The developments in analytical methods and abundance of analytical data motivates the investigation of modelling language specially designed for business process analysis after their executions. This paper presents a modeling approach in which business processes can be analyzed graphically at abstract level as well as at finer granularity, so more benefits from process analysis can be achieved. The proposed modelling is discussed with help of case study in which participation of involved elements (resources, data etc.) to business processes are described with a focus towards business domain.</t>
  </si>
  <si>
    <t>Process mining aims at discovering behavioral knowledge of business processes from their event logs, which has received an increasing attention in the era of cloud computing and big data. Surprisingly, to date, discovering structural errors (e.g., deadlocks and lack of synchronization) from event logs has not been considered in state-of-the-art process mining techniques. Moreover, existing process discovery approaches cannot be directly applied to event logs of processes with structural errors due to erroneous event occurrences caused by unsynchronized activities. To address this problem, we first preprocess the event log to obtain two separate event logs that are used to discover deadlocks and lack of synchronization, respectively. Erroneous event occurrences caused by unsynchronized activities are discarded in the two processed event logs, from which our error mining algorithms can discover all process fragments involving structural errors, without the need to obtain the overall process first. We implement our approach in a ProM plugin and evaluate it on event logs of real-life business processes, the results of which demonstrate that our approach can effectively and efficiently discover deadlocks and lack of synchronization if event logs contain sufficient event sequences.</t>
  </si>
  <si>
    <t>Business processes play a significant role in financial audits. They are carried out by auditors who require diverse information for this purpose. Process mining techniques offer new opportunities to exploit data from ERP systems to generate reliable process models very effectively and efficiently. Traditional process models are only suited to provide information on a single process. This study illustrates how diverse information aspects that are required for process audits can be provided to the auditor by using different process model types that relate to different representation layers. Process mining techniques commonly operate on the business process and instance level. This study introduces process map and process stream models as higher level abstractions of multiple business processes. The introduction of higher-level process models in combination with traditional model types allows an all-encompassing representation of information aspects that are relevant for process audits in the context of financial audits.</t>
  </si>
  <si>
    <t>Traditional process modeling in contemporary information systems concentrates on the design and configuration phases, while less attention is dedicated to the enactment phase. Instead of starting with a process design, process mining attempts to discover interesting patterns from a set of real time execution namely event logs, which can be handled as a main data source for end-user behavior analysis, and translate this discovered knowledge into process model. One of the challenging issues in process mining is process diagnostics, i.e. encompassing process performance analysis, anomaly detection, diagnosis, inspection of interesting patterns, and sequence alignment is applicable to find out common subsequences of activities in event logs that are found to recur within a process instance or across the process instances emphasizing some domain significance. In this study, we focus on a hybrid quantitative approach for performing process diagnostics, i.e. comparing the similarity among process models based on the established dominant behavior concept, confidence metric and Needleman-Wunsch algorithm with dynamic pay-off matrix.</t>
  </si>
  <si>
    <t>Incremental mining improves the quality of process mining by analyzing the differences between event logs and a reference model to obtain valuable information to update the reference model. Existing incremental mining methods focus on offline logs by setting thresholds for analysis, which limits process mining efforts by the domain knowledge, log completeness, and business completion time. Aiming at these problems, a real-time incremental mining algorithm based on the trusted behavior interval is proposed to analyze online event streams for updating the reference model. First, a clustering technique to analyze an existing reference model selects the core structure of the model and calculates the trusted behavior interval. Then, the behavioral and structural relationships between the online event streams and the reference model are analyzed to obtain a valid candidate set. Based on this set, an incremental update algorithm is proposed to optimize the model structure to achieve an online dynamic update of the reference model. The proposed algorithm is implemented in PM4PY and Scikit-learn frameworks; a reasonable number of clusters is determined using the elbow method and validated with artificial and real data. Experimental results show that the algorithm improves the efficiency of incremental mining and enhances the quality of the model with both complete and incomplete data.</t>
  </si>
  <si>
    <t>Letting end users tailor business processes can result in business process management support, which is better turned to userspsila needs and organizational changes. However, such tailoring requires not only the userspsila domain expertise but also advanced skills in computer use, which business users mostly lack. The paper presents the design of the collaborative task manager (CTM) prototype which overcomes this limitation and enables end users to become informed participants in business process composition. CTM uses enterprise-wide ldquoprogramming by examplerdquo by exposing common functionalities for personal task management to the end users and tracking their activities to generate end-to-end process execution examples on a central instance. These can be adapted and reused for ad-hoc process support or exported to formal process models, which enables tailoring as collaboration between business users, end-user tailors and developers. The paper finally reports on trial usage of the tool at a partner company.</t>
  </si>
  <si>
    <t>business process management (BPM) systems face the challenge of involving business users, who have a detailed domain expertise but lack advanced technical skills, in modeling and optimization of enterprise processes. The paper presents an architecture which enables people integration in BPM by interconnecting personal task lists and email of different users to a process-enabled middleware and generating weakly-structured process models from ad-hoc task hierarchies. These models can be transformed to formal workflows by implicitly involving business users in formal process modeling. The resulting workflows can be executed on a workflow engine. Through shared repositories between the ad hoc task management system and the workflow engine, the architecture facilitates their interoperability and ensures a seamless integration of user-defined to formal process definitions. The architecture is implemented in the collaborative task manager (CTM) prototype. Through a CTM case study at an industrial company we show how the architecture facilitates people-focused BPM.</t>
  </si>
  <si>
    <t>Information systems support and ensure the practical running of most critical business processes. There exists or can be reconstructed a record (log) of the process running in the information system with information about the participants and the processed objects for most of the processes. This research was realized in the environment of the enterprise information system SAP. Participants of business processes stand in different relationships. We are interested in the relationships that are not explicitly seen from the process logs, but which are detectable by research methods of social networks and communities in social networks. Our work constructs the social network from the process log in the given context and then it finds communities in this network. Found communities were analyzed using knowledge of the business process and the environment in which the process operates. We found that identified communities have reasonable representation in the actual process, and this opened up a new dimension of knowledge that can be analyzed from the process log. This approach seems to be promising for detailed analysis.</t>
  </si>
  <si>
    <t>Emergency call centers (ECCs) are upstream of the prehospital emergency medical system and the life of many people depends on their effectiveness and responsiveness. This notwithstanding, the way their operations are organized and managed differs from one place to another. Also, depending on the number of incoming calls and available resources, they can operate differently. In the face of these heterogeneous situations, some ECCs do not always meet the expected performance levels: people still wait for too long before their call is answered. Moreover, they may have difficulties in managing an important upsurge of calls, especially in periods of crisis. Therefore, to support ECCs' organizational improvement steps, this article aims to develop a tool-based framework that would enable to make clear and objective diagnoses, especially as regards responsiveness. Our proposal allows considering both nominal (normal days) and exceptional (crisis days) demands. It is based on data science, process mining, and discrete event simulation tools. By experimenting it on a French real case, the results show that such a tool-based framework can be very valuable for improving the performance of ECC organizational setups in both normal and disrupted situations.</t>
  </si>
  <si>
    <t>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t>
  </si>
  <si>
    <t>The goal of this research is to provide an alternative for business processes evaluation and tracking, based on the analysis of non-structured information generated by such processes within the organization areas. In this article we introduce a method to determine the occurrence probability of a business process within the enterprise’s text documents. The proposed method introduces the use of Statistical language model (SLM) [1], as a new technique in business processes mining area [2].  In order to obtain this objective the following is considered: the probability that a sub process or a process part is in the text paragraph; the probability that this text belongs to a business process; the language model of the processes set; and the set of realized activities which is reconstructed according  to the processes that gave origin to the  analyzed documents.</t>
  </si>
  <si>
    <t xml:space="preserve">This chapter contains sections titled:   Introduction   Process Mining   Process Description Languages   Process Annotation Languages   Summary   References   </t>
  </si>
  <si>
    <t>Robotic process automation (RPA) has lowered the threshold for process automation. Repetitive tasks done by people are handed over to software robots. For RPA, there is no need to change or replace the pre-existing information systems. Instead, software robots replace users by interacting directly with the user interfaces normally operated by humans. Actually, RPA can be seen as “the poor man’s workflow management solution” because it is cheaper than traditional automation. Therefore, it can be used to automate routine work that would normally not be cost-effective. Process mining plays a key role in deciding what to automate and how. Therefore, RPA is closely related to process mining. Before introducing RPA, one needs to analyze the processes to be automated. Process mining can help to identify promising candidates. Moreover, after RPA has been implemented, process mining can be used to monitor processes and systems even if these use a mixture of RPA, workers, and traditional automation.</t>
  </si>
  <si>
    <t>Process mining techniques provide capabilities for discovering the real business process flows from data, and compare expected and actual behaviors. Actual behaviors, in many cases, are obtained from Enterprise Resource Planning (ERP) systems and other enterprise information systems transaction logs. These transaction logs provide valuable insight into the companies' business processes. They traditionally hold a large amount of data in a set of conceptual documents related to each other through one-to-many and many-to-many relations, where information changes occur in transactions. Underlying data model gives rise to complex interactions between multiple data objects without a clear notion of a unique case identifier in an isolated process. However, enterprise process mining techniques can be applied only to event logs containing event data related to one notion of process instances. Within ERP systems, such event logs are not explicitly given and substantial domain knowledge is required to select the right data from multiple tables in relational databases. In order to respond to this need, in this paper we present an abstract syntax of domain-specific language (DSL) for facilitating the extraction of an appropriate dataset from ERP systems by domain experts, and its conversion into event log based on XES IEEE standard. It is developed specifically to describe behavior over complex data from ERP systems in terms of multiple interacting artifacts. The goal is to align the data and process perspectives, supporting extraction of complex ambiguous cases, affected by data convergence and data divergence problems. The basic concepts of the language as well as principles are discussed in depth in this paper.</t>
  </si>
  <si>
    <t>A real-world company asked us to solve emerging problem related to the flow of the documents: some of the documents had been lost. We used methods of process mining to solve this problem. We found an error in the information system. Moreover, our analysis of the flow of the documents led to the conclusion that the business processes did not meet the company's needs, and with our help they were redesigned and reimplemented. This research gave an additional important insight to process mining methodology — in order to extract knowledge about business processes that is useful for the decision makers, it is crucial to create algorithms capable of collaborating with human experts.</t>
  </si>
  <si>
    <t>The work presented in this paper applies the results from sociometry, and Social Network Analysis in particular, to an event log. The paper used various metrics in order to build a social network in terms of three types of metrics, namely as: [a] Handover of Work metric (this metric determines who passes work to whom.), [b] Working Together metric (this technique counts how frequently individuals work in the same case.), and [c] Similar Tasks metric (this technique determines who performs the same type of activities.). In addition, our aim was to evaluate the role of each individual through the registration process within a private university in Thailand. Thus, in “case study” section of the paper, we focused on the mining of organizational relations (roles) showing which relations can be derived from our event log. In other words, organization model derived from the dendogram. Ovals and the pentagons represent actors/originators and organizational entities in charge of students' registration process at university. The event log contained information about 299 cases and 569 activities. For each case, the performed tasks - in regard to students' registration process - and the moment of completion were recorded.</t>
  </si>
  <si>
    <t>While process mining has gained much attention in the past decade, surprisingly, discovering structural errors (i.e., deadlock and lack of synchronization) from event logs has seldom been studied. Since event logs may involve erroneous event occurrences caused by unsynchronized activities, discovering deadlocks and lack of synchronization errors may influence each other. To this end, we first extract from the original event log two independent event logs which are employed to discover deadlocks and lack of synchronization errors, respectively. We then discard the erroneous event occurrences in the two event logs, from which our event relation based mining rules can discover the corresponding structural errors. We have implemented our approach, and the experimental results corroborate that our approach can effectively and efficiently discover process structural errors from the event logs involving sufficient event sequences.</t>
  </si>
  <si>
    <t>We categorize this research in terms of its contribution to both graph theory and computer vision. From the theoretical perspective, this study can be considered as the first attempt to formulate the idea of mining maximal frequent subgraphs in the challenging domain of messy visual data, and as a conceptual extension to the unsupervised learning of graph matching. We define a soft attributed pattern (SAP) to represent the common subgraph pattern among a set of attributed relational graphs (ARGs), considering both their structure and attributes. Regarding the differences between ARGs with fuzzy attributes and conventional labeled graphs, we propose a new mining strategy that directly extracts the SAP with the maximal graph size without applying node enumeration. Given an initial graph template and a number of ARGs, we develop an unsupervised method to modify the graph template into the maximal-size SAP. From a practical perspective, this research develops a general platform for learning the category model (i.e., the SAP) from cluttered visual data (i.e., the ARGs) without labeling “what is where,” thereby opening the possibility for a series of applications in the era of big visual data. Experiments demonstrate the superior performance of the proposed method on RGB/RGB-D images and videos.</t>
  </si>
  <si>
    <t>The abundance of event data enables new forms of analysis that facilitate process improvement. Process mining provides a novel set of tools to discover the real process, to detect deviations from some normative process, and to analyze bottlenecks and waste. The lion's share of process mining focuses on the “as-is” situation rather than the “to-be” situation. Clearly, analysis should aim at actionable insights and concrete suggestions for improvement However, state-of-the-art techniques do not allow for this. Techniques like simulation can be used to do “what-if” analysis but are not driven by event data, and as a result, improvements can be very unrealistic. Techniques for predictive analytics and combinatorial optimization are data-driven but mostly focus on well-structured decision problems. Operational processes within complex organizations cannot be mapped onto a simulation model or simple decision problem. This paper provides a novel approach based on event logs as used by process mining techniques. Instead of trying to create or modify process models, this approach works directly on the event log itself. It aims to “improve history” rather than speculate about a highly uncertain future. By showing concrete improvements in terms of partly modified event logs, the stakeholders can learn from earlier mistakes and inefficiencies. This is similar to analyzing a soccer match to improve a team's performance in the next game. This paper introduces the idea using event logs in conjunction with flexible “compatibility” and “utility” notions. An initial prototype -serving as a proof-of-concept- was realized as a ProM plug-in and tested on real-life event logs.</t>
  </si>
  <si>
    <t>Process mining encompasses a series of tasks aimed at automatically unveiling knowledge about business processes from event logs registered in underlying information systems deployed in organizations. As well as numerous machine learning approaches, process mining approaches often require a vector space as input. However, the choice of the representational scheme to map event log information to a vector space sig-nificantly influences the quality of the results. This mapping poses challenges due to the diverse information in event logs and the intricate relationships within a business process. Relying solely on automated approaches may overlook relevant information, necessitating the incorporation of domain knowledge from external sources. Unfortunately, this incorporation introduces complexity. To address these inherent issues in constructing adequate vector spaces for process mining, this paper proposes a novel approach leveraging graph embedding to organize process-related information. To this end, we present a novel and highly flexible graph structure to represent process-related information that is then mapped to a dense vector space by applying the metapath2vec algorithm. The resulting dense vector space was compared to traditional vector spaces in an exploratory study, in which we solved the trace clustering task. We employ the N3 measure to assess the quality of the clusters and to verify whether domain knowledge is adequately represented in the vector spaces. The results demonstrate a superior potential of the dense vector spaces obtained via graph embedding to adequately organize the information to be submitted to the trace clustering task.</t>
  </si>
  <si>
    <t>The increasing production of service description documents by enterprises and service providers has prompted the need for automated service workflow generation. This paper explores a method that combines large language models (LLMs) and graph neural network (GNNs) to address this challenge. Automatically extracting service workflows from documents also provides a convenient and efficient solution for situations where process mining algorithms cannot be utilized due to the absence of logs. The proposed method begins by employing LLMs to extract activity nodes and conditional nodes from service workflow description documents. These nodes are then organized into an initial graph using chain connections and auxiliary connections provided by the LLMs. Subsequently, an inductive GNN is utilized to analyze node embeddings within the service workflow, enabling the learning of semantic representations and connection rules. This facilitates the discovery of potential connections among nodes, leading to the generation of efficient service workflows. The experimental results demonstrate that the proposed method achieves an F1-Score of 0.818 in predicting node relationships. Furthermore, ablation experiments have been conducted to validate the effectiveness of incorporating both LLMs and GNNs.</t>
  </si>
  <si>
    <t>In this paper, we are presenting an approach and experimental results for the extraction of high-level business-process models from running enterprise systems. Business process improvement has always been at the heart of any corporation's goals. Business processes is what companies execute, and better and more efficient processes mean higher service quality and lower costs</t>
  </si>
  <si>
    <t>The objective of this work is to propose a text mining based approach that supports Human Resources Management (HRM) in detecting subjectivity in staff performance appraisals. The approach detects three domain-driven clues of subjectivity in reviews, where each clue represents a level of subjectivity. A considerable effort has been directed to detecting subjectivity in opinion reviews. However, to the best of our knowledge, there is no previous work that detects subjectivity in staff appraisals. For proving our approach, we applied it to the teachers' appraisals of the Palestinian government. According to our experiments, we found that the approach is effective regarding our evaluations, where we used: expert opinion, precision, recall, accuracy and F-measure. In the first level, we reached the F-measure of 88%, in the second level, we used expert staff's opinion, where they decided the percentage of duplication to be 85% and in the third level, we achieved the best average F-measure of 84%.</t>
  </si>
  <si>
    <t>Quick response times, ad-hoc queries, and reduction the load on existing productive systems are, among others, the most important reasons for using enterprise data warehouse systems (DWH). The fixed-structured multi-dimensional data model such as Star schema allows OLAP functionalities to be pre-programmed and executed by an OLAP engine without the need to any programming activities in runtime. In opposite, structures of business processes are dynamic. Business process analysts focus on the analysis of changing of processes over the time and their behavior. Therefore, it is not sufficient using traditional OLAP Engine of DWH just to investigate information about aggregates key performance indicators related to business processes like total execution time or process cost. This paper presents a conceptual generic data model for matching business data of business objects in a standardized business processes.</t>
  </si>
  <si>
    <t>Web mining plays vital role in day-to-day applications to improve intelligence of web in the context of business must be able to identify useful business intelligence. To achieve our model in web engineering, we are using mining techniques for next generation business intelligence development. In this research our approach identifies the weblogs error reports using comprehensive algorithms, applies the mining techniques to detect noisy and integrates the different models, finally our information patterns satisfies the need of client inputs. For web engineering retrieval system, list of web log bugs and web architecture, the system uses mining techniques to explore valuable web data patterns in order to meet better projects inputs and higher quality web systems that delivered on time. Our research uses association and machine learning applied to web architecture model pertaining to source code mining implementation tools improves software debugging business rules for novel projects and also presents strategies for efficient study text, graph mining. Presents the Geo Tracking system to identify messages from terrorist or threat persons and also from hackers detects the negative rates and improves the high positive which increases the quality of Government Private and Public sectors.</t>
  </si>
  <si>
    <t>In supply chain management system there are a large number of event logs recording the performers who initiate or complete the activities. Virtual organization structure is so flexible as to be more suitable for supply chain management. However the existing organizational structure modeling methods are difficult to model virtual structure. This paper design an automatic modeling method of virtual organization structure based on event logs from SCMS. Firstly, six kinds of performer relations are analyzed, i.e. PR1-PR6; Secondly, Five kinds of modeling rules are designed, i.e. MR1-MR5; At last, an actual case are given to verify feasibility of this method.</t>
  </si>
  <si>
    <t>Realization of e-business is based on business process management system (BPMS). In BPMS there are a large number of event logs recording the performers and corresponding activities. Team organization structure is so flexible as to be more suitable for implementation of e-business. However the existing organizational structure modeling methods are difficult to model team structure. This paper design a modeling method of role-based team organization structure based on event logs from BPMS. Usually if the role of performers is similar, they can be classified as a same team. This method analyzes activities type and activities frequency of different performers in the event logs in order to judge their role similarity. Firstly, a PA (performer-activity) diagram is designed to describe the relations between different performers and activities; secondly, the role relation mining rules are designed; At last, the measures of the role similarity among performers are designed based on which a team organization structure can be modeled.</t>
  </si>
  <si>
    <t>Team organization structure is more suitable for implementation of e-business. However the existing organizational structure modeling methods are difficult to model team structure. In business process management system (BPMS) there are a large number of event logs recording the performers and corresponding activities. Usually if the causality of performers is similar, they can be classified as a same team. Therefore this paper designs a modeling method of team organization structure based on causal similarity among performers from event logs in BPMS. Firstly, the causality mining rules are designed; secondly, the measures of the causal similarity among performers are given; at last, a team organization structure can be modeled based on causal similarity.</t>
  </si>
  <si>
    <t>Realization of e-business is based on business process management system (BPMS). In BPMS there are a large number of event logs recording the performers who initiate or complete the activities. Team-based organization structure is so flexible as to be more suitable for the business implementing e-business. However the existing organizational structure modeling methods are difficult to model team-based structure. This paper design an automatic modeling method of team-based organization structure based on event logs from BPMS. Firstly, six kinds of performer relations are analyzed, i.e. PR1-PR6; Secondly, Five kinds of modeling rules are designed, i.e. MR1-MR5; At last, an actual case are given to verify feasibility of this method.</t>
  </si>
  <si>
    <t>Reference workflow model are a popular tool for business process reengineering (BPR). A good reference workflow model should not contain structural problems, e.g. deadlock or unfinished instances. Therefore, the structure of the reference workflow model should be verified to effectively facilitate BPR projects and reduce the errors of workflow system implementation. This work presents a novel pattern-based Petri Net (PN) structural analytical approach. Several workflow patterns and their PN-based identification algorithms are also developed. An approach to transform a PN model into a pattern-based process diagram (PBPD) is specified. Via the PBPD, several structure-related flaws, such as deadlock and improper nesting, are analyzed using a Split-Join Routing Table (SJRT). The PBPD can also reduce the complexity of a PN model and enhance the analytical efficiency. Finally, an industrial reference model is used as an empirical case to verify the proposed approach.</t>
  </si>
  <si>
    <t>Realization of e-business is based on business process management system (BPMS). In BPMS there are a large number of event logs recording the performers who initiate or complete the activities. Collaboration-based organization structure is so flexible as to be more suitable for the business implementing e-business. However the existing organizational structure modeling methods are difficult to model collaboration-based structure. This paper design an automatic modeling method of collaboration-based organization structure based on event logs from BPMS. Firstly, six kinds of performer relations are analyzed, i.e. PR1-PR6; Secondly, Five kinds of modeling rules are designed, i.e. MR1-MR5; At last, an actual case are given to verify feasibility of this method.</t>
  </si>
  <si>
    <t>This paper presents the main concepts of smart business (SB) and the application of smart business to provide solutions to the problems faced by a corporation. In this context, the main emphasis is on the approach of data mining including one of the tools used by SB that uses Decision Trees and Artificial Intelligence techniques along with other techniques. Moreover, algorithms such as Genetic Algorithms system and the Neural Networks are considered in its implementation. The concept of Smart Business (SB) has clarified these problems and consists of broad category technologies and application programs used to extract, store, analyze and transform high dimensional data. The approach of Smart Business is presented according to the concepts of Data Warehouse, Data Mart and Data Mining.</t>
  </si>
  <si>
    <t>Pandemic Covid-19 has had an impact not only on health aspects but also on the economy of Indonesia, both from demand and supply. Problems in Indonesia’s government, such as the lack of medical equipment and supporting facilities in handling Covid-19 pandemics, have triggered the need for a sudden (urgent/emergency). On the other hand, there are still many distributor companies that have no experience in handling emergencies. One of the impacts is the delivery of goods that are not on time /late. To solve the problem, this study aims to get a process business in a distributor company with more effective and efficient processes by involving intercompany to increase the timeliness of delivery to customers. We propose using BPR (Business Process Reengineering) and simulation to model and analyze the current process and redesign the repair process. The results were obtained, with the average procurement of goods decreased by 46%.</t>
  </si>
  <si>
    <t>Electronic business has made logistics collaboration more and more important. Electronic logistic (e-logistic) as an open electronic platform can realize logistics collaboration. Business process management system (BPMS) supports the operation of e-logistic. In BPMS there are a large number of event logs recording the performers who initiate or complete the logistic activities. Collaboration-based organization structure is so flexible as to be more suitable for the business implementing e-logistic. However the existing organizational structure modeling methods are difficult to model collaboration-based structure. This paper design an automatic modeling method of collaboration-based organization structure based on event logs from BPMS in e-logistic. Firstly, six kinds of performer relations are analyzed, i.e. PR1-PR6; Secondly, Five kinds of modeling rules are designed, i.e. MR1-MR5; At last, an actual case are given to verify feasibility of this method.</t>
  </si>
  <si>
    <t>Realization of e-business is based on business process management system (BPMS) and BPMS is a typical kind of service system. Team organization structure is more suitable for implementation of e-business. However the existing organizational structure modeling methods are difficult to model team structure. In BPMS there are a large number of event logs recording the performers and corresponding activities. Usually if the causality of performers is similar, they can be classified as a same team. Therefore this paper designs a novel modeling method of team organization structure based on causal similarity among performers from event logs in BPMS. Firstly, the causality mining rules are designed; secondly, the measures of the causal similarity among performers are given; at last, a team organization structure can be modeled based on causal similarity.</t>
  </si>
  <si>
    <t>The basis for the automation of utilities' industrial business processes is the subsystem of grid equipment record, within which the tasks of accounting for the grid hierarchy and installed equipment, keeping the transfer of each facility, storing an unlimited number of equipment characteristics with the possibility of further analysis are solved. The paper presents an analysis of existing methods of organizing business processes and processes for managing utilities' plant assets in the Russian Federation. The paper presents the experience of organizing Business Process Management systems, based on various notations of Integrated Definition for Function Modeling, Business Progress Modeling Notation, Architecture of Integrated Information Systems, and also describes modern approaches to their engineering and implementation at energy enterprises. Within this study, the national experience of introducing Enterprise Resource Planning systems, their basic structure and operation principles are also analyzed as in the case of a distribution grid company. The possibility of using Rapid Deployment Solution-EPAM systems for the presented tasks is also assessed.</t>
  </si>
  <si>
    <t>The existing organizational structure modeling methods are difficult to model team structure. In business process management system (BPMS) there are a large number of event logs recording the performers and corresponding activities. Usually if the role of performers is similar, they can be classified as a same team. This paper design a role-based organization structure model discovery method based on event logs from BPMS. This method analyzes activities type and activities frequency of different performers in the event logs in order to judge their role similarity. Firstly, a PA (performer-activity) diagram is designed to describe the relations between different performers and activities; secondly, the role relation discovering rules are designed; At last, the measures of the role similarity among performers are designed based on which an organization structure can be modeled.</t>
  </si>
  <si>
    <t>Processes are everywhere. Organizations have business processes to manufacture products, provide services, purchase goods, handle applications, etc. Also in our daily lives we are involved in a variety of processes, for example when we use our car or when we book a trip via the Internet. Although such operational processes are omnipresent, they are at the same time intangible. Unlike a product or a piece of data, processes are less concrete because of their dynamic nature. However, more and more information about these processes is captured in the form of event logs. Contemporary systems ranging from copiers and medical devices to enterprise information systems and cloud infrastructures record events. These events can be used to make processes visible. Using process mining techniques it is possible to discover processes. This provides the insights necessary to manage, control, and improve processes. Process mining has been successfully applied in a variety of domains ranging from healthcare and e-business to high-tech systems and auditing. Despite these successes, there are still many challenges as process discovery shows that the real processes are more "spaghetti-like" than people like to think. It is still very difficult to capture the complex reality in a suitable model. Given the nature of these challenges, techniques originating from Computational Intelligence may assist in the discovery of complex processes.</t>
  </si>
  <si>
    <t>Process mining is a relatively new field of research: its final aim is to bridge the gap between data mining and business process modelling. In particular, the assumption underpinning this discipline is the availability of data coming from business process executions. In business process theory, once the process has been defined, it is possible to have a number of instances of the process running at the same time. Usually, the identification of different instances is referred to a specific “case id” field in the log exploited by process mining techniques. The software systems that support the execution of a business process, however, often do not record explicitly such information. This paper presents an approach that faces the absence of the “case id” information: we have a set of extra fields, decorating each single activity log, that are known to carry the information on the process instance. A framework is addressed, based on simple relational algebra notions, to extract the most promising case ids from the extra fields. The work is a generalization of a real business case.</t>
  </si>
  <si>
    <t>When enterprises outsource maintenance of IT systems to service providers, thorough knowledge acquisition is critical to the success of the engagement. Program comprehension contributes significantly to acquiring knowledge of the IT systems. It is a common practice to execute test scripts to identify critical scenarios in the system and then trace these as flows in the programs. Instead of executing test scripts, we propose the novel idea of mining workflows from test scripts to construct formal process models. The global view provided by the mined model can not only help transition teams gain high level understanding of the system but also help identify critical flows. We also suggest categorization of test cases using supervised learning to improve comprehension.</t>
  </si>
  <si>
    <t>Recent years have witnessed the ability to gather an enormous amount of data in a large number of domains. Also in the field of business process management, there exists an urgent need to beneficially use these data to retrieve actionable knowledge about the actual way of working in the context of a certain business process. The research field concerned is process mining, which can be defined as a whole family of analysis techniques for extracting knowledge from information system event logs. In this paper, we present a solution strategy to leverage traditional process discovery techniques in the flexible environment of incident management processes. In such environments, it is typically observed that single model discovery techniques are incapable of dealing with the large number of different types of execution traces. Accordingly, we propose a combination of trace clustering and text mining to enhance process discovery techniques with the purpose of retrieving more useful insights from process data.</t>
  </si>
  <si>
    <t>For continuously checking and updating the virtual representation of a real system during operation, the continuous sensing and interpretation of raw sensor data is a must. The challenge is to bundle sensor value streams (e.g., from IoT networks) and aggregate them to a higher logical state level to enable process-oriented viewpoints and to handle uncertainties about sensor measurements and state realization precision. To address these uncertainties, so-called “tolerance ranges” must be defined in which logical states are detected during operation with acceptable deviations. Specifying such tolerance ranges manually is a time-consuming, error-prone task and often not feasible due to the huge associated value search space. To tackle this challenge, the problem is turned into an optimization problem in this paper. For this purpose, we present a framework based on meta-heuristic search that enables the automatic configuration of tolerance ranges based on available execution traces of multiple sensor value streams. An exploratory study evaluates the approach. For this purpose, we implemented a lab-sized demonstrator of a five-axis grip arm robot, which we continuously monitored during operation in a simulated environment. The evaluation shows the advantage of using meta-heuristic optimizers such as Harmony Search or Genetic Algorithm to identify stable tolerance ranges automatically for state detection at runtime. Note to Practitioners—Monitoring sensor values streams is nowadays a frequently employed technique in many automation domains. However, combining and mapping single value streams to higher-level state-based representations such as state machines or other design-time related models is a major challenge due to measurement and realization precision uncertainties. Thus, simply mapping monitored raw data to these design descriptions can lead to falsely identified or missed states. To improve this situation, we present an approach that provides a mechanism to continuously analyze data streams during operation by automatically finding appropriate tolerance ranges to detect realized system states. The approach uses a small set of annotated execution traces and meta-heuristic searchers to derive optimal tolerance ranges, which provide high correctness and completeness of the identified system states. This approach represents the basis for building a “vertical bridge” from the operation technology layer considering pure sensor data streams to the IT layer where state-based process views are provided to perform monitoring and analytics, e.g., by using process mining.</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</si>
  <si>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have developed techniques for discovering workflow models. The starting point for such techniques is a so-called "workflow log" containing information about the workflow process as it is actually being executed. We present a new algorithm to extract a process model from such a log and represent it in terms of a Petri net. However, we also demonstrate that it is not possible to discover arbitrary workflow processes. We explore a class of workflow processes that can be discovered. We show that the /spl alpha/-algorithm can successfully mine any workflow represented by a so-called SWF-net.</t>
  </si>
  <si>
    <t>Enterprise Resource Planning (ERP) systems are widely used to manage business documents along a business processes and allow very detailed recording of event data of past process executions and involved documents. This recorded event data is the basis for auditing and detecting unusual flows. Process mining techniques can analyze event data of processes stored in linear event logs to discover a process model that reveals unusual executions. Existing approaches to obtain linear event logs from ERP data require a single case identifier to which all behavior can be related. However, in ERP systems processes such as Order to Cash  operate on multiple interrelated business objects, each having their own case identifier, their own behavior, and interact with each other. Forcing these into a single case creates ambiguous dependencies caused by data convergence and divergence which obscures unusual flows in the resulting process model. In this paper, we present a new semi-automatic, end-to-end approach for analyzing event data in a plain database of an ERP system for unusual executions. More precisely, we identify an artifact-centric process model describing the business objects, their life-cycles, and how the various objects interact along their life-cycles. This way, we prevent data divergence and convergence. We report on two case studies where our approach allowed to successfully analyze processes of ERP systems and reliably revealed unusual flows later confirmed by domain experts.</t>
  </si>
  <si>
    <t>This paper describes the application of IBM TAKMI® for Biomedical Documents to facilitate knowledge discovery from the very large text databases characteristic of life science and healthcare applications. This set of tools, designated MedTAKMI, is an extension of the TAKMI (Text Analysis and Knowledge MIning) system originally developed for text mining in customer-relationship-management applications. MedTAKMI dynamically and interactively mines a collection of documents to obtain characteristic features within them. By using multifaceted mining of these documents together with biomedically motivated categories for term extraction and a series of drill-down queries, users can obtain knowledge about a specific topic after seeing only a few key documents. In addition, the use of natural language techniques makes it possible to extract deeper relationships among biomedical concepts. The MedTAKMI system is capable of mining the entire MEDLINE® database of 11 million biomedical journal abstracts. It is currently running at a customer site.</t>
  </si>
  <si>
    <t>Nonoccurring behavior (NOB) studies have attracted the growing attention of scholars as a crucial part of behavioral science. As an effective method to discover both NOB and occurring behaviors (OB), negative sequential pattern (NSP) mining is successfully used in analyzing medical treatment and abnormal behavior patterns. At this time, NSP mining is still an active and challenging research domain. Most of the algorithms are inefficient in practice. Briefly, the key weaknesses of NSP mining are: 1) an inefficient positive sequential pattern (PSP) mining process, 2) a strict constraint of negative containment, and 3) the lack of an effective Negative Sequential Candidate (NSC) generation method. To address these weaknesses, we propose a highly efficient algorithm with improved techniques, named sc-NSP, to mine NSP efficiently. We first propose an improved PrefixSpan algorithm in the PSP mining process, which connects to a bitmap storage structure instead of the original structure. Second, sc-NSP loosens the frequency constraint and exploits the NSC generation method of positive and negative sequential patterns mining (PNSP) (a classic NSP mining method). Furthermore, a novel pruning strategy is designed to reduce the computational complexity of sc-NSP. Finally, sc-NSP obtains the support of NSC by using the most efficient bitwise-based calculation operation. Theoretical analyses show that sc-NSP performs particularly well on data sets with a large number of elements and items in sequence. Comparison and extensive experiments along with case studies on health data show that sc-NSP is 10 times more efficient than other state-of-the-art methods, and the number of NSPs obtained is 5 times greater than other methods.</t>
  </si>
  <si>
    <t>The volatile IT industry often tempts companies to replace legacy information systems with new ones. However, these systems cannot always be completely discarded because they gradually store a significant amount of valuable business knowledge as a result of progressive maintenance over time. MARBLE semi-automatically rebuilds the hidden business processes embedded in legacy information systems. MARBLE supports a business process archeology method which allows business experts to attain a rapid and meaningful understanding of the organization's business processes. MARBLE-framed techniques are based on static and dynamic analysis by considering different legacy software artifacts (e.g., source code, event logs, etc.). Through the validation of MARBLE with several industrial systems, the proposal proved to be less time-consuming and more exhaustive (since it considers the embedded business knowledge) than a manual process redesigned by experts from scratch. The main implications are that MARBLE provides maintainers with a mechanism with which to modernize legacy information systems in line with the actual business processes of an organization.</t>
  </si>
  <si>
    <t>Business Process Management seeks to do just as its name suggests. As with many management approaches, improvements can made through analyzing at varying levels how processes are actually undertaken compared to how management may think they are being done or vice versa. One novel way business process management may be improved is through the use of Social Network Analysis to observe actual working relationships among employees. If we are able to ascertain who is working with whom in practice, as opposed to how we may think they are, we have a means of either reconstructing workflows or alternatively employee practices, to name but a couple of approaches. Ultimately it is not unreasonable to consider such improvements as aiding in the knowledge management of the organization as a whole.</t>
  </si>
  <si>
    <t>Separating decision modelling from the processes modelling concern recently gained significant support in literature, as incorporating both concerns into a single model impairs the scalability, maintainability, flexibility, and understandability of both processes and decisions. Most notably the introduction of the Decision Model and Notation (DMN) standard by the Object Management Group provides a suitable solution for externalising decisions from processes and automating decision enactments for processes. This article introduces a systematic way of tackling the separation of the decision modelling concern from process modelling by providing a Decision as a Service (DaaS) layered Service-Oriented Architecture (SOA) which approaches decisions as automated and externalised services that processes need to invoke on demand to obtain the decision outcome. The DaaS mechanism is elucidated by a formalisation of DMN constructs and the relevant layer elements. Furthermore, DaaS is evaluated against the fundamental characteristics of the SOA paradigm, proving its contribution in terms of abstraction, reusability, loose coupling, and other pertinent SOA principles. Additionally, the benefits of the DaaS design on process-decision modelling and mining are discussed. Finally, the DaaS design is illustrated on a real-life event log of a bank loan application and approval process, and the SOA maturity of DaaS is assessed.</t>
  </si>
  <si>
    <t>This paper describes the implementation of so-called sentinels in the TARGIT BI Suite. Sentinels are a novel type of rules that can warn a user if one or more measure changes in a multi-dimensional data cube are expected to cause a change to another measure critical to the user. Sentinels notify users based on previous observations, e.g., that revenue might drop within two months if an increase in customer problems combined with a decrease in website traffic is observed. In this paper we show how users, without any prior technical knowledge, can mine and use sentinels in the TARGIT BI Suite. We present in detail how sentinels are mined from data, and how sentinels are scored. We describe in detail how the sentinel mining algorithm is implemented in the TARGIT BI Suite, and show that our implementation is able to discover strong and useful sentinels that could not be found when using sequential pattern mining or correlation techniques. We demonstrate, through extensive experiments, that mining and usage of sentinels is feasible with good performance for the typical users on a real, operational data warehouse.</t>
  </si>
  <si>
    <t>In practice, the development of process-aware information systems suffers from a gap between conceptual business process models and executable workflow specifications. Because of this gap, conceptual models are hardly reused as execution templates. In this paper, we address the notorious "OR-join problem" that is partly responsible for this gap. At the conceptual level people frequently use OR-joins. However, given their non-local semantics, OR-joins cannot be mapped easily onto executable languages. In particular, we present a new approach to map a conceptual process model with OR-joins (expressed in terms of an EPC) onto an executable model without OR-joins (expressed in terms of a Petri net). Although we used an EPC process model as a running example, the approach is equally applicable to other process modeling languages that offer OR-joins as (e.g. BPMN). Moreover, the resulting Petri net can be mapped onto other execution languages such as BPEL. All of this has been implemented in the context of the ProM framework.</t>
  </si>
  <si>
    <t>Statistical reasoning was one of the earliest methods to draw insights from data. However, over the last three decades, association rule mining and online analytical processing have gained massive ground in practice and theory. Logically, both association rule mining and online analytical processing have some common objectives, but they have been introduced with their own set of mathematical formalizations and have developed their specific terminologies. Therefore, it is difficult to reuse results from one domain in another. Furthermore, it is not easy to unlock the potential of statistical results in their application scenarios. The target of this paper is to bridge the artificial gaps between association rule mining, online analytical processing and statistical reasoning. We first provide an elaboration of the semantic correspondences between their foundations, i.e., itemset apparatus, relational algebra and probability theory. Subsequently, we propose a novel framework for the unification of association rule mining, online analytical processing and statistical reasoning. Additionally, an instance of the proposed framework is developed by implementing a sample decision support tool. The tool is compared with a state-of-the-art decision support tool and evaluated by a series of experiments using two real data sets and one synthetic data set. The results of the tool validate the framework for the unified usage of association rule mining, online analytical processing, and statistical reasoning. The tool clarifies in how far the operations of association rule mining and online analytical processing can complement each other in understanding data, data visualization and decision making.</t>
  </si>
  <si>
    <t>While risk regulations and compliance requirements grow, the capacity of governmental controls only shrinks in many countries. Automation provides a partial solution to this problem, but more is expected from new modes of supervision. The reliability of the provided data becomes essential then. Reliability can be supported by auditing services. At the same time, the advent of Smart Computing creates new requirements on auditing as well as new opportunities. Technology (smart sensors and intelligent data analysis) can support both accounting information system and audit services. To address these developments, this paper discusses the related concepts of Smart Auditing. An initial evaluation has been performed in the domain of customs control as well.</t>
  </si>
  <si>
    <t>Independent Testing of business applications in the enterprise is largely a manual exercise. Automation, if any, is observed in test management and to a lesser degree in test automation. Test design comprising test architecture, test strategy, test procedure and test data is largely a manual activity. It is a common practice to express test cases manually as test scripts that lay down the test procedure in terms of instructions to testers. As systems evolve, test scripts are modified and if need be, new test scripts written. During maintenance, comprehension of test scripts for the underlying architecture and test strategies is important to affect changes. The problem is acute for IT service providers, providing independent testing services, as test scripts are inherited from client organizations and original authors may no longer be available. In this paper we propose a novel idea of mining process models and behavioral architectural components from test scripts. We have carried out preliminary investigations into mining process models from test scripts and present a set of challenges that need further investigations. We also present a scheme to classify test steps as a first step to mine architectural components. Experimental results of automatic classification using supervised learning techniques indicate accuracy between 88% to 94% motivating us to carry out further investigations.</t>
  </si>
  <si>
    <t>Wikis are widely used collaborative environments as sources of information and knowledge. The facilitate students to engage in collaboration and share information among members and enable collaborative learning. In particular, Wikis play an important role in capstone projects. Wikis aid in various project related tasks and aid to organize information and share. Mining project Wikis is critical to understand the students learning and latest trends in industry. Mining Wikis is useful to educationists and academicians for decision-making about how to modify the educational environment to improve student's learning. The main challenge is that the content or data in project Wikis is unstructured in nature. The data formats are in both text and images. In this work, we propose an automated project Wiki mining solution that leverages data mining, text mining and optical character recognition techniques for discovering insights from Project Wikis. The results of mining process are presented as visual summaries which can be useful for the capstone project coordinators and academicians for education pedagogy decisions. We use dataset from Singapore Management University, School of Information Systems' undergraduate capstone projects for our solution evaluation. We evaluated our model on 314 capstone projects over a period of 8 years.</t>
  </si>
  <si>
    <t>The XES standard defines a grammar for a tag-based language whose aim is to provide designers of information systems with a unified and extensible methodology for capturing systems behaviors by means of event logs and event streams. This standard includes a XML Schema describing the structure of an XES event log/stream and a XML Schema describing the structure of an extension of such a log/stream. Moreover, the standard includes a basic collection of so-called XES extension prototypes that provide semantics to certain attributes as recorded in the event log/stream.</t>
  </si>
  <si>
    <t>In the context of Robotic Process Automation, process robot refers to robot software corresponding to a specific process, with the ability to capture and interpret process management. It is a fact that many process robots are derived from the same base model in practical applications, and the main reasons include the inevitable and flexible adaptability of process models. This fact raises the question of many process robots having a high degree of similarity, and it is hard to differentiate them from each other under the state-of-the-art similarity measurements. In order to differentiate similar but different process robots, in this paper we propose an approach to process robot behavior discrimination, from the perspective that only event logs are given as known, that is, the reference models of process models are kept unknown. The biggest innovation lies in that the proposed behavior discrimination method is based on log-entropy similarity measurement using probability distributions and statistical distance theory. Specifically, using the concept of log entropy, event logs are transformed to probability distributions of trace multisets and activity pairs multisets, respectively. Then, JS and KL divergence is used to measure the statistical distance between the two probability distributions of processes, and these statistical distances are the foundations of log similarity measurements. Finally, a series of experiments are conducted on a set of publicly available datasets, validating the feasibility, generality, and effectiveness of the proposed method.</t>
  </si>
  <si>
    <t>This article presents a highly efficient technique for pattern mining in the realm of customer behavior analysis, termed hybrid clustering patterns for customer behavior analysis (HCP-CBA). It leverages decomposition techniques to uncover relevant patterns by examining correlations among customer transactions within the dataset. Initially, the transaction dataset undergoes decomposition, grouping together transactions exhibiting high correlations. Subsequently, relevant patterns are extracted by applying a pattern mining algorithm represented by Apriori to each group. It incorporates both groups of transactions and shared items between groups. To assess the effectiveness of the HCP-CBA framework, extensive experiments are conducted across customer behavior dataset. The experimental results demonstrate notable reductions in both runtime and scalability. The full code of this research work is available on https://github.com/YousIA/ConsumerAnalytics.</t>
  </si>
  <si>
    <t>This article presents a method for checking the conformance between an event log capturing the actual execution of a business process, and a model capturing its expected or normative execution. Given a process model and an event log, the method returns a set of statements in natural language describing the behavior allowed by the model but not observed in the log and vice versa. The method relies on a unified representation of process models and event logs based on a well-known model of concurrency, namely event structures. Specifically, the problem of conformance checking is approached by converting the event log into an event structure, converting the process model into another event structure, and aligning the two event structures via an error-correcting synchronized product. Each difference detected in the synchronized product is then verbalized as a natural language statement. An empirical evaluation shows that the proposed method can handle real datasets and produces more concise and higher-level difference descriptions than state-of-the-art conformance checking methods. In a survey designed according to the technology acceptance model, practitioners showed a preference towards the proposed method with respect to a state-of-the-art baseline.</t>
  </si>
  <si>
    <t>Process discovery techniques can automatically discover process models from event data. These models reveal the actual behavior of the related organization and have successfully been applied in a range of domains. Event data need to be extracted from information systems. Today, most organizations use object-centric systems such as ERP and CRM systems, which generate and store data in an object-centric manner. Unfortunately, existing discovery techniques are more focused on a behavioral perspective of processes, where the data perspective is often considered as a second-class citizen. Moreover, these discovery techniques fail to deal with object-centric data with many-to-many relationships. Event data need to be “flattened” focusing on a single object type (i.e., case notion). Therefore, in this paper, we aim to discover a novel model which combines data and behavior perspectives, and the resulting Object-Centric Behavioral Constraint (OCBC) model is able to describe processes involving interacting instances and complex data dependencies. Besides, we provide solutions to deal with the noise problem, which enables process discovery in real life data.</t>
  </si>
  <si>
    <t>Large organizations often have multiple branches situated in different locations, each branch may collaborate and learn from other branches' experience. Their Business processes (BPs) share often similar business goals and are slightly different. These branches are eager to develop new process variants to satisfy new requirements. Process execution logs, so called process event logs, can be used to analyze requirement changing situations and efficiently develop BP variants. However, these logs often have heterogeneous data-sources which prevent an easy and dynamic interoperability between different branches. In this paper, we propose a semantic framework tackling this heterogeneity issue. This framework promotes the creation of a semantic knowledge base from process event logs. Using this knowledge base, we offer BP designers the means to discover suitable BP fragments to assist process variant modeling. We performed experiments on a large public dataset and experimental results show that our approach is feasible and accurate in realistic situations.</t>
  </si>
  <si>
    <t>Conformance checking techniques can reveal commonalities and discrepancies between the observed behavior and the modeled behavior, by relating and comparing events in the event log to activities in the process model. Existing techniques quantify conformance based on mainstream models like Petri nets, which are process-centric and assume a case notion. However, the information systems which are widely used in current organizations are object-centric and do not have a case notion. As a result, existing techniques fail to accurately quantify the conformance for object-centric data. Therefore, in this paper, we propose a new approach to quantify the conformance between object-centric models and object-centric logs, and redefine metrics such as fitness and precision. At last, our approach is verified to be effective.</t>
  </si>
  <si>
    <t>Business process management (BPM) aims at supporting the whole life-cycle necessary to deploy and maintain business processes in organisations. Despite its success however, BPM suffers from a lack of automation that would support a smooth transition between the business world and the IT world. We argue that semantic BPM, that is, the enhancement of BPM with semantic Web services technologies, provides further scalability to BPM by increasing the level of automation that can be achieved. We describe the particular SBPM approach developed within the SUPER project and we illustrate how it contributes to enhancing existing BPM solutions in order to achieve more flexible, dynamic and manageable business processes.</t>
  </si>
  <si>
    <t>Modern applications are inherently heterogeneous: they are built by composing loosely coupled services that are, usually, offered and operated by different service providers. While this approach increases the flexibility of the composed applications, it makes the implementation of security and trustworthiness requirements difficult. As the number of security requirements is increasing dramatically, there is a need for new approaches that integrate security requirements right from the beginning while composing service-based applications. In this paper, we present a framework for secure service composition using a model-based approach for specifying, building, and executing composed services. As a unique feature, this framework integrates security requirements as a first class citizen and, thus, avoids the ``security as an afterthought'' paradigm.</t>
  </si>
  <si>
    <t>Employees are increasingly participating in business processes using mobile devices. Often, this is supported by a mobile web application, which accesses various web services in the back-end. The high latency of the mobile network (e.g., EDGE) is perceived by the user each time a web service is called, in addition to the time needed to invoke the service itself. This high latency may lead to low usability, low acceptance rate, and finally compromises the overall process quality. To reduce the latency perceived by the user, we present a caching architecture for web services and an adaptive prefetching algorithm. The key characteristics of our approach are the compatibility with major mobile browsers and the independence of the caching proxy from the front-end application and the back-end services. We evaluate our approach on realistic traces of web service calls in an IT service management scenario. The traces were generated from handling real incidents according to the ITIL (ISO 20000) processes. The results confirm that using our approach, the latency perceived by the user is reduced by 24%.</t>
  </si>
  <si>
    <t>Process digitization and integration is an increasing need for enterprises, while cyber-attacks denote a growing threat. Using the Business Process Model and Notation (BPMN) is common to handle the digital and integration focus within and across organizations. In other parts of the same companies, threat modeling and attack graphs are used for analyzing the security posture and resilience.In this paper, we propose a novel approach to use attack graph simulations on processes represented in BPMN. Our contributions are the identification of BPMN’s attack surface, a mapping of BPMN elements to concepts in a Meta Attack Language (MAL)-based Domain-Specific Language (DSL), called coreLang, and a prototype to demonstrate our approach in a case study using a real-world invoice integration process. The study shows that non-invasively enriching BPMN instances with cybersecurity analysis through attack graphs is possible without much human expert input. The resulting insights into potential vulnerabilities could be beneficial for the process modelers.</t>
  </si>
  <si>
    <t>Experiences showed that developing business applications that base on text analysis normally requires a lot of time and expertise in the field of computer linguistics. Several approaches of integrating text analysis systems with business applications have been proposed, but so far there has been no coordinated approach which would enable building scalable and flexible applications of text analysis in enterprise scenarios. In this paper, a service-oriented architecture for text processing applications in the business domain is introduced. It comprises various groups of processing components and knowledge resources. The architecture, created as a result of our experiences with building natural language processing applications in business scenarios, allows for the reuse of text analysis and other components, and facilitates the development of business applications. We verify our approach by showing how the proposed architecture can be applied to create a text analytics enabled business application that addresses a concrete business scenario.</t>
  </si>
  <si>
    <t>With the ongoing digitalization, an increasing number of sensors is becoming part of our digital infrastructure. These sensors produce highly, even globally, distributed data streams. The aggregate data rate of these streams far exceeds local storage and computing capabilities. Yet, for radical new services (e.g., predictive maintenance and autonomous driving), which depend on various control loops, this data needs to be analyzed in a timely fashion. In this position paper, we outline a system architecture that can effectively handle distributed mega-datasets using data aggregation. Hereby, we point out two research challenges: The need for (1) novel computing primitives that allow us to aggregate data at scale across multiple hierarchies (i.e., time and location) while answering a multitude of a priori unknown queries, and (2) transfer optimizations that enable rapid local and global decision making.</t>
  </si>
  <si>
    <t>The aligning of event logs with process models is of great significance for process mining to enable conformance checking, process enhancement, performance analysis, and trace repairing. Since process models are increasingly complex and event logs may deviate from process models by exhibiting redundant, missing, and dislocated events, it is challenging to determine the optimal alignment for each event sequence in the log, as this problem is NP-hard. Existing approaches utilize the cost-based A* algorithm to address this problem. However, scalability is often not considered, which is especially important when dealing with industrial-sized problems. In this paper, by taking advantage of the structural and behavioral features of process models, we present an efficient approach which leverages effective heuristics and trace replaying to significantly reduce the overall search space for seeking the optimal alignment. We employ real-world business processes and their traces to evaluate the proposed approach. Experimental results demonstrate that our approach works well in most cases, and that it outperforms the state-of-the-art approach by up to 5 orders of magnitude in runtime efficiency.</t>
  </si>
  <si>
    <t>Many activities in business process management, such as process retrieval, process mining, and process integration, need to determine the similarity between business processes. Along with many other relational behavior semantics, Transition Adjacency Relation (abbr. TAR) has been proposed as a kind of behavioral gene of process models and a useful perspective for process similarity measurement. In this article we explain why it is still relevant and necessary to improve TAR or pTAR (i.e., projected TAR) computation efficiency and put forward a novel approach for TAR computation based on Petri net unfolding. This approach not only improves the efficiency of TAR computation, but also enables the long-expected combined usage of TAR and Behavior Profiles (abbr. BP) in process model similarity estimation.</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</si>
  <si>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t>
  </si>
  <si>
    <t>Engineering of process-driven business applications can be supported by process modeling efforts in order to bridge the gap between business requirements and system specifications. However, diverging purposes of business process modeling initiatives have led to significant problems in aligning related models at different abstract levels and different perspectives. Checking the consistency of such corresponding models is a major challenge for process modeling theory and practice. In this paper, we take the inappropriateness of existing strict notions of behavioral equivalence as a starting point. Our contribution is a concept called behavioral profile that captures the essential behavioral constraints of a process model. We show that these profiles can be computed efficiently, i.e., in cubic time for sound free-choice Petri nets w.r.t. their number of places and transitions. We use behavioral profiles for the definition of a formal notion of consistency which is less sensitive to model projections than common criteria of behavioral equivalence and allows for quantifying deviation in a metric way. The derivation of behavioral profiles and the calculation of a degree of consistency have been implemented to demonstrate the applicability of our approach. We also report the findings from checking consistency between partially overlapping models of the SAP reference model.</t>
  </si>
  <si>
    <t>Every year, fraud as a subset of insider threats causes billions US dollar of damage worldwide. We suggest a generic architectural model to unify the classic fraud audit approach with human behavior taking into account the fraud triangle in order to achieve better fraud detection and prevention. The human factor is extensively integrated into the audit as a qualitative component, in addition to the classic quantitative analysis of business transactions that are already being applied as part of the fraud audit. This provides added value because transactions examined by the auditor can be better differentiated and prioritized. It is possible to uncover transactions that are part of a pattern that is not yet known and that would have been left undiscovered using normal means by taking suspicious and non-suspicious human behavior into account. The proposed architecture is implemented using a prototype and is applied exemplary to an SAP ERP system.</t>
  </si>
  <si>
    <t>While Business Process Management (BPM) is an established discipline, the increased adoption of BPM technology in recent years has introduced new challenges. One challenge concerns dealing with the ever-growing complexity of business process models. Mechanisms for dealing with this complexity can be classified into two categories: 1) those that are solely concerned with the visual representation of the model and 2) those that change its inner structure. While significant attention is paid to the latter category in the BPM literature, this paper focuses on the former category. It presents a collection of patterns that generalize and conceptualize various existing mechanisms to change the visual representation of a process model. Next, it provides a detailed analysis of the degree of support for these patterns in a number of state-of-the-art languages and tools. This paper concludes with the results of a usability evaluation of the patterns conducted with BPM practitioners.</t>
  </si>
  <si>
    <t>To remain competitive in a fast changing environment, many companies started to migrate their legacy applications towards a Microservices architecture. Such extensive migration processes require careful planning and consideration of implications and challenges likewise. In this regard, hands-on experiences from industry practice are still rare. To fill this gap in scientific literature, we contribute a qualitative study on intentions, strategies, and challenges in the context of migrations to Microservices. We investigated the migration process of 14 systems across different domains and sizes by conducting 16 in-depth interviews with software professionals from 10 companies. Along with a summary of the most important findings, we present a separate discussion of each case. As primary migration drivers, maintainability and scalability were identified. Due to the high complexity of their legacy systems, most companies preferred a rewrite using current technologies over splitting up existing code bases. This was often caused by the absence of a suitable decomposition approach. As such, finding the right service cut was a major technical challenge, next to building the necessary expertise with new technologies. Organizational challenges were especially related to large, traditional companies that simultaneously established agile processes. Initiating a mindset change and ensuring smooth collaboration between teams were crucial for them. Future research on the evolution of software systems can in particular profit from the individual cases presented.</t>
  </si>
  <si>
    <t>In today's IT-centric business environment, managing compliance with regulations, laws, and other imperatives has become critical for success. Directives govern almost every aspect of running a business, requiring organizations to provide assurances to regulators, stakeholders, customers, and business partners. Assuring compliance across an enterprise necessitates a holistic, tractable, and disciplined approach for defining an integrated, consistent set of process and system-level internal controls. A new pattern-based framework captures and manages business process compliance requirements by acting as a springboard to fully automate and continuously audit business processes.</t>
  </si>
  <si>
    <t>The correctness of business process models is of paramount importance for the application on an enterprise level. A severe problem is that several languages for business process modelling do not have formal execution semantics which is a prerequisite to check correctness criteria. In this context, soundness defines a minimum correctness criterion that a process model should fulfil. In this paper we present a novel approach to reason about soundness based on so-called causal footprints. A causal footprint represents a set of conditions on the order of activities that holds for every case of a process model. We identify three kinds of error patterns that affect the soundness of a process model, namely the deadlock pattern, the multiple termination pattern, and the trap pattern. We use event-driven process chains (EPCs) and Petri nets to demonstrate the applicability of our approach for both conceptual as for formal process modelling languages. Furthermore, it can easily be applied to other languages, such as UML activity diagrams or BPEL. Based on the trap pattern, we prove that the "vicious circle", that is heavily discussed in EPC literature, is unsound</t>
  </si>
  <si>
    <t>Event data are often dirty owing to various recording conventions or simply system errors. These errors may cause many serious damages to real applications, such as inaccurate provenance answers, poor profiling results or concealing interesting patterns from event data. Cleaning dirty event data is strongly demanded. While existing event data cleaning techniques view event logs as sequences, structural information do exist among events. We argue that such structural information enhances not only the accuracy of repairing inconsistent events but also the computation efficiency. It is notable that both the structure and the names (labeling) of events could be inconsistent. In real applications, while unsound structure is not repaired automatically (which needs manual effort from business actors to handle the structure error), it is highly desirable to repair the inconsistent event names introduced by recording mistakes. In this paper, we propose a graph repair approach for 1) detecting unsound structure, and 2) repairing inconsistent event name.</t>
  </si>
  <si>
    <t>The advent of cloud computing allows the provision of several commodities "as-a-service". For enterprise systems, a particularly interesting business model is the offer of configurable business processes for different consumers, which can then outsource their execution onto the cloud. Although such an outsourcing harbors a vast economic potential, both external and internal auditing pose a general challenge for their acceptance. This paper reviews the role of remote auditing as a means to address this issue and indicates research directions for automated tool support.</t>
  </si>
  <si>
    <t>Current practices in the area of business intelligence (BI) and business performance management (BPerM) confirm the need for better integration of BI and business processes (BPs). This is especially the case with operational BI that aims to unify strategic and tactical decision making, by integrating BI solutions with organisation's constantly evolving BPs. However, operational BI has a very limited view of BP and business process management (BProM) systems. In essence, it focuses on a limited number of core, transactional BPs that are, by definition, highly structured and repetitive. This paper argues that in order to support customer-facing employees in service-oriented industries, it is necessary to consider knowledge intensive BPs and their possible integration with operational BI. This paper offers a critical analysis of case-handling BPs in the context of operational BI. It then identifies a number of research challenges related to a new type of case-handling BProM system</t>
  </si>
  <si>
    <t>In recent years, compliance management has gained more and more interest from a practice and research point of view. The financial service industry, in general, is strongly regulated and has to follow specific laws, standards and guidelines. However, research has shown that little attention is being paid to Value Added Tax (VAT) issues, although there is a high cost and risk exposure, especially in large international companies which use large IT-Infrastructures for tax handling. In this paper, we examine a commonly applied approach for the verification of VAT regulations within Enterprise Resource Planning systems (ERP) and highlight weaknesses as well as error susceptibilities. Furthermore, we show that machine learning techniques can be utilized to minimize risks and increase VAT compliance. We use a supervised learning classifier to predict tax subjects and corresponding tax rates based on related voucher information of journal reports. By comparing the results of our model with the existing rule-based system of an ERP system, we reveal potential anomalies and compliance issues. Our approach was evaluated on a given real-world data set of a leading chemical industry company that was exported from its ERP system. The results were validated by VAT experts of the company.</t>
  </si>
  <si>
    <t>We propose a new graph-based framework for business intelligence called BIIIG supporting the flexible evaluation of relationships between data instances. It builds on the broad availability of interconnected objects in existing business information systems. Our approach extracts such interconnected data from multiple sources and integrates them into an integrated instance graph. To support specific analytic goals, we extract subgraphs from this integrated instance graph representing executed business activities with all their data traces and involved master data. We provide an overview of the BIIIG approach and describe its main steps. We also present initial results from an evaluation with real ERP data.</t>
  </si>
  <si>
    <t>Evaluation of business processes is important for analysis and improvement of an organization. Different methods are used to evaluate the performance like statistics or visualization. However, these methods meet demands mainly on the top organizational level. There is insufficient support to evaluate processes at the process managerial level leading to a limited visibility of deficiencies in business processes at process level. In this paper, we address this challenge and focus on the relation between evaluation of business processes and their representation at the process managerial level. In our research, we follow the design science methodology in order to provide business process models for performance analysis. We also provide constructs and patterns of our proposed modeling language for analysis and improvement of business processes. The analytical business process modeling language is further explained with the help of a case study and demonstrated by extending an existing modeling language.</t>
  </si>
  <si>
    <t>This paper presents RecIF, a forensic technique for the analysis of business process logs to detect illegal data flows. RecIF uses propagation graphs to formally capture the data flow within a process execution. Abstracting away from the concrete traces, propagation graphs are analyzed with extensional data flow policies that denote what - instead of how - relevant industrial requirements, e.g. Chinese Wall and separation of duty constraints, are to be achieved. An example and the corresponding runtime figures demonstrate the feasibility of the approach.</t>
  </si>
  <si>
    <t>In recent years, many approaches have been proposed to support business process design, for instance, by providing reference models, retrieving similar business processes or querying process fragments. However, these approaches are still labor-intensive, error-prone and time-consuming. Moreover, they have not yet fully exploited process event logs, which contain useful information about the real execution of business processes. In this paper, we present an innovative approach that extracts information from event logs to develop a useful tool to support the process design. Concretely, we extract the execution order of activities to build a neighborhood context for each activity. We match both activities' labels and their neighborhood contexts to compute the similarity between them. Finally, we propose a query language as a practical tool that allows process designers to query activities and their involved log-based process fragments based on the computed similarity. We developed an application to validate our approach as a proof of concept. We also performed experiments on a large public dataset and experimental results show that our approach is feasible and efficient.</t>
  </si>
  <si>
    <t>In this paper, we explore the possibility to apply natural language processing in visual model-to-model (M2M) transformations. Therefore, we present our research results on information extraction from text labels in process models modeled using Business Process Modeling Notation (BPMN) and use case models depicted in Unified Modeling Language (UML) using the most recent developments in natural language processing (NLP). Here, we focus on three relevant tasks, namely, the extraction of verb/noun phrases that would be used to form relations, parsing of conjunctive/disjunctive statements, and the detection of abbreviations and acronyms. Techniques combining state-of-the-art NLP language models with formal regular expressions grammar-based structure detection were implemented to solve relation extraction task. To achieve these goals, we benchmark the most recent state-of-the-art NLP tools (CoreNLP, Stanford Stanza, Flair, Spacy, AllenNLP, BERT, ELECTRA), as well as custom BERT-BiLSTM-CRF and ELMo-BiLSTM-CRF implementations, trained with certain data augmentations to improve performance on the most ambiguous cases; these tools are further used to extract noun and verb phrases from short text labels generally used in UML and BPMN models. Furthermore, we describe our attempts to improve these extractors by solving the abbreviation/acronym detection problem using machine learning-based detection, as well as process conjunctive and disjunctive statements, due to their relevance to performing advanced text normalization. The obtained results show that the best phrase extraction and conjunctive phrase processing performance was obtained using Stanza based implementation, yet, our trained BERT-BiLSTM-CRF outperformed it for the verb phrase detection task. While this work was inspired by our ongoing research on partial model-to-model transformations, we believe it to be applicable in other areas requiring similar text processing capabilities as well.</t>
  </si>
  <si>
    <t>Enterprise Resource Planning (ERP) systems are deeply rooted as part of organisations' IT systems. These systems have attracted different types of research including project management, technological implications as well as educational research. With the new data era, it is key that studies complementing ERP and Big Data integration are well established. During the initial stage of literature analysis, it was found that interoperability was an important aspect in ERP and Big Data integration. However, there were limited studies linking ERP, Big Data and Interoperability. A thorough background analysis was therefore performed to understand state-of-the-art linking these three domains and the results are presented in this paper. First, the link between ERP, Big Data and Interoperability is discussed. Second, the main findings from the articles linking ERP, Big Data and Interoperability are highlighted. Finally, the research areas linking these three domains are derived.</t>
  </si>
  <si>
    <t>The topic of Queuing in the Robot Manufacturing Process is explored in this article. Across a large number of organizations and activities, RPA is making new advantages and liberating staff from repeated monotony. Finance, legal, regulatory, client service, marketing, and IT are just a few of the domains where RPA has been employed by enterprises in industries especially with respect services to healthcare to production to the public organizations to retail and beyond. This is only the start. The robotic process automation (RPA) process includes processes such as candidate identification, assessment, prioritization, design, calibration, and evaluation. The aforesaid manufacturing process is approached in this paper utilizing queueing theory. The queueing attitude specifies the manufacturing error and gives the essential thoughts to be sent out in order to reduce manufacturing process disturbances. In addition, this research use queuing theory to address delays and other issues that may develop during the method. Queues can help discover process inefficiencies and generate solutions for reducing resource waste. All other performance indicators, as well as the queue size probability generating function, are calculated for the selected queue research. The theoretical evaluation of queuing theory in Robotic Process Automation Technology is depicted in a numerical and detailed graphic analysis.</t>
  </si>
  <si>
    <t>Processes where knowledge is a key characteristic are called knowledge intensive processes (KIP). A successful KIP has to adapt for the situation and to treat each customer's request as unique rather than to follow some predefined sequence of actions. The discipline of Business Process Management (BPM) defines solutions for modeling, development, analysis and improvement of processes with a predefined flow of activities. From the traditional, activity-centered point of view, KIP are challenging to automate, to control and to test for compliance. In this article we present the overview of recent works that address the challenges and explore different ideas, including extension of BPM, theoretical foundations for KIP management and execution support for KIP. We also outline some research perspectives in KIP management and discuss one particular idea that exploits the data-centered point of view on KIP.</t>
  </si>
  <si>
    <t>Many modern enterprises are employing serviceoriented systems to execute their transactions. These systems generate an abundance of events, which can be analyzed to diagnose and improve business processes. However, the events are distributed over different data sources, as service-oriented systems are often implemented asWeb services involving different departments in an organization. They need to be consolidated in a process view since it makes no sense to analyze individual events. Existing approaches depend on an explicit case notion to correlate events. They work well on data from process-aware systems (e.g., BPM/WFM systems) which record events explicitly and each event is attached with a case id (a global identifier) to indicate its related process instance. However, most serviceoriented systems (e.g., ERP and CRM) produce object-centric data (e.g., database tables), which record events implicitly (e.g., through redo logs) and separately without a common case id. In this paper, we propose a novel approach to correlate events by the data perspective (e.g., by a so-called "object path"). Besides, we define the concepts of correlation patterns and evaluation metrics, which enable users to evaluate and select the best way to correlate events based on their needs.</t>
  </si>
  <si>
    <t>Robotic Process Automation (RPA) is routine rule-based process automation to reduce costs and increase efficiency. In recent years, RPA becomes an interesting thing for researchers. This paper presents a literature study on RPA the focuses on discussing the definition, tools, benefits, business area domains, and various problems that arise in RPA research. In the end, the research challenges in the RPA field were discussed.</t>
  </si>
  <si>
    <t>Enterprises today face an increasing need to easily access and process knowledge they produce as well as automate their business processes. This need may be fulfilled by taking advantage of the Semantic Web and Semantic Web services technologies and implementing the concept of Semantic Business Process Management. In order to fulfil this vision, an enterprise and the specified part of the knowledge from the enterprisepsilas environment needs to be properly described. The main goal of this paper is to present Business Roles Ontology (BRO) and Business Functions Ontology (BFO) which are to provide description of business functions and corresponding business roles. Both ontologies may be used within automated business process management lifecycle and are the result of our research work.</t>
  </si>
  <si>
    <t>Systems providing their end-users behavior assistance must be customized to meet those users’ needs and behavior goals. We investigate how it is possible to improve the engineering process of such systems and provide humans better support by using human behavior goals not only for analysis but also in the design and run-time of a system. Current research focuses either on the analysis phase of a system or uses goals at the run-time of an application. They do not consider the mapping of human behavior goals from one phase to the other one needed for generative approaches. Within this paper, we present our vision towards the use of goals and goal modeling for human behavior assistance in generated systems. We show its application by adding assistive functionalities to an existing, full-size real-world information system. For the engineering of this system, we follow a model-driven, generative software engineering approach. Our prototypical implementation towards the vision of using goal models for human behavior assistance shows the feasibility of the approach and provides first insights into how it could improve the assistive abilities of systems towards end-user goals.</t>
  </si>
  <si>
    <t>The number of process models in process repositories has grown in recent years. For this reason, it is becoming increasingly important to efficiently retrieve process models from the repositories for management purposes. In fact, the method of retrieval is also essential to increase the potential of additional analysis such as similarity and behavioral analysis and compliance checking. Most retrieval methods can be classified as structural or behavioral retrieval. Behavioral retrieval considers the relationships between activities during process execution. In this paper, we introduce such a new behavior-based retrieval method called Partitioning Behavioral Retrieval. It is the first retrieval method that allows process models to contain inclusive (OR) gateways. The method is based on the dominance relation and a node-based process structure tree known from compiler theory. Although it uses instance subgraph checking as a computational basis, it derives new behavioral relations by using transitive rules. Currently, the method is limited to acyclic process models for ease of introduction. Experiments show the time advantage offered by our new method.</t>
  </si>
  <si>
    <t>A frequent hurdle in applying Business Process Management(BPM) to large enterprises is that, since business processes are not only numerous but also documented in an engagement in multiple representations,it is difficult to work with the documented 'as-is' or 'to-be' state of the business, leave aside make accurate transformation decisions. In this paper, we consider the problem of how to reconcile and organize documented information about processes into groups that convey inter-process similarity. The discovered knowledge can be used for many applications like search, e.g., find all requirements across all available processes that are similar to those of the "Account Receivable" process. The method has been tested on a dataset consisting of hundreds of processes documented in Word and Visio, wherefrom it could find process clusters that significantly boosted search performance.</t>
  </si>
  <si>
    <t>Due to rapid development of diverse healthcare practices, various procedures used in healthcare, produce data. This healthcare data has been scaled to a bigger size, thus, there is a dire need to analyze this scaled data in an efficient manner. Apache Hadoop is a framework that allows for the distributed processing of large data sets across clusters of commodity computers. Analytical processing of big data with Hadoop is very helpful in performing significant actual-point in time analysis on massive amount of data and is capable to forecast an emergency situation. In this paper Hadoop driven analysis has been performed on a diabetes case study through comparison among Pig, Hive, and Tableau The superiority of Tableau is established as it allows users with minimal statistical background to visualize the results of analysis in an easy `on-button-click' manner.</t>
  </si>
  <si>
    <t>As the scale and diversity of data grows in the digital arena, the complexities of data driven engineering grow multifold with it. The last several years have brought forth several new technologies to service this need - semantic Web, grid systems, Web service composition to mention a few. However, a fundamental underpinning of the success of these technologies resides in the quality of data that they can provide. Often the failure of a technology is attributed to its functionality when the real problem lies in the quality of data it uses and subsequently produces. In this paper, we highlight a need to embrace data quality considerations in all aspects of data driven engineering.</t>
  </si>
  <si>
    <t>Workflow mining is a concept in early era, it analyzes the workflow log in the control flow dimensions, to mining the actual process model, but ignores relationships among executors in workflow, hence it fails to effectively excavate the workflow log to find the implicit structure. In this paper, the organizational dimensions of workflow log will be the main focuses to be researched. The paper introduces executor similarity metrics and grid clustering to demonstrate the methods of the organizational structure mining based on executor similarity and organization mining based on grid clustering. Both of them are effective to extract the actual organizational structure from the workflow logs.</t>
  </si>
  <si>
    <t>Predictive monitoring of business processes aims at forecasting the future information of a business process and has gained increasing attention in recent years. With the development of cloud computing, prediction models, including remaining time prediction models, can be provided as cloud services. Reducing the number of invocation times of a remaining time prediction service is necessary since a large quantity of business process instances may be initiated and monitored every day. However, most of the current research focuses on designing new algorithms to improve prediction accuracy but there is no approach available to decide when to invoke a prediction service for each business process instance. In this article, we propose a deep reinforcement learning based strategy that can learn the policies of selecting prediction points for the remaining time prediction. Specifically, the learned policies can dynamically decide the next prediction point at which the remaining time prediction service will be invoked for a business process instance. We performed extensive experiments on five real-world datasets. The experiment results show this strategy can reduce the number of prediction points significantly and still maintain the high prediction accuracy.</t>
  </si>
  <si>
    <t>The rapid technological growth in recent decades due to the integration of robust technologies and automation have led to the rise of digital services and the emergence of Industry 4.0. This paper explores the concept and potential of AI-powered intelligent automation based on the synergistic use of Robotic Process Automation (RPA) and Artificial Intelligence (AI) to enhance organizational and business processes across various sectors. RPA automates routine, rules-based tasks, thereby allowing human workers to engage in more innovative activities. When integrated with AI, RPA systems gain the capacity to analyze data, identify patterns, classify information and forecast which leads to significant improvement in accuracy and productivity. This literature review investigates the current state of RPA and AI integration while highlighting its applications in different sectors such as manufacturing, agriculture, healthcare, finance, and retail. Along with discussing the drawbacks and restrictions, such as technological issues and moral dilemmas, this paper also discusses the advantages of this integration, which include decreased costs, increased output, and simplified operations. By leveraging AI techniques such as classification, text mining of neural network, RPA technologies optimize business operations and advance Industry 4.0. This study also illustrates the challenges and limitations of this integration such as technical difficulties and ethical considerations. The aim of this review is to provide a comprehensive understanding of the synergistic potential of RPA and AI while offering insights into their contribution in shaping the future of intelligent automation.</t>
  </si>
  <si>
    <t>All organizations work along business processes possessing general and specific characteristics originated from their locations, policies, environmental conditions etc. Environmental factors — like regulatory elements or best practices from the levels of business process maturity — restrict business processes meanwhile they generate different limitations for them. The main goal of business process modelling is to improve and optimize business processes. The comparison of the existing process with a desired state is one way to lead to the compliance. This paper presents a solution to check the compliance of business processes, offer ways to improve them and transform improved ones into workflows. By creating a supporting framework for the automation of workflow generation, organizations can adapt to changing business environments in more flexible way.</t>
  </si>
  <si>
    <t>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</si>
  <si>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Low-code development is a software-development paradigm that can reduce the conceptual gap between application domain problem expertise and software engineering solution expertise. Hence, it might be a vital means to reduce the impact of the world-wide scarcity of software-developers. Consequently, many different low-code development platforms (LCDPs) have surfaced in the last 5–10 years, which domain experts must understand to chose the best-possible LCDP for their applications. This choice is not made restricting to front-end features of these LCDPs, but also to back-end features, which the domain experts are usually less familiar with. To support domain experts in making this decision, we have investigated popular LCDPs for features relevant to domain experts. Our findings aim to guide these domain experts, but also researchers in better understanding the landscape of LCDPs.</t>
  </si>
  <si>
    <t>The automation of business processes raises several challenges for enterprises. One of those challenges relates to the maintenance and verification of business processes, more precisely how to facilitate changes within existing business processes even at the run-time. Furthermore, changing a collaborative business process can have an impact on the contract specified between the involved parties. Thus, a business process may need to adapt and meet reliably the new contract. In this paper, we discuss an approach to support change and verification for such collaborative processes. This approach consists of (1) a protocol, called Change Protocol for Collaboration (CPC), for managing the changes that can have an incidence on the contract; (2) an algorithm for supporting migration of running business process instances to their new schemas; and (3) a verification framework for supporting of the accuracy of changes before their adoption.</t>
  </si>
  <si>
    <t>Business Intelligence as a platform is of great assistance to software engineers for analyzing and amassing data to search for information through queries. Object oriented business engineering advances reusability by considering reusable components at the business level. Systematic reuse is the major factor governing the success of an object-oriented software business. Software mining or mining of software engineering data is the successful mining of software engineering data. The integration of mining of software engineering data and Business Intelligence tools gives rise to automation of software services at business level. Automation is the key to Industry 4.0 that we witness today. Therefore, automation of software intelligence is the need of the hour for service delivery. Today's cloud-based applications are working on delivery of Anything as a Service (XaaS) that accounts for provision of anything as a service like database, software, microservices, security on the cloud platform. Service-oriented Architecture (SoA) is based on Software as a Service (SaaS) of the cloud computing. Software intelligence is the form of artificial intelligence which automates the process of mining software engineering data for useful business applications. Not only it integrates the amalgamation of the above fields but at the same time associates the field with industry standards. The aim of this paper is to analyze the various Business Intelligence tools available for promoting intelligence at the business level with benefits to the SoA services particularly microservices for the cloud platform. With the analysis the goal of Business Oriented Software Engineering is enhanced with the analysis and proper usage of business intelligence tools at all the levels of software development process.</t>
  </si>
  <si>
    <t>Relational database management systems such as oracle, mysql, Microsoft Acces, LibreOffice Base etc. Also desktop statistics such as Bayesian Filtering Library, ADaMSoft, L IBSVM etc., and visualization-packages often have difficulty in handling big data, the paper made an attempt to analyze Uber data set to provide business intelligence using Hadoop Framework.</t>
  </si>
  <si>
    <t>Regarding the actual experiences although interest in return on investment - ROI methodology and its use has increased, people from business area argue that the use of this approach for technology application is difficult, which constitutes one paradigm to be broken. On the other hand, the benefits obtained with the use of technology in business process management - BPM have been increasingly in many companies of various sectors. The results from those earning opportunities are generating increased demand for technology application to automated process., however, in the most of the cases the gain evaluation is qualitative and subjective. This paper aims to present some factors to leave the exercise more clear using BPM approach and use it to prove Losses reduction based on date and facts using ROI methodology, speaking the sponsor's language and avoiding long speeches. The suggested ROI approach was planned be tested in the manufacturing enterprise of household appliances to improve the present practice.</t>
  </si>
  <si>
    <t>Information Technology (IT) use is continuously broadening to new domains and applying to different applications. Today, Artificial Intelligence (AI) and management analytics are two of the most promising technologies that are being embedded into many applications. However, using AI and management analytics to solve specific problems and support decision-making requires custom developments and specialized personnel, which are not easily reachable for SMEs. In this paper, we argue that the standardization of processes will allow the integration of AI and management analytics capabilities into the IT business applications used by SMEs. This paper identifies three relevant drivers that are powering process standardization in SMEs. This thesis is backed by an analysis of IT trends and the discussion of distinct views about the use of AI and management analytics.</t>
  </si>
  <si>
    <t>This review paper examines the integration of Enterprise Resource Planning (ERP) systems into healthcare organizations to improve performance management. It aims to fill gaps in understanding the relationship between ERP systems and performance management in healthcare settings. The study analyzes ERP and performance management in healthcare, assessing its advantages, challenges, and technological applications. It also explores factors influencing ERP implementation and utilization across various departments through an extensive literature review. Key findings highlight the critical role of ERP systems in enhancing operational efficiency and strategic management. However, there is a significant gap in understanding the direct correlation between ERP systems and performance management measures. Addressing these gaps can improve the understanding and implementation of ERP systems and performance management, contributing to a more efficient, patient-centered, and technologically advanced healthcare ecosystem.</t>
  </si>
  <si>
    <t>Recent years have seen a substantial increase in interest in robotic process automation (RPA), both in business and academics. RPA is a group of technologies and processes that provide company owners the ability to automate routine manual operations. RPA has unquestionable inherent value since automation reduces mistakes and expenses while increasing the efficiency of all business processes. However, the use of modern RPA systems requires human work for locating, explaining, and programming activities intended for automation. Various methods exist for precisely monitoring users' front-end behavior concurrently. In this work, we provide a ground-breaking end-to-end methodology that enables algorithmic RPA rule derivation that is totally automated and based on observed user behaviour. We also provide a freely available proof-of-concept version of our suggested strategy.</t>
  </si>
  <si>
    <t>Recently, there has been a lot of interest in robotic process automation from both business and academics. Robotic process automation, also known as RPA, is a set of technologies and methods that entrepreneurs may use to automate manual operations that are repetitive. RPA has undeniable inherent benefits; automation, for example, lowers expenses and mistakes and improves the overall efficiency of corporate operations. However, with the present generation of RPA technology, the jobs that need to be automated have to be found, elicited, and coded by humans. We can monitor user activity on the front end in the meantime thanks to a variety of methods at our disposal. Therefore, based on collected user behaviour, we provide in this study a unique end-to-end approach that enables fully automated, algorithmic development of RPA rules. Furthermore, we provide a proof-of-concept prototype for our suggested methodology that is accessible to the general public.</t>
  </si>
  <si>
    <t>Experienced users learn the “tricks of the trade” that allow them to make effective and efficient use of enterprise systems. New users and even experienced ones accessing unfamiliar parts of the system, however, are stymied by the lack of navigational cues, the ubiquity of tabbed pages, and the sheer number of fields that may be required. In earlier work, we documented the usability issues users are facing in the field, derived four design principles for guiding the design of systems that collaborate with their users, and implemented a database framework for supporting those principles. In this paper, we present two interventions targeted at the design principle that calls for providing navigational and progress guidance, while supporting the principle requiring that the system make use of contextual information in presenting data and choices to the user. Using visualizations in conjunction with a playback mechanism, users can learn about system-supported processes, find detailed information on the particular process instances on which they are working, and view automated playbacks of users completing the same and other types of tasks. This paper is the next step in designing enterprise systems that help, rather than hinder, their human partners by sharing their knowledge.</t>
  </si>
  <si>
    <t>This chapter contains sections titled: 1.1 What is a business process?, 1.2 What are the challenges in modeling them?, 1.3 How are process models being used?, 1.4 What are patterns?, 1.5 What are workflow patterns?, 1.6 How do they help describe business processes?, 1.7 What is the format of a workflow pattern?, 1.8 How is this book organized?, 1.9 Further reading</t>
  </si>
  <si>
    <t>No abstract.</t>
  </si>
  <si>
    <t>This chapter contains sections titled: 2.1 Fundamental concepts, 2.2 Objectives of business process modeling, 2.3 History of process modeling, 2.4 Overview of popular techniques, 2.5 Analysis of process models, 2.6 Further reading</t>
  </si>
  <si>
    <t>Summary &lt;p&gt;This chapter explains and predicts what's been happening with citizen‐oriented tech. It also describes how the previously separate domains of citizen application development, citizen automation, and citizen data analysis and science are converging. The evolution of information technology at work is a tale of innovation, disruption, some resistance to change, and trillions of dollars of investment. The chapter presents a brief discussion on what makes a software tool citizen‐ready. The history of software development and programming is toward greater degrees of abstraction and separation of software from computing hardware. The citizen technology landscape is a somewhat complex one. Originally called “macros on steroids,” Robotic process automation capabilities are the core to the citizen automation toolkit. In addition to the integration with data science capabilities, business intelligence is getting smarter in other ways.&lt;/p&gt;</t>
  </si>
  <si>
    <t>business intelligence, big data, business modeling, vivification, data integration, information extraction, information visualization</t>
  </si>
  <si>
    <t>Robotic process automation (RPA) tools are nowadays frequently used in sectors with primarily office work like services, telecommunications, administration, finance, and insurance. However, industrial domains like manufacturing also have huge potential for RPA to automate a large variety of tasks. As in office work, there are a lot of more or less complex activities and workflows that are repetitive and errorprone. In this chapter, we will introduce potential use cases for RPA in manufacturing along the Y-CIM model and show one practical application of cognitive RPA in this domain for retrieving a computer-aided design (CAD) model from a query image. The digitalization of the industrial sector offers a lot of possibilities for automation. Many processes are supported by computer-aided machines and information is stored and shared using a unified database. During product development and production, CAD is frequently used nowadays to design and modify a workpiece realistically on a computer before going into production. During manufacturing, CAD data are available and can be used in computer-aided machines to automate certain parts of the manufacturing process. A new artificial intelligence application will be introduced which is able to propose a list of CAD models from a database given a photo of a workpiece. An operator can check this list and select the correct CAD model. This is not only a new method to retrieve CAD models from images but also one of the first approaches to enable the use of RPA in the industrial domain.</t>
  </si>
  <si>
    <t>Business school learning strategies have remained traditional for decades even as enrollments fell and calls for change increased. Even today, “sage on a stage” delivery remains dominant in most US colleges and universities. Immersive/experiential learning (EIL) represents a new way to educate business technology students. This paper describes EIL progress at the Villanova University School of Business and describes an approach to EIL that integrates cases, scenarios and technology into the undergraduate and graduate (STEM-approved) Management Information Systems (MIS) program. Some of the technologies include AI and machine learning, IOT, IOE, augmented and virtual reality, robotics, 3D modeling and manufacturing, edge and fog computing, blockchain, cryptocurrency and quantum computing, among others. A technology adoption scenario - which ends with demonstrations of high impact technologies - guides students through an immersive-experiential due diligence process via a simulated business technology adoption case complete with roles, deliverables and outcomes.</t>
  </si>
  <si>
    <t>Go from no-code to low-code and translate your business requirements into full-fledged enterprise-ready applicationsKey FeaturesDigitize and automate your business processes quickly using Appian's powerful low-code functionalitiesUnderstand enterprise data models and turn them into actionable Appian RecordsUse declarative code-style UI building to design intuitive UIs and reusable components in AppianBook DescriptionThis book is an exhaustive overview of how the Appian Low-Code BPM Suite enables tech-savvy professionals to rapidly automate business processes across their organization, integrating people, software bots, and data. This is crucial as 80% of all software development is expected to be carried out in low code by 2024. This practical guide helps you master business application development with Appian as a beginner low-code developer. You'll learn to automate business processes using Appian low-code, records, processes, and expressions quickly and on an enterprise scale. In a fictional development project, guided by step-by-step explanations of the concepts and practical examples, this book will empower you to transform complex business processes into software. At first, you’ll learn the power of no-code with Appian Quick Apps to solve some of your most crucial business challenges. You’ll then get to grips with the building blocks of an Appian, starting with no-code and advancing to low-code, eventually transforming complex business requirements into a working enterprise-ready application. By the end of this book, you'll be able to deploy Appian Quick Apps in minutes and successfully transform a complex business process into low-code process models, data, and UIs to deploy full-featured, enterprise-ready, process-driven, mobile-enabled apps.What you will learnUse Appian Quick Apps to solve the most urgent business challengesLeverage Appian's low-code functionalities to enable faster digital innovation in your organizationModel business data, Appian records, and processesPerform UX discovery and UI building in AppianConnect to other systems with Appian Integrations and Web APIsWork with Appian expressions, data querying, and constantsWho this book is forThis book empowers software developers and tech-savvy business users with a new tool that'll help them increase efficiency by a huge margin and speed up the delivery of new features to meet the demands of business departments. Business users with a maker's attitude finally have the chance to develop their own business applications, as low-code drastically reduces the complexity of traditional software development. Prior experience with automation solutions and low-code programming is needed to help you get the most out of this book.</t>
  </si>
  <si>
    <t>Automation of business processes to create more efficient and cost‐effective operations has been the goal of corporations for decades. With robotic process automation (RPA), a new alternative exists that potentially is a game changer to freeing up white‐collar workers from repetitive manual entry tasks. In this chapter, the authors will highlight the growing attention that RPA is capturing from business executives around the world as well as looking at the financial impacts that it could have on their operations. The challenges and opportunities relating to this exciting new technology will be laid out in the context of international logistics. A guide to what some of the key steps in navigating the implementation of RPA is offered to help logistics professionals examine whether this is a pragmatic solution for them.</t>
  </si>
  <si>
    <t>Extract, Transform, Load (ETL) is an integral part of Data Warehousing (DW) implementation. The commercial tools that are used for this purpose captures lot of execution trace in form of various log files with plethora of information. However there has been hardly any initiative where any proactive analyses have been done on the ETL logs to improve their efficiency. In this paper we utilize outlier detection technique to find the processes varying most from the group in terms of execution trace. As our experiment was carried on actual production processes, any outlier we would consider as a signal rather than a noise. To identify the input parameters for the outlier detection algorithm we employ a survey among developer community with varied mix of experience &amp; expertise. We use simple text parsing to extract these features from the logs, as shortlisted from the survey. Subsequently we applied outlier detection technique (Clustering based) on the logs. By this process we reduced our domain of detailed analysis from 500 logs to 44 logs (8 Percentage). Among the 5 outlier cluster, 2 of them are genuine concern, while the other 3 figure out because of the huge number of rows involved.</t>
  </si>
  <si>
    <t>Leverage the low-code/no-code approach in IBM Cloud Pak for business automation to accelerate your organization’s digital transformation Purchase of the print or Kindle book includes a free eBook PDFKey FeaturesGet a comprehensive understanding of IBM Cloud Pak for Business AutomationTake a deep dive into insights on RPA, workflow automation, and automated decisionsDeploy and manage production-grade automated solutions for scalability, stability, and performanceBook DescriptionCOVID-19 has made many businesses change how they work, change how they engage their customers, and even change their products. Several of these businesses have also recognized the need to make these changes within days as opposed to months or weeks. This has resulted in an unprecedented pace of digital transformation; and success, in many cases, depends on how quickly an organization can react to real-time decisions. This book begins by introducing you to IBM Cloud Pak for Business Automation, providing a hands-on approach to project implementation. As you progress through the chapters, you’ll learn to take on business problems and identify the relevant technology and starting point. Next, you’ll find out how to engage both the business and IT community to better understand business problems, as well as explore practical ways to start implementing your first automation project. In addition, the book will show you how to create task automation, interactive chatbots, workflow automation, and document processing. Finally, you’ll discover deployment best practices that’ll help you support highly available and resilient solutions. By the end of this book, you’ll have a firm grasp on the types of business problems that can be solved with IBM Cloud Pak for Business Automation.What you will learnUnderstand key IBM automation technologies and learn how to apply themCover the end-to-end journey of creating an automation solution from concept to deploymentUnderstand the features and capabilities of workflow, decisions, RPA, business applications, and document processing with AIAnalyze your business processes and discover automation opportunities with process miningSet up content management solutions that meet business, regulatory, and compliance needsUnderstand deployment environments supported by IBM Cloud Pak for Business AutomationWho this book is forThis book is for robotic process automation (RPA) professionals and automation consultants who want to accelerate the digital transformation of their businesses using IBM automation. This book is also useful for solutions architects or enterprise architects looking for best practices to build resilient and scalable AI-driven automation solutions. A basic understanding of business processes, low-code visual modeling techniques, RPA, and AI concepts is assumed.</t>
  </si>
  <si>
    <t>This chapter contains sections titled: Language development, Need for empirical validation, Conclusion</t>
  </si>
  <si>
    <t>Enterprise systems, such as enterprise resource planning, customer relationship management, and supply chain management systems, are widely used in corporate sectors and are notorious for being large, inflexible and monolithic. Their many application-specific methods are challenging to decouple manually because they manage asynchronous, user-driven business processes and business objects having complex structural relationships. We present an automated technique for identifying parts of enterprise systems that can run separately as fine-grained microservices in flexible and scalable Cloud systems. Our remodularization technique uses both semantic properties of enterprise systems, i.e., domain-level business object and method relationships, together with syntactic features of the methods’ code, e.g., their call patterns and structural similarity. Semantically, business objects derived from databases form the basis for prospective clustering of those methods that act on them as modules, while on a syntactic level, structural and interaction details between the methods themselves provide further insights into module dependencies for grouping, based on K-means clustering and optimization. Our technique was prototyped and validated using two open-source enterprise customer relationship management systems, SugarCRM and ChurchCRM. The empirical results demonstrate improved feasibility of remodularizing enterprise systems, inclusive of coded business objects and methods, compared to microservices constructed using class-level decoupling of business objects only. Furthermore, the microservices recommended, integrated with “backend” enterprise systems, demonstrate improvements in execution efficiency, scalability, and availability.</t>
  </si>
  <si>
    <t>Here's a thorough introduction to the latest developments in database systems design presented from an applications point of view. Featuring contributions from well-known experts in the field, this new book pays special attention to issues raised by new trends in database design, and how these developments affect the programmer and database administrator. The authors and editors present concepts in an intuitive and motivating manner, making extensive use of examples, and including lists of references for additional study with each chapter.</t>
  </si>
  <si>
    <t>This chapter contains sections titled: 3.1 Introduction to business process automation, 3.2 Architectural considerations, 3.3 A brief history of BPMS technology, 3.4 Overview of popular techniques, 3.5 Flexibility, 3.6 Current challenges, 3.7 Further reading</t>
  </si>
  <si>
    <t>Summary &lt;p&gt;Smartphones meet most needs as the foundation of our digital lives—but not for everything. Pro photographers like to use DSLR cameras that cost thousands of dollars. The cost and effort of most automation tools is intense. It gets worse when a specialist tool tries to fit a generalist role. Robotic process automation (RPA) is a tool that mimics the actions of a human to automate the interactions with applications through the screens normally reserved for people to use. It is most successful when used in situations where a system has no alternative ways to read or update the data stored within it. Business process management suites (BPMS) is software designed for the practice of business process management. It is a blanket term for several subcategories of tools related to the process discipline. API Management solutions focus on the management of company APIs and the creation of new endpoints.&lt;/p&gt;</t>
  </si>
  <si>
    <t>Build an end-to-end business solution in the cognitive automation lifecycle and explore UiPath Document Understanding, UiPath AI Center, and DruidKey FeaturesExplore out-of-the-box (OOTB) AI Models in UiPathLearn how to deploy, manage, and continuously improve machine learning models using UiPath AI CenterDeploy UiPath-integrated chatbots and master UiPath Document UnderstandingBook DescriptionArtificial intelligence (AI) enables enterprises to optimize business processes that are probabilistic, highly variable, and require cognitive abilities with unstructured data. Many believe there is a steep learning curve with AI, however, the goal of our book is to lower the barrier to using AI. This practical guide to AI with UiPath will help RPA developers and tech-savvy business users learn how to incorporate cognitive abilities into business process optimization. With the hands-on approach of this book, you'll quickly be on your way to implementing cognitive automation to solve everyday business problems. Complete with step-by-step explanations of essential concepts, practical examples, and self-assessment questions, this book will help you understand the power of AI and give you an overview of the relevant out-of-the-box models. You’ll learn about cognitive AI in the context of RPA, the basics of machine learning, and how to apply cognitive automation within the development lifecycle. You’ll then put your skills to test by building three use cases with UiPath Document Understanding, UiPath AI Center, and Druid. By the end of this AI book, you'll be able to build UiPath automations with the cognitive capabilities of intelligent document processing, machine learning, and chatbots, while understanding the development lifecycle.What you will learnDiscover how to bridge the gap between RPA and cognitive automationUnderstand how to configure, deploy, and maintain ML models in UiPathExplore OOTB models to manage documents, chats, emails, and morePrepare test data and test cases for user acceptance testing (UAT)Build a UiPath automation to act upon Druid responsesFind out how to connect custom models to RPAWho this book is forAI Engineers and RPA developers who want to upskill and deploy out-of-the-box models using UiPath’s AI capabilities will find this guide useful. A basic understanding of robotic process automation and machine learning will be beneficial but not mandatory to get started with this UiPath book.</t>
  </si>
  <si>
    <t>If we had a use-to-talk ratio for Industry 4.0, the score would be sobering. Not because companies are not getting results but because most are a world apart from the engineering vision of a fully automatic factory. One plausible reason for the disappointing uptake is that manufacturing managers are confused about what Industry 4.0 is and what it can deliver for bottom-line performance. It's not surprising; every new hype is surrounded by the promise of newfound land, gloomy visions, and disappointing results. This article reviews the progress toward automatic lights-out factories and presents a simple matrix to help demystify Industry 4.0 and how to pursue it.</t>
  </si>
  <si>
    <t>The integrity of sensor datasets used in smart home applications is crucial for tasks like activity recognition and automation. We identify common validity issues such as event ordering errors, lifecycle inconsistencies, and data corruption, which are often overlooked but can significantly affect the reliability of analyses. We present a toolbox based on the BeepBeep stream processing library that enables efficient verification of 19 sanity checks on data streams. Our analysis of 15 publicly available smart home datasets collected by five different research teams reveals that most of them violate key assumptions about sensor behavior, emphasizing the need for pre-validation.</t>
  </si>
  <si>
    <t>Summary &lt;p&gt;Medical imaging, human genome research, clinical diagnosis, and medical data management are all areas where computer technology plays a critical role in modern medicine, healthcare, and life sciences. Computer science solutions will undoubtedly become a vital element of modern medicine and healthcare as computer technology continues to advance. Computational research and applications in medicine and healthcare on modeling, creating, addressing, and assessing fundamental problems are not only vital but also indispensable! With an emphasis on medical imaging, we describe a collection of key computational challenges and methodologies in current medical research, clinical practice, and applications in this session. Computational issues that emerge in medical imaging, clinical diagnosis, therapy, and other medical applications are discussed in detail. These include immune cell identification and distribution analysis, optimal segmentation, and analysis of many medical objects in 3D images, cancer research and analysis, motion tracking of massive swarming bacteria, and so on. In this book chapter, we show how to formulate difficulties as computational problems using new models, as well as how to solve them effectively. Our methods rely on cutting‐edge machine learning, data mining, and geometric optimization techniques, particularly novel deep learning models and algorithms. We also offer experimental data and findings to demonstrate how our ideas may be used in clinical settings. Finally, in the exciting new field of computational medicine and healthcare, we highlight several crucial future research themes and issues.&lt;/p&gt;</t>
  </si>
  <si>
    <t>The prelims comprise: &lt;list style="bulleted"&gt; &lt;listItem&gt;Half‐Title Page&lt;/listItem&gt; &lt;listItem&gt;Series Page&lt;/listItem&gt; &lt;listItem&gt;Title Page&lt;/listItem&gt; &lt;listItem&gt;Copyright Page&lt;/listItem&gt; &lt;listItem&gt;Table of Contents&lt;/listItem&gt; &lt;listItem&gt;List of Contributors&lt;/listItem&gt; &lt;listItem&gt;Author Biographies&lt;/listItem&gt; &lt;listItem&gt;Foreword&lt;/listItem&gt; &lt;listItem&gt;Acknowledgments&lt;/listItem&gt; &lt;listItem&gt;A Note from the Series Editor&lt;/listItem&gt; &lt;/list&gt;</t>
  </si>
  <si>
    <t>While much of our daily working life has been digitized, it is by no means fully automated. Several issues such as programming cost, lack of skill, or project complexity hinder the implementation of fully automated integrated solutions using enterprise software or business process management systems. Hence, many tasks, subprocesses, or even whole processes are still performed manually despite obvious automation potential. Robotic process automation (RPA) is a fairly new technology to automate these digital yet manual tasks by only accessing the presentation layer of IT systems and imitating human behavior. Due to the novelty of this approach and the associated lack of knowledge about the execution of RPA projects, up to 50 % of RPA projects fail. In response, we present and illustrate a framework for the initiation of RPA projects based on published RPA case studies and expert interviews. The consolidated framework comprises variable stages that offer guidelines applicable under complex and heterogeneous business environments. We illustrate the framework using a settlement process of SYSTHEMIS AG, a software development and IT consulting company.</t>
  </si>
  <si>
    <t>The purpose of Process Theory: Background, Opportunity, and Challenges is to promote the use of process theory as an essential part of the body of knowledge relative to information systems (IS) which should be nurtured and expanded. To do this, this monograph addresses why process theory is important, how it can potentially enhance the discipline, and what needs to be tackled to make the development and application of process theory routine and useful. Process Theory: Background, Opportunity, and Challenges elaborates on the nature of theory, process, and their application to IS knowledge. While there is not an easy infrastructure for investing in this type of research and this monograph provides an initial piece around which the many pieces of infrastructure which are needed can be created. This monograph is aimed primarily at doctoral students, early career academics, and any other scholars who have not had a chance to focus on process as a component of their conceptual tool kit. It is intended to be helpful for those who intend to use process theory in their own research but also for those wishing to confidently review, promote, or just understand work in this area. It is hoped that this monograph will serve as a basis for invention of new process theory and new tools for creating, testing, and evaluating such theory.</t>
  </si>
  <si>
    <t>Presents the introductory welcome message from the conference proceedings. May include the conference officers' congratulations to all involved with the conference event and publication of the proceedings record.</t>
  </si>
  <si>
    <t>Presents the conference keynote speech, plenary speech, or messages from conference chairs.</t>
  </si>
  <si>
    <t>The first workshop on compliance, evolution, and security in cross-organizational processes (CeSCoP 2014) is held in conjunction with the 18th IEEE International Enterprise Computing Conference (EDOC 2014), in Ulm, Germany. The workshop purpose is to offer a portal for researchers and practitioners to discuss and contribute research on cross-organizational processes. The CeSCoP 2014 program includes one keynote and three full research papers.</t>
  </si>
  <si>
    <t>This talk will cover research and insights from the speaker's last 7 years of research on two topics of relevance to the RSDA workshop. The first part will be about behavioural data analytics for reliability and dependability purposes, i.e., with a focus on sequences of events, rather than static structures or the presence of certain events in a log. Specifically, the approach of using Process Mining techniques to gain insights into traces of logged events will be presented. The second part of the talk will be centred around a summary of insights into security, dependability, and reliability aspects of blockchain applications. With the introduction of smart contracts, blockchain technology has become a general-purpose code execution framework, and architects and developers need to understand the specific implications on security and dependability when building applications on blockchain.</t>
  </si>
  <si>
    <t>Presents information on the development of IEEE Standard 1849, the XES Standard.</t>
  </si>
  <si>
    <t>Process mining techniques help organizations discover and analyze business processes based on raw event data. The recently released "Process Mining Manifesto" presents guiding principles and challenges for process mining. Here, the authors summarize the manifesto's main points and argue that analysts should take into account the context in which events occur when analyzing processes.</t>
  </si>
  <si>
    <t>Presents the table of contents/splash page of the proceedings record.</t>
  </si>
  <si>
    <t>Conference proceedings front matter may contain various advertisements, welcome messages, committee or program information, and other miscellaneous conference information. This may in some cases also include the cover art, table of contents, copyright statements, title-page or half title-pages, blank pages, venue maps or other general information relating to the conference that was part of the original conference proceedings.</t>
  </si>
  <si>
    <t>Content List of IROS 2022.</t>
  </si>
  <si>
    <t>IEEE Access</t>
  </si>
  <si>
    <t>IEEE Transactions on Services Computing</t>
  </si>
  <si>
    <t>Ninth International Symposium on Symbolic and Numeric Algorithms for Scientific Computing (SYNASC 2007)</t>
  </si>
  <si>
    <t>eChallenges e-2014 Conference Proceedings</t>
  </si>
  <si>
    <t>ICSSSM12</t>
  </si>
  <si>
    <t>Publisher</t>
  </si>
  <si>
    <t>Packt Publishing</t>
  </si>
  <si>
    <t>IEEE</t>
  </si>
  <si>
    <t>De Gruyter</t>
  </si>
  <si>
    <t>IBM</t>
  </si>
  <si>
    <t>MIT Press</t>
  </si>
  <si>
    <t>Wiley</t>
  </si>
  <si>
    <t>Springer</t>
  </si>
  <si>
    <t>Artech</t>
  </si>
  <si>
    <t>now</t>
  </si>
  <si>
    <t>24th International Symposium INFOTEH-JAHORINA (INFOTEH)</t>
  </si>
  <si>
    <t>2nd International Conference on Process Mining (ICPM)</t>
  </si>
  <si>
    <t>5th IIAI International Congress on Advanced Applied Informatics (IIAI-AAI)</t>
  </si>
  <si>
    <t>7th IEEE Congress on Information Science and Technology (CiSt)</t>
  </si>
  <si>
    <t>9th International Conference on Reliability, Infocom Technologies and Optimization (Trends and Future Directions) (ICRITO)</t>
  </si>
  <si>
    <t>3rd International Conference on Future Internet of Things and Cloud</t>
  </si>
  <si>
    <t>12th International Conference on Research Challenges in Information Science (RCIS)</t>
  </si>
  <si>
    <t>13th International Conference on Mathematics, Actuarial Science, Computer Science and Statistics (MACS)</t>
  </si>
  <si>
    <t>45th Hawaii International Conference on System Sciences</t>
  </si>
  <si>
    <t>13th Enterprise Distributed Object Computing Conference Workshops</t>
  </si>
  <si>
    <t>6th IEEE Congress on Information Science and Technology (CiSt)</t>
  </si>
  <si>
    <t>International Conference on Computer and Applications (ICCA)</t>
  </si>
  <si>
    <t>IEEE 17th Workshop on Enabling Technologies: Infrastructure for Collaborative Enterprises</t>
  </si>
  <si>
    <t>IEEE Conference on Commerce and Enterprise Computing</t>
  </si>
  <si>
    <t>International Conference on Electronics, Computer and Computation (ICECCO)</t>
  </si>
  <si>
    <t>International Conference on Process Mining (ICPM)</t>
  </si>
  <si>
    <t>International Conference on Information, Process, and Knowledge Management</t>
  </si>
  <si>
    <t>International Conference on Machine Learning and Applications</t>
  </si>
  <si>
    <t>IEEE 19th International Conference on Web Services</t>
  </si>
  <si>
    <t>IEEE Symposium on Computational Intelligence and Data Mining (CIDM)</t>
  </si>
  <si>
    <t>IEEE Global Engineering Education Conference (EDUCON)</t>
  </si>
  <si>
    <t>International Conference on Computer Science and Service System</t>
  </si>
  <si>
    <t>IEEE International Conference on Systems, Man, and Cybernetics (SMC)</t>
  </si>
  <si>
    <t>International Seminar on Application for Technology of Information and Communication (iSemantic)</t>
  </si>
  <si>
    <t>IEEE 17th International Conference on High Performance Computing and Communications, 2015 IEEE 7th International Symposium on Cyberspace Safety and Security, and 2015 IEEE 12th International Conference on Embedded Software and Systems</t>
  </si>
  <si>
    <t>International Conference on Management Science &amp; Engineering 19th Annual Conference Proceedings</t>
  </si>
  <si>
    <t>IEEE International Conference on Systems, Man and Cybernetics (SMC)</t>
  </si>
  <si>
    <t>International Seminar on Application for Technology of Information and Communication</t>
  </si>
  <si>
    <t>Tenth International Conference on ICT and Knowledge Engineering</t>
  </si>
  <si>
    <t>IEEE Ninth International Conference on Dependable, Autonomic and Secure Computing</t>
  </si>
  <si>
    <t>International Conference on Computational Techniques, Electronics and Mechanical Systems (CTEMS)</t>
  </si>
  <si>
    <t>IEEE Second International Conference on Data Stream Mining &amp; Processing (DSMP)</t>
  </si>
  <si>
    <t>International Conference on Next Generation Electronics (NEleX)</t>
  </si>
  <si>
    <t>Twelfth International Conference on ICT and Knowledge Engineering</t>
  </si>
  <si>
    <t>2024 INTERNATIONAL CONFERENCE ON COMPUTER AND APPLICATIONS, ICCA</t>
  </si>
  <si>
    <t>2008 IEEE 17TH WORKSHOP ON ENABLING TECHNOLOGIES: INFRASTRUCTURE FOR COLLABORATIVE ENTERPRISES</t>
  </si>
  <si>
    <t>2009 IEEE CONFERENCE ON COMMERCE AND ENTERPRISE COMPUTING</t>
  </si>
  <si>
    <t>RISE WITH SAP TOWARDS A SUSTAINABLE ENTERPRISE: BECOME A VALUE-DRIVEN, SUSTAINABLE, AND RESILIENT ENTERPRISE USING RISE WITH SAP</t>
  </si>
  <si>
    <t>IEEE ACCESS</t>
  </si>
  <si>
    <t>2013 INTERNATIONAL CONFERENCE ON ELECTRONICS, COMPUTER AND COMPUTATION (ICECCO)</t>
  </si>
  <si>
    <t>2009 INTERNATIONAL CONFERENCE ON INFORMATION, PROCESS, AND KNOWLEDGE MANAGEMENT</t>
  </si>
  <si>
    <t>2009 INTERNATIONAL CONFERENCE ON MACHINE LEARNING AND APPLICATIONS</t>
  </si>
  <si>
    <t>2012 IEEE 19TH INTERNATIONAL CONFERENCE ON WEB SERVICES</t>
  </si>
  <si>
    <t>2025 24TH INTERNATIONAL SYMPOSIUM INFOTEH-JAHORINA (INFOTEH)</t>
  </si>
  <si>
    <t>2020 2ND INTERNATIONAL CONFERENCE ON PROCESS MINING (ICPM)</t>
  </si>
  <si>
    <t>2013 IEEE SYMPOSIUM ON COMPUTATIONAL INTELLIGENCE AND DATA MINING (CIDM)</t>
  </si>
  <si>
    <t>2021 3RD INTERNATIONAL CONFERENCE ON PROCESS MINING (ICPM)</t>
  </si>
  <si>
    <t>2016 5TH IIAI INTERNATIONAL CONGRESS ON ADVANCED APPLIED INFORMATICS (IIAI-AAI)</t>
  </si>
  <si>
    <t>2023 IEEE GLOBAL ENGINEERING EDUCATION CONFERENCE (EDUCON)</t>
  </si>
  <si>
    <t>2023 7TH IEEE CONGRESS ON INFORMATION SCIENCE AND TECHNOLOGY (CIST)</t>
  </si>
  <si>
    <t>2021 9TH INTERNATIONAL CONFERENCE ON RELIABILITY, INFOCOM TECHNOLOGIES AND OPTIMIZATION (TRENDS AND FUTURE DIRECTIONS) (ICRITO)</t>
  </si>
  <si>
    <t>2012 INTERNATIONAL CONFERENCE ON COMPUTER SCIENCE AND SERVICE SYSTEM</t>
  </si>
  <si>
    <t>NINTH INTERNATIONAL SYMPOSIUM ON SYMBOLIC AND NUMERIC ALGORITHMS FOR SCIENTIFIC COMPUTING (SYNASC 2007)</t>
  </si>
  <si>
    <t>2012 IEEE INTERNATIONAL CONFERENCE ON SYSTEMS, MAN, AND CYBERNETICS (SMC)</t>
  </si>
  <si>
    <t>16th Conference on Computer Science and Intelligence Systems (FedCSIS)</t>
  </si>
  <si>
    <t>13th International Conference on Information &amp; Communication Technology and System (ICTS)</t>
  </si>
  <si>
    <t>2015 3RD INTERNATIONAL CONFERENCE ON FUTURE INTERNET OF THINGS AND CLOUD</t>
  </si>
  <si>
    <t>2018 12TH INTERNATIONAL CONFERENCE ON RESEARCH CHALLENGES IN INFORMATION SCIENCE (RCIS)</t>
  </si>
  <si>
    <t>International Conference on Intelligent and Advanced Systems</t>
  </si>
  <si>
    <t>IEEE International Conference on Big Data (BigData)</t>
  </si>
  <si>
    <t>2022 INTERNATIONAL SEMINAR ON APPLICATION FOR TECHNOLOGY OF INFORMATION AND COMMUNICATION (ISEMANTIC)</t>
  </si>
  <si>
    <t>2019 13TH INTERNATIONAL CONFERENCE ON MATHEMATICS, ACTUARIAL SCIENCE, COMPUTER SCIENCE AND STATISTICS (MACS)</t>
  </si>
  <si>
    <t>2015 IEEE 17TH INTERNATIONAL CONFERENCE ON HIGH PERFORMANCE COMPUTING AND COMMUNICATIONS, 2015 IEEE 7TH INTERNATIONAL SYMPOSIUM ON CYBERSPACE SAFETY AND SECURITY, AND 2015 IEEE 12TH INTERNATIONAL CONFERENCE ON EMBEDDED SOFTWARE AND SYSTEMS</t>
  </si>
  <si>
    <t>IEEE TRANSACTIONS ON SERVICES COMPUTING</t>
  </si>
  <si>
    <t>2012 INTERNATIONAL CONFERENCE ON MANAGEMENT SCIENCE &amp; ENGINEERING 19TH ANNUAL CONFERENCE PROCEEDINGS</t>
  </si>
  <si>
    <t>2019 IEEE INTERNATIONAL CONFERENCE ON SYSTEMS, MAN AND CYBERNETICS (SMC)</t>
  </si>
  <si>
    <t>2018 INTERNATIONAL SEMINAR ON APPLICATION FOR TECHNOLOGY OF INFORMATION AND COMMUNICATION</t>
  </si>
  <si>
    <t>2024 6TH INTERNATIONAL CONFERENCE ON PROCESS MINING (ICPM)</t>
  </si>
  <si>
    <t>2012 TENTH INTERNATIONAL CONFERENCE ON ICT AND KNOWLEDGE ENGINEERING</t>
  </si>
  <si>
    <t>47th Hawaii International Conference on System Sciences</t>
  </si>
  <si>
    <t>2nd International Conference on Computer, Control and Communication</t>
  </si>
  <si>
    <t>49th Hawaii International Conference on System Sciences (HICSS)</t>
  </si>
  <si>
    <t>2012 45TH HAWAII INTERNATIONAL CONFERENCE ON SYSTEM SCIENCES</t>
  </si>
  <si>
    <t>2009 13TH ENTERPRISE DISTRIBUTED OBJECT COMPUTING CONFERENCE WORKSHOPS</t>
  </si>
  <si>
    <t>IEEE Ninth European Conference on Web Services</t>
  </si>
  <si>
    <t>International Conference on Signal-Image Technology &amp; Internet-Based Systems</t>
  </si>
  <si>
    <t>2011 IEEE NINTH INTERNATIONAL CONFERENCE ON DEPENDABLE, AUTONOMIC AND SECURE COMPUTING</t>
  </si>
  <si>
    <t>2018 INTERNATIONAL CONFERENCE ON COMPUTATIONAL TECHNIQUES, ELECTRONICS AND MECHANICAL SYSTEMS (CTEMS)</t>
  </si>
  <si>
    <t>12th International IEEE Enterprise Distributed Object Computing Conference</t>
  </si>
  <si>
    <t>2020 6TH IEEE CONGRESS ON INFORMATION SCIENCE AND TECHNOLOGY (CIST)</t>
  </si>
  <si>
    <t>IEEE TRANSACTIONS ON KNOWLEDGE AND DATA ENGINEERING</t>
  </si>
  <si>
    <t>IEEE TRANSACTIONS ON SYSTEMS, MAN, AND CYBERNETICS, PART C (APPLICATIONS AND REVIEWS)</t>
  </si>
  <si>
    <t>IEEE Symposium on Visual Languages and Human-Centric Computing</t>
  </si>
  <si>
    <t>Fifth International Conference on Computational Aspects of Social Networks</t>
  </si>
  <si>
    <t>IEEE 11th International Conference on e-Business Engineering</t>
  </si>
  <si>
    <t>Seventh Mexican International Conference on Artificial Intelligence</t>
  </si>
  <si>
    <t>Federated Conference on Computer Science and Information Systems (FedCSIS)</t>
  </si>
  <si>
    <t>2018 IEEE SECOND INTERNATIONAL CONFERENCE ON DATA STREAM MINING &amp; PROCESSING (DSMP)</t>
  </si>
  <si>
    <t>2023 INTERNATIONAL CONFERENCE ON NEXT GENERATION ELECTRONICS (NELEX)</t>
  </si>
  <si>
    <t>2014 TWELFTH INTERNATIONAL CONFERENCE ON ICT AND KNOWLEDGE ENGINEERING</t>
  </si>
  <si>
    <t>2007 INTERNATIONAL CONFERENCE ON INTELLIGENT AND ADVANCED SYSTEMS</t>
  </si>
  <si>
    <t>2023 IEEE INTERNATIONAL CONFERENCE ON BIG DATA (BIGDATA)</t>
  </si>
  <si>
    <t>2011 IEEE SYMPOSIUM ON COMPUTATIONAL INTELLIGENCE AND DATA MINING (CIDM)</t>
  </si>
  <si>
    <t>PROCEEDINGS OF THE NINTH INTERNATIONAL CONFERENCE ON COMPUTER SUPPORTED COOPERATIVE WORK IN DESIGN, 2005.</t>
  </si>
  <si>
    <t>ECHALLENGES E-2014 CONFERENCE PROCEEDINGS</t>
  </si>
  <si>
    <t>SEVENTH INTERNATIONAL CONFERENCE ON APPLICATION OF CONCURRENCY TO SYSTEM DESIGN (ACSD 2007)</t>
  </si>
  <si>
    <t>2021 16TH CONFERENCE ON COMPUTER SCIENCE AND INTELLIGENCE SYSTEMS (FEDCSIS)</t>
  </si>
  <si>
    <t>2014 IEEE INTL CONF ON HIGH PERFORMANCE COMPUTING AND COMMUNICATIONS, 2014 IEEE 6TH INTL SYMP ON CYBERSPACE SAFETY AND SECURITY, 2014 IEEE 11TH INTL CONF ON EMBEDDED SOFTWARE AND SYST (HPCC,CSS,ICESS)</t>
  </si>
  <si>
    <t>2021 13TH INTERNATIONAL CONFERENCE ON INFORMATION &amp; COMMUNICATION TECHNOLOGY AND SYSTEM (ICTS)</t>
  </si>
  <si>
    <t>2022 IEEE INTERNATIONAL CONFERENCE ON BIG DATA (BIG DATA)</t>
  </si>
  <si>
    <t>2014 47TH HAWAII INTERNATIONAL CONFERENCE ON SYSTEM SCIENCES</t>
  </si>
  <si>
    <t>IEEE LATIN AMERICA TRANSACTIONS</t>
  </si>
  <si>
    <t>2011 IEEE NINTH EUROPEAN CONFERENCE ON WEB SERVICES</t>
  </si>
  <si>
    <t>2009 2ND INTERNATIONAL CONFERENCE ON COMPUTER, CONTROL AND COMMUNICATION</t>
  </si>
  <si>
    <t>2016 49TH HAWAII INTERNATIONAL CONFERENCE ON SYSTEM SCIENCES (HICSS)</t>
  </si>
  <si>
    <t>2013 INTERNATIONAL CONFERENCE ON SIGNAL-IMAGE TECHNOLOGY &amp; INTERNET-BASED SYSTEMS</t>
  </si>
  <si>
    <t>2008 IEEE SYMPOSIUM ON VISUAL LANGUAGES AND HUMAN-CENTRIC COMPUTING</t>
  </si>
  <si>
    <t>2008 12TH INTERNATIONAL IEEE ENTERPRISE DISTRIBUTED OBJECT COMPUTING CONFERENCE</t>
  </si>
  <si>
    <t>2013 FIFTH INTERNATIONAL CONFERENCE ON COMPUTATIONAL ASPECTS OF SOCIAL NETWORKS</t>
  </si>
  <si>
    <t>IEEE TRANSACTIONS ON ENGINEERING MANAGEMENT</t>
  </si>
  <si>
    <t>2014 IEEE 11TH INTERNATIONAL CONFERENCE ON E-BUSINESS ENGINEERING</t>
  </si>
  <si>
    <t>2008 SEVENTH MEXICAN INTERNATIONAL CONFERENCE ON ARTIFICIAL INTELLIGENCE</t>
  </si>
  <si>
    <t>SEMANTIC COMPUTING</t>
  </si>
  <si>
    <t>ROBOTIC PROCESS AUTOMATION: MANAGEMENT, TECHNOLOGY, APPLICATIONS</t>
  </si>
  <si>
    <t>2018 7TH INTERNATIONAL CONFERENCE ON COMPUTERS COMMUNICATIONS AND CONTROL (ICCCC)</t>
  </si>
  <si>
    <t>2016 FEDERATED CONFERENCE ON COMPUTER SCIENCE AND INFORMATION SYSTEMS (FEDCSIS)</t>
  </si>
  <si>
    <t>IEEE 39th International Conference on Data Engineering (ICDE)</t>
  </si>
  <si>
    <t>IEEE 19th International Conference on Computer Supported Cooperative Work in Design (CSCWD)</t>
  </si>
  <si>
    <t>International Conference on Machine Learning and Applications (ICMLA)</t>
  </si>
  <si>
    <t>IEEE International Conference on Software Services Engineering (SSE)</t>
  </si>
  <si>
    <t>Proceedings of the Ninth International Conference on Computer Supported Cooperative Work in Design</t>
  </si>
  <si>
    <t>Seventh International Conference on Application of Concurrency to System Design</t>
  </si>
  <si>
    <t>7th International Conference on Computers Communications and Control (ICCCC)</t>
  </si>
  <si>
    <t>IEEE Intl Conf on High Performance Computing and Communications, IEEE 6th Intl Symp on Cyberspace Safety and Security, IEEE 11th Intl Conf on Embedded Software and Syst (HPCC,CSS,ICESS)</t>
  </si>
  <si>
    <t xml:space="preserve"> IEEE International Conference on Big Data (Big Data)</t>
  </si>
  <si>
    <t>Palestinian International Conference on Information and Communication Technology (PICICT)</t>
  </si>
  <si>
    <t>International Conference on Computational Science and Computational Intelligence (CSCI)</t>
  </si>
  <si>
    <t>International Conference on Management and Service Science</t>
  </si>
  <si>
    <t>2nd International Symposium on Computational and Business Intelligence</t>
  </si>
  <si>
    <t>9th International Conference on Fuzzy Systems and Knowledge Discovery</t>
  </si>
  <si>
    <t>2nd International Symposium on Information Engineering and Electronic Commerce</t>
  </si>
  <si>
    <t>4th Technology Innovation Management and Engineering Science International Conference (TIMES-iCON)</t>
  </si>
  <si>
    <t>7th International Conference on Business and Industrial Research (ICBIR)</t>
  </si>
  <si>
    <t>International Conference on Networking and Digital Society</t>
  </si>
  <si>
    <t>IEEE 18th International Conference on Industrial Engineering and Engineering Management</t>
  </si>
  <si>
    <t>International Conference on Intelligent Computation Technology and Automation</t>
  </si>
  <si>
    <t>Ural Smart Energy Conference (USEC)</t>
  </si>
  <si>
    <t>Eighth International Conference on Fuzzy Systems and Knowledge Discovery (FSKD)</t>
  </si>
  <si>
    <t>IEEE 23rd International Conference on Program Comprehension</t>
  </si>
  <si>
    <t>IEEE Congress on Evolutionary Computation</t>
  </si>
  <si>
    <t>2023 IEEE 39TH INTERNATIONAL CONFERENCE ON DATA ENGINEERING (ICDE)</t>
  </si>
  <si>
    <t>IEEE TRANSACTIONS ON PATTERN ANALYSIS AND MACHINE INTELLIGENCE</t>
  </si>
  <si>
    <t>2015 IEEE 19TH INTERNATIONAL CONFERENCE ON COMPUTER SUPPORTED COOPERATIVE WORK IN DESIGN (CSCWD)</t>
  </si>
  <si>
    <t>IEEE 15th Conference on Business Informatics</t>
  </si>
  <si>
    <t>IEEE Eighth International Conference on Software Testing, Verification and Validation Workshops (ICSTW)</t>
  </si>
  <si>
    <t>2023 INTERNATIONAL CONFERENCE ON MACHINE LEARNING AND APPLICATIONS (ICMLA)</t>
  </si>
  <si>
    <t>IEEE 41st Annual Computer Software and Applications Conference (COMPSAC)</t>
  </si>
  <si>
    <t>2024 IEEE INTERNATIONAL CONFERENCE ON SOFTWARE SERVICES ENGINEERING (SSE)</t>
  </si>
  <si>
    <t>Sixth IEEE International Conference on Data Mining - Workshops</t>
  </si>
  <si>
    <t>11th IEEE International Enterprise Distributed Object Computing Conference</t>
  </si>
  <si>
    <t>SIXTH IEEE INTERNATIONAL CONFERENCE ON DATA MINING - WORKSHOPS (ICDMW'06)</t>
  </si>
  <si>
    <t>2017 PALESTINIAN INTERNATIONAL CONFERENCE ON INFORMATION AND COMMUNICATION TECHNOLOGY (PICICT)</t>
  </si>
  <si>
    <t>2018 INTERNATIONAL CONFERENCE ON COMPUTATIONAL SCIENCE AND COMPUTATIONAL INTELLIGENCE (CSCI)</t>
  </si>
  <si>
    <t>28th IEEE International Conference on Software Maintenance (ICSM)</t>
  </si>
  <si>
    <t>44th Hawaii International Conference on System Sciences</t>
  </si>
  <si>
    <t>2014 2ND INTERNATIONAL SYMPOSIUM ON COMPUTATIONAL AND BUSINESS INTELLIGENCE</t>
  </si>
  <si>
    <t>2010 INTERNATIONAL CONFERENCE ON MANAGEMENT AND SERVICE SCIENCE</t>
  </si>
  <si>
    <t>2011 INTERNATIONAL CONFERENCE ON MANAGEMENT AND SERVICE SCIENCE</t>
  </si>
  <si>
    <t>2012 9TH INTERNATIONAL CONFERENCE ON FUZZY SYSTEMS AND KNOWLEDGE DISCOVERY</t>
  </si>
  <si>
    <t>2010 INTERNATIONAL CONFERENCE ON NETWORKING AND DIGITAL SOCIETY</t>
  </si>
  <si>
    <t>2011 IEEE 18TH INTERNATIONAL CONFERENCE ON INDUSTRIAL ENGINEERING AND ENGINEERING MANAGEMENT</t>
  </si>
  <si>
    <t>2010 2ND INTERNATIONAL SYMPOSIUM ON INFORMATION ENGINEERING AND ELECTRONIC COMMERCE</t>
  </si>
  <si>
    <t>2019 4TH TECHNOLOGY INNOVATION MANAGEMENT AND ENGINEERING SCIENCE INTERNATIONAL CONFERENCE (TIMES-ICON)</t>
  </si>
  <si>
    <t>2022 7TH INTERNATIONAL CONFERENCE ON BUSINESS AND INDUSTRIAL RESEARCH (ICBIR)</t>
  </si>
  <si>
    <t>IEEE International Conference on Semantic Computing</t>
  </si>
  <si>
    <t>International Conference on Social Computing</t>
  </si>
  <si>
    <t>IEEE International Conference on Web Services</t>
  </si>
  <si>
    <t>2010 INTERNATIONAL CONFERENCE ON INTELLIGENT COMPUTATION TECHNOLOGY AND AUTOMATION</t>
  </si>
  <si>
    <t>2020 URAL SMART ENERGY CONFERENCE (USEC)</t>
  </si>
  <si>
    <t>2011 EIGHTH INTERNATIONAL CONFERENCE ON FUZZY SYSTEMS AND KNOWLEDGE DISCOVERY (FSKD)</t>
  </si>
  <si>
    <t>IEEE COMPUTATIONAL INTELLIGENCE MAGAZINE</t>
  </si>
  <si>
    <t>IEEE 25th International Enterprise Distributed Object Computing Conference (EDOC)</t>
  </si>
  <si>
    <t>Eighth IEEE European Conference on Web Services</t>
  </si>
  <si>
    <t>IEEE 39th International Conference on Distributed Computing Systems (ICDCS)</t>
  </si>
  <si>
    <t>2015 IEEE 23RD INTERNATIONAL CONFERENCE ON PROGRAM COMPREHENSION</t>
  </si>
  <si>
    <t>2012 IEEE CONGRESS ON EVOLUTIONARY COMPUTATION</t>
  </si>
  <si>
    <t>IEEE TRANSACTIONS ON AUTOMATION SCIENCE AND ENGINEERING</t>
  </si>
  <si>
    <t>IBM SYSTEMS JOURNAL</t>
  </si>
  <si>
    <t>IEEE TRANSACTIONS ON NEURAL NETWORKS AND LEARNING SYSTEMS</t>
  </si>
  <si>
    <t>2012 28TH IEEE INTERNATIONAL CONFERENCE ON SOFTWARE MAINTENANCE (ICSM)</t>
  </si>
  <si>
    <t>2011 44TH HAWAII INTERNATIONAL CONFERENCE ON SYSTEM SCIENCES</t>
  </si>
  <si>
    <t>IEEE 27th International Conference on Data Engine</t>
  </si>
  <si>
    <t>2011 IEEE 27TH INTERNATIONAL CONFERENCE ON DATA ENGINEERING</t>
  </si>
  <si>
    <t>11TH IEEE INTERNATIONAL ENTERPRISE DISTRIBUTED OBJECT COMPUTING CONFERENCE (EDOC 2007)</t>
  </si>
  <si>
    <t>IEEE International Conference on Software Maintenance and Evolution (ICSME)</t>
  </si>
  <si>
    <t>IEEE 31st International Conference on Data Engineering</t>
  </si>
  <si>
    <t>IEEE 35th Annual Computer Software and Applications Conference Workshops</t>
  </si>
  <si>
    <t>2013 IEEE 15TH CONFERENCE ON BUSINESS INFORMATICS</t>
  </si>
  <si>
    <t>2015 IEEE EIGHTH INTERNATIONAL CONFERENCE ON SOFTWARE TESTING, VERIFICATION AND VALIDATION WORKSHOPS (ICSTW)</t>
  </si>
  <si>
    <t>2017 IEEE 41ST ANNUAL COMPUTER SOFTWARE AND APPLICATIONS CONFERENCE (COMPSAC)</t>
  </si>
  <si>
    <t>IEEE P1849/D03, JUNE 2016</t>
  </si>
  <si>
    <t>IEEE P1849/D02, JANUARY 2016</t>
  </si>
  <si>
    <t>IEEE TRANSACTIONS ON COMPUTATIONAL SOCIAL SYSTEMS</t>
  </si>
  <si>
    <t>IEEE TRANSACTIONS ON SOFTWARE ENGINEERING</t>
  </si>
  <si>
    <t>IEEE 21st Conference on Business Informatics (CBI)</t>
  </si>
  <si>
    <t>IEEE 30th International Conference on Data Engineering Workshops</t>
  </si>
  <si>
    <t>Sixth International Conference on IT Security Incident Management and IT Forensics</t>
  </si>
  <si>
    <t>2016 IEEE INTERNATIONAL CONFERENCE ON SERVICES COMPUTING (SCC)</t>
  </si>
  <si>
    <t>Sixth International Conference on Enterprise Systems (ES)</t>
  </si>
  <si>
    <t>IEEE 23rd International Enterprise Distributed Object Computing Workshop (EDOCW)</t>
  </si>
  <si>
    <t>International Conference on ICT for Smart Society (ICISS)</t>
  </si>
  <si>
    <t>ACM/IEEE International Conference on Model Driven Engineering Languages and Systems Companion (MODELS-C)</t>
  </si>
  <si>
    <t>IEEE International Conference on Services Computing</t>
  </si>
  <si>
    <t>Twelfth International Conference on Contemporary Computing (IC3)</t>
  </si>
  <si>
    <t>IFIP International Conference on Network and Parallel Computing Workshops (NPC 2007)</t>
  </si>
  <si>
    <t>2008 IEEE INTERNATIONAL CONFERENCE ON SEMANTIC COMPUTING</t>
  </si>
  <si>
    <t>2013 INTERNATIONAL CONFERENCE ON SOCIAL COMPUTING</t>
  </si>
  <si>
    <t>2010 IEEE INTERNATIONAL CONFERENCE ON WEB SERVICES</t>
  </si>
  <si>
    <t>2021 IEEE 25TH INTERNATIONAL ENTERPRISE DISTRIBUTED OBJECT COMPUTING CONFERENCE (EDOC)</t>
  </si>
  <si>
    <t>IEEE/WIC/ACM International Conference on Web Intelligence (WI)</t>
  </si>
  <si>
    <t>IEEE International Conference on Complex Systems (ICCS)</t>
  </si>
  <si>
    <t>International Conference on Energy, Communication, Data Analytics and Soft Computing (ICECDS)</t>
  </si>
  <si>
    <t>Portland International Conference on Management of Engineering and Technology (PICMET)</t>
  </si>
  <si>
    <t>IEEE International Conference on Technology Management, Operations and Decisions (ICTMOD)</t>
  </si>
  <si>
    <t>International Conference on Power Energy, Environment &amp; Intelligent Control (PEEIC)</t>
  </si>
  <si>
    <t>International Conference on Communication, Computing and Energy Efficient Technologies (I3CEET)</t>
  </si>
  <si>
    <t>2010 EIGHTH IEEE EUROPEAN CONFERENCE ON WEB SERVICES</t>
  </si>
  <si>
    <t>2019 IEEE 39TH INTERNATIONAL CONFERENCE ON DISTRIBUTED COMPUTING SYSTEMS (ICDCS)</t>
  </si>
  <si>
    <t>48th Hawaii International Conference on System Sciences</t>
  </si>
  <si>
    <t>8th International Conference on Advanced Computing and Communication Systems (ICACCS)</t>
  </si>
  <si>
    <t>32nd Annual IEEE International Computer Software and Applications Conference</t>
  </si>
  <si>
    <t>IEEE TRANSACTIONS ON INDUSTRIAL INFORMATICS</t>
  </si>
  <si>
    <t>2019 IEEE INTERNATIONAL CONFERENCE ON SOFTWARE MAINTENANCE AND EVOLUTION (ICSME)</t>
  </si>
  <si>
    <t>IEEE SOFTWARE</t>
  </si>
  <si>
    <t>10th IEEE International Enterprise Distributed Object Computing Conference (EDOC'06)</t>
  </si>
  <si>
    <t>40th Annual Hawaii International Conference on System Sciences (HICSS'07)</t>
  </si>
  <si>
    <t>2006 10TH IEEE INTERNATIONAL ENTERPRISE DISTRIBUTED OBJECT COMPUTING CONFERENCE (EDOC'06)</t>
  </si>
  <si>
    <t>2015 IEEE 31ST INTERNATIONAL CONFERENCE ON DATA ENGINEERING</t>
  </si>
  <si>
    <t>2011 IEEE 35TH ANNUAL COMPUTER SOFTWARE AND APPLICATIONS CONFERENCE WORKSHOPS</t>
  </si>
  <si>
    <t>2007 40TH ANNUAL HAWAII INTERNATIONAL CONFERENCE ON SYSTEM SCIENCES (HICSS'07)</t>
  </si>
  <si>
    <t>PROCEEDING OF THE INTERNATIONAL CONFERENCE ON E-EDUCATION, ENTERTAINMENT AND E-MANAGEMENT</t>
  </si>
  <si>
    <t>2019 IEEE 21ST CONFERENCE ON BUSINESS INFORMATICS (CBI)</t>
  </si>
  <si>
    <t>2014 IEEE 30TH INTERNATIONAL CONFERENCE ON DATA ENGINEERING WORKSHOPS</t>
  </si>
  <si>
    <t>11th International Conference on Software, Knowledge, Information Management and Applications (SKIMA)</t>
  </si>
  <si>
    <t>7th International Conference on Computing for Sustainable Global Development (INDIACom)</t>
  </si>
  <si>
    <t>10th International Symposium on Digital Forensics and Security (ISDFS)</t>
  </si>
  <si>
    <t>9th International Conference on Software Engineering and Applications (ICSOFT-EA)</t>
  </si>
  <si>
    <t>2011 SIXTH INTERNATIONAL CONFERENCE ON IT SECURITY INCIDENT MANAGEMENT AND IT FORENSICS</t>
  </si>
  <si>
    <t>2015 48TH HAWAII INTERNATIONAL CONFERENCE ON SYSTEM SCIENCES</t>
  </si>
  <si>
    <t>2018 SIXTH INTERNATIONAL CONFERENCE ON ENTERPRISE SYSTEMS (ES)</t>
  </si>
  <si>
    <t>2022 8TH INTERNATIONAL CONFERENCE ON ADVANCED COMPUTING AND COMMUNICATION SYSTEMS (ICACCS)</t>
  </si>
  <si>
    <t>2019 IEEE 23RD INTERNATIONAL ENTERPRISE DISTRIBUTED OBJECT COMPUTING WORKSHOP (EDOCW)</t>
  </si>
  <si>
    <t>2018 IEEE INTERNATIONAL CONFERENCE ON WEB SERVICES (ICWS)</t>
  </si>
  <si>
    <t>2022 INTERNATIONAL CONFERENCE ON ICT FOR SMART SOCIETY (ICISS)</t>
  </si>
  <si>
    <t>2008 32ND ANNUAL IEEE INTERNATIONAL COMPUTER SOFTWARE AND APPLICATIONS CONFERENCE</t>
  </si>
  <si>
    <t>2021 ACM/IEEE INTERNATIONAL CONFERENCE ON MODEL DRIVEN ENGINEERING LANGUAGES AND SYSTEMS COMPANION (MODELS-C)</t>
  </si>
  <si>
    <t>2009 IEEE INTERNATIONAL CONFERENCE ON SERVICES COMPUTING</t>
  </si>
  <si>
    <t>2019 TWELFTH INTERNATIONAL CONFERENCE ON CONTEMPORARY COMPUTING (IC3)</t>
  </si>
  <si>
    <t>2007 IFIP INTERNATIONAL CONFERENCE ON NETWORK AND PARALLEL COMPUTING WORKSHOPS (NPC 2007)</t>
  </si>
  <si>
    <t>International Conference on e-Education, Entertainment and e-Management</t>
  </si>
  <si>
    <t>3rd International Conference on Electronics Computer Technology</t>
  </si>
  <si>
    <t>2017 11TH INTERNATIONAL CONFERENCE ON SOFTWARE, KNOWLEDGE, INFORMATION MANAGEMENT AND APPLICATIONS (SKIMA)</t>
  </si>
  <si>
    <t>2019 IEEE/WIC/ACM INTERNATIONAL CONFERENCE ON WEB INTELLIGENCE (WI)</t>
  </si>
  <si>
    <t>2023 ACM/IEEE INTERNATIONAL CONFERENCE ON MODEL DRIVEN ENGINEERING LANGUAGES AND SYSTEMS COMPANION (MODELS-C)</t>
  </si>
  <si>
    <t>2012 IEEE INTERNATIONAL CONFERENCE ON COMPLEX SYSTEMS (ICCS)</t>
  </si>
  <si>
    <t>2020 7TH INTERNATIONAL CONFERENCE ON COMPUTING FOR SUSTAINABLE GLOBAL DEVELOPMENT (INDIACOM)</t>
  </si>
  <si>
    <t>2017 INTERNATIONAL CONFERENCE ON ENERGY, COMMUNICATION, DATA ANALYTICS AND SOFT COMPUTING (ICECDS)</t>
  </si>
  <si>
    <t>2016 PORTLAND INTERNATIONAL CONFERENCE ON MANAGEMENT OF ENGINEERING AND TECHNOLOGY (PICMET)</t>
  </si>
  <si>
    <t>2022 10TH INTERNATIONAL SYMPOSIUM ON DIGITAL FORENSICS AND SECURITY (ISDFS)</t>
  </si>
  <si>
    <t>2024 IEEE INTERNATIONAL CONFERENCE ON TECHNOLOGY MANAGEMENT, OPERATIONS AND DECISIONS (ICTMOD)</t>
  </si>
  <si>
    <t>2023 INTERNATIONAL CONFERENCE ON POWER ENERGY, ENVIRONMENT &amp; INTELLIGENT CONTROL (PEEIC)</t>
  </si>
  <si>
    <t>2024 INTERNATIONAL CONFERENCE ON COMMUNICATION, COMPUTING AND ENERGY EFFICIENT TECHNOLOGIES (I3CEET)</t>
  </si>
  <si>
    <t>2014 9TH INTERNATIONAL CONFERENCE ON SOFTWARE ENGINEERING AND APPLICATIONS (ICSOFT-EA)</t>
  </si>
  <si>
    <t>WORKFLOW PATTERNS: THE DEFINITIVE GUIDE</t>
  </si>
  <si>
    <t>THE DIGITAL TRANSFORMATION OF LOGISTICS: DEMYSTIFYING IMPACTS OF THE FOURTH INDUSTRIAL REVOLUTION</t>
  </si>
  <si>
    <t>BUSINESS AND SCIENTIFIC WORKFLOWS: A WEB SERVICE-ORIENTED APPROACH</t>
  </si>
  <si>
    <t>ALL HANDS ON TECH: THE AI-POWERED CITIZEN REVOLUTION</t>
  </si>
  <si>
    <t>PERSPECTIVES ON BUSINESS INTELLIGENCE</t>
  </si>
  <si>
    <t>IEEE Integrated STEM Education Conference (ISEC</t>
  </si>
  <si>
    <t>IEEE 18th International Enterprise Distributed Object Computing Conference Workshops and Demonstrations</t>
  </si>
  <si>
    <t>2022 IEEE INTEGRATED STEM EDUCATION CONFERENCE (ISEC)</t>
  </si>
  <si>
    <t>LOW-CODE APPLICATION DEVELOPMENT WITH APPIAN: THE PRACTITIONER'S GUIDE TO HIGH-SPEED BUSINESS AUTOMATION AT ENTERPRISE SCALE USING APPIAN</t>
  </si>
  <si>
    <t>5th International Conference on Process Mining (ICPM)</t>
  </si>
  <si>
    <t>41st Annual International Conference of the IEEE Engineering in Medicine and Biology Society (EMBC)</t>
  </si>
  <si>
    <t>2011 3RD INTERNATIONAL CONFERENCE ON ELECTRONICS COMPUTER TECHNOLOGY</t>
  </si>
  <si>
    <t>INTELLIGENT AUTOMATION WITH IBM CLOUD PAK FOR BUSINESS AUTOMATION: A PRACTICAL GUIDE TO AUTOMATING ENTERPRISE BUSINESS WORKFLOWS TO DELIVER INTELLIGENT SOLUTIONS</t>
  </si>
  <si>
    <t>DECISION INTELLIGENCE: TRANSFORM YOUR TEAM AND ORGANIZATION WITH AI-DRIVEN DECISION-MAKING</t>
  </si>
  <si>
    <t>ADVANCED DATABASE TECHNOLOGY AND DESIGN</t>
  </si>
  <si>
    <t>THE NEW AUTOMATION MINDSET: THE LEADERSHIP BLUEPRINT FOR THE ERA OF AI-FOR-ALL</t>
  </si>
  <si>
    <t>DEMOCRATIZING ARTIFICIAL INTELLIGENCE WITH UIPATH: EXPAND AUTOMATION IN YOUR ORGANIZATION TO ACHIEVE OPERATIONAL EFFICIENCY AND HIGH PERFORMANCE</t>
  </si>
  <si>
    <t>IEEE ENGINEERING MANAGEMENT REVIEW</t>
  </si>
  <si>
    <t>IEEE INTERNET OF THINGS JOURNAL</t>
  </si>
  <si>
    <t>HANDBOOK OF COMPUTATIONAL SCIENCES: A MULTI AND INTERDISCIPLINARY APPROACH</t>
  </si>
  <si>
    <t>PROCESS THEORY: BACKGROUND, OPPORTUNITY, AND CHALLENGES</t>
  </si>
  <si>
    <t>IEEE International Symposium on Software Reliability Engineering Workshops (ISSREW)</t>
  </si>
  <si>
    <t>IEEE 24th International Enterprise Distributed Object Computing Conference (EDOC)</t>
  </si>
  <si>
    <t>International Seminar on Intelligent Technology and Its Applications (ISITIA)</t>
  </si>
  <si>
    <t>International Joint Conference on Neural Networks (IJCNN)</t>
  </si>
  <si>
    <t>IEEE/RSJ International Conference on Intelligent Robots and Systems (IROS)</t>
  </si>
  <si>
    <t>IEEE International Conference on Blockchain and Cryptocurrency (ICBC)</t>
  </si>
  <si>
    <t>2019 INTERNATIONAL CONFERENCE ON PROCESS MINING (ICPM)</t>
  </si>
  <si>
    <t>2022 4TH INTERNATIONAL CONFERENCE ON PROCESS MINING (ICPM)</t>
  </si>
  <si>
    <t>2023 5TH INTERNATIONAL CONFERENCE ON PROCESS MINING (ICPM)</t>
  </si>
  <si>
    <t>2014 IEEE 18TH INTERNATIONAL ENTERPRISE DISTRIBUTED OBJECT COMPUTING CONFERENCE WORKSHOPS AND DEMONSTRATIONS</t>
  </si>
  <si>
    <t>2019 IEEE INTERNATIONAL SYMPOSIUM ON SOFTWARE RELIABILITY ENGINEERING WORKSHOPS (ISSREW)</t>
  </si>
  <si>
    <t>IEEE INTERNET COMPUTING</t>
  </si>
  <si>
    <t>2019 41ST ANNUAL INTERNATIONAL CONFERENCE OF THE IEEE ENGINEERING IN MEDICINE AND BIOLOGY SOCIETY (EMBC)</t>
  </si>
  <si>
    <t>2020 IEEE 24TH INTERNATIONAL ENTERPRISE DISTRIBUTED OBJECT COMPUTING CONFERENCE (EDOC)</t>
  </si>
  <si>
    <t>2024 INTERNATIONAL SEMINAR ON INTELLIGENT TECHNOLOGY AND ITS APPLICATIONS (ISITIA)</t>
  </si>
  <si>
    <t>2020 INTERNATIONAL JOINT CONFERENCE ON NEURAL NETWORKS (IJCNN)</t>
  </si>
  <si>
    <t>2022 IEEE/RSJ INTERNATIONAL CONFERENCE ON INTELLIGENT ROBOTS AND SYSTEMS (IROS)</t>
  </si>
  <si>
    <t>2022 IEEE INTERNATIONAL CONFERENCE ON BLOCKCHAIN AND CRYPTOCURRENCY (ICBC)</t>
  </si>
  <si>
    <t>Kanban and process mining in the task management</t>
  </si>
  <si>
    <t>https://doi.org/10.1145/3275245.3275286</t>
  </si>
  <si>
    <t>In a world continuously changing with markets that are in permanent evolution and in contend, the companys must inovate, be more flexible, offer quality and respond swiftly. These factors do not apply for product manufacture processes only, but for software development processes aswell. This paper describes an account of experiences with the use of Kanban to improve the activities management in an ERP's development. To do this, a mapping of the current process was carried out, so to propose a set of improvements in the management of activities. As a result, a set of tools were implemented to enable a clear view and control over the activities, as well as to integrate the Issue Tracking System with the Kanban board. Furthermore, a process mining technique was used to estimate the time of conclusion of the activities and to detect performance problem.</t>
  </si>
  <si>
    <t>XVII Brazilian Symposium on Software Quality</t>
  </si>
  <si>
    <t>9781450365659</t>
  </si>
  <si>
    <t>Association for Computing Machinery</t>
  </si>
  <si>
    <t>Process Mining: Overview and Opportunities</t>
  </si>
  <si>
    <t>https://doi.org/10.1145/2229156.2229157</t>
  </si>
  <si>
    <t>van der Aalst, Will</t>
  </si>
  <si>
    <t>Over the last decade, process mining emerged as a new research field that focuses on the analysis of processes using event data. Classical data mining techniques such as classification, clustering, regression, association rule learning, and sequence/episode mining do not focus on business process models and are often only used to analyze a specific step in the overall process. Process mining focuses on end-to-end processes and is possible because of the growing availability of event data and new process discovery and conformance checking techniques.Process models are used for analysis (e.g., simulation and verification) and enactment by BPM/WFM systems. Previously, process models were typically made by hand without using event data. However, activities executed by people, machines, and software leave trails in so-called event logs. Process mining techniques use such logs to discover, analyze, and improve business processes.Recently, the Task Force on Process Mining released the Process Mining Manifesto. This manifesto is supported by 53 organizations and 77 process mining experts contributed to it. The active involvement of end-users, tool vendors, consultants, analysts, and researchers illustrates the growing significance of process mining as a bridge between data mining and business process modeling. The practical relevance of process mining and the interesting scientific challenges make process mining one of the “hot” topics in Business Process Management (BPM). This article introduces process mining as a new research field and summarizes the guiding principles and challenges described in the manifesto.</t>
  </si>
  <si>
    <t>2158-656X</t>
  </si>
  <si>
    <t>2158-6578</t>
  </si>
  <si>
    <t>SBQS '18: PROCEEDINGS OF THE XVII BRAZILIAN SYMPOSIUM ON SOFTWARE QUALITY</t>
  </si>
  <si>
    <t>ACM TRANSACTIONS ON MANAGEMENT INFORMATION SYSTEMS (TMIS)</t>
  </si>
  <si>
    <t>Process mining</t>
  </si>
  <si>
    <t>https://doi.org/10.1145/2240236.2240257</t>
  </si>
  <si>
    <t>Using real event data to X-ray business processes helps ensure conformance between design and reality.</t>
  </si>
  <si>
    <t>Van Der Aalst, Will</t>
  </si>
  <si>
    <t>0001-0782</t>
  </si>
  <si>
    <t>Communications of the ACM</t>
  </si>
  <si>
    <t>1557-7317</t>
  </si>
  <si>
    <t>Process mining: making knowledge discovery process centric</t>
  </si>
  <si>
    <t>https://doi.org/10.1145/2207243.2207251</t>
  </si>
  <si>
    <t>Recently, the Task Force on Process Mining released the Process Mining Manifesto. The manifesto is supported by 53 organizations and 77 process mining experts contributed to it. The active contributions from end-users, tool vendors, consultants, analysts, and researchers illustrate the growing relevance of process mining as a bridge between data mining and business process modeling. This paper summarizes the manifesto and explains why process mining is a highly relevant, but also very challenging, research area. This way we hope to stimulate the broader ACM SIGKDD community to look at process-centric knowledge discovery.</t>
  </si>
  <si>
    <t>1931-0145</t>
  </si>
  <si>
    <t>1931-0153</t>
  </si>
  <si>
    <t>An empirical comparison of static and dynamic business process mining</t>
  </si>
  <si>
    <t>https://doi.org/10.1145/1982185.1982249</t>
  </si>
  <si>
    <t>Mendes, Vitor; Junior, Elio Ribeiro Faria; Garcia, Cleiton; Malucelli, Andreia</t>
  </si>
  <si>
    <t>Pérez-Castillo, Ricardo; García-Rodríguez de Guzmán, Ignacio; Piattini, Mario; Weber, Barbara; S. Places, Ángeles</t>
  </si>
  <si>
    <t>2011 ACM Symposium on Applied Computing</t>
  </si>
  <si>
    <t>9781450301138</t>
  </si>
  <si>
    <t>Legacy information systems age over time as a consequence of the uncontrolled maintenance and need to be modernized. Process mining allows the discovery of business processes embedded in legacy information systems, which is necessary to preserve the legacy business knowledge, and align them with the new, modernized information systems. There are two main approaches to address the mining of business processes from legacy information systems: (i) the static approach that only considers legacy source code's elements from a syntactical viewpoint; and (ii) the dynamic approach, which also considers information derived by system execution. Unfortunately, there is a lack of empirical evidence facilitating the selection of one of them. This paper provides a formal comparison of the static and dynamic approach through a case study. This study shows that the static approach provides better performance, while the dynamic approach discovers more accurate business processes.</t>
  </si>
  <si>
    <t>SAC '11: PROCEEDINGS OF THE 2011 ACM SYMPOSIUM ON APPLIED COMPUTING</t>
  </si>
  <si>
    <t>ACM SIGKDD EXPLORATIONS NEWSLETTER</t>
  </si>
  <si>
    <t>COMMUNICATIONS OF THE ACM</t>
  </si>
  <si>
    <t>Wang, Jianmin; Tan, Shijie; Wen, Lijie; Wong, Raymond K.; Guo, Qinlong</t>
  </si>
  <si>
    <t>An empirical evaluation of process mining algorithms based on structural and behavioral similarities</t>
  </si>
  <si>
    <t>While many process mining algorithms have been proposed recently, there exists no widely-accepted benchmark to evaluate these process mining algorithms. As a result, it can be difficult to compare different process mining algorithms especially over different application domains. This paper presents our attempt in building such a benchmark by empirically evaluating process mining algorithms using reference models, in which the quality of a discovered model is measured by the behavioral and structural similarities with its reference model. In addition to artificial reference models extracted from academic papers and SAP suites, real-life processes from a major boiler manufacturer in China are added into the benchmark.</t>
  </si>
  <si>
    <t>27th Annual ACM Symposium on Applied Computing</t>
  </si>
  <si>
    <t>SAC '12: PROCEEDINGS OF THE 27TH ANNUAL ACM SYMPOSIUM ON APPLIED COMPUTING</t>
  </si>
  <si>
    <t>9781450308571</t>
  </si>
  <si>
    <t>https://doi.org/10.1145/2245276.2245316</t>
  </si>
  <si>
    <t>Fundamental Framework for Task Mining Technology Adoption: Results from a Qualitative Empirical Study</t>
  </si>
  <si>
    <t>https://doi.org/10.1145/3605423.3605443</t>
  </si>
  <si>
    <t>Digitalization influences business processes and their management. Digital technologies such as Process Mining (PM) or Robotic Process Automation (RPA), which are becoming more and more prevalent, offer new possibilities for process analysis, monitoring, and automation. PM can further be helpful in identifying processes that are suitable for RPA. However, purely applying PM at the business data level often does not produce all the details required to assess RPA suitability. These necessary details can be supplemented by Task Mining (TM), a technology that can analyze tasks at a desktop data level, which opens further potential beyond the automation benefits. However, the currently available scientific literature on TM is scarce and empirical qualitative studies or case studies on the adoption of TM technology from a BPM perspective are missing. Therefore, this paper develops a fundamental framework for TM technology adoption based on a qualitative empirical study involving experts via semi-structured interviews, which are analyzed according to the qualitative content analysis based on the methodology of Mayring. The framework relates five potential benefits, two opportunities, four risks, and four basic requirements identified from the qualitative study. It thus provides a new valid starting point for future research efforts and serves as a guideline for managers in practice to evaluate a potential TM deployment in the company.</t>
  </si>
  <si>
    <t>2023 9th International Conference on Computer Technology Applications</t>
  </si>
  <si>
    <t>9781450399579</t>
  </si>
  <si>
    <t>Dirnberger, Johannes; Loidl, Bernadette; Brunner, Uwe</t>
  </si>
  <si>
    <t>Mining processes in dentistry</t>
  </si>
  <si>
    <t>https://doi.org/10.1145/2110363.2110407</t>
  </si>
  <si>
    <t>Mans, Ronny; Reijers, Hajo; van Genuchten, Michiel; Wismeijer, Daniel</t>
  </si>
  <si>
    <t>Business processes in dentistry are quickly evolving towards 'digital dentistry'. This means that many steps in the dental process will increasingly deal with computerized information or computerized half products. A complicating factor in the improvement of process performance in dentistry, however, is the large number of independent dental professionals that are involved in the entire process. In order to reap the benefits of digital dentistry, it is essential to obtain an accurate view on the current processes in practice. In this paper, so called process mining techniques are applied in order to demonstrate that, based on automatically stored data, detailed process knowledge can be obtained on dental processes, e.g. it can be discovered how dental processes are actually executed. To this end, we analyze a real case of a private dental practice, which is responsible for the treatment of patients (diagnosis, placing of implants and the placement of the final restoration), and the dental lab that is responsible for the production of the final restoration. To determine the usefulness of process mining, the entire process has been investigated from three different perspectives: (1) the control-flow perspective, (2) the organizational perspective and (3) the performance perspective. The results clearly show that process mining is useful to gain a deep understanding of dental processes. Also, it becomes clear that dental process are rather complex, which require a considerable amount of flexibility. We argue that the introduction of workflow management technology is needed in order to make digital dentistry a success.</t>
  </si>
  <si>
    <t>2nd ACM SIGHIT International Health Informatics Symposium</t>
  </si>
  <si>
    <t>9781450307819</t>
  </si>
  <si>
    <t>ICCTA '23: PROCEEDINGS OF THE 2023 9TH INTERNATIONAL CONFERENCE ON COMPUTER TECHNOLOGY APPLICATIONS</t>
  </si>
  <si>
    <t>IHI '12: PROCEEDINGS OF THE 2ND ACM SIGHIT INTERNATIONAL HEALTH INFORMATICS SYMPOSIUM</t>
  </si>
  <si>
    <t>Editorial: “Business Process Intelligence: Connecting Data and Processes”</t>
  </si>
  <si>
    <t>https://doi.org/10.1145/2685352</t>
  </si>
  <si>
    <t>Aalst, Wil Van Der; Zhao, J. Leon; Wang, Harry Jiannan</t>
  </si>
  <si>
    <t>This introduction to the special issue on Business Process Intelligence (BPI) discusses the relation between data and processes. The recent attention for Big Data illustrates that organizations are aware of the potential of the torrents of data generated by today's information systems. However, at the same time, organizations are struggling to extract value from this overload of data. Clearly, there is a need for data scientists able to transform event data into actionable information. To do this, it is crucial to take a process perspective. The ultimate goal of BPI is not to improve information systems or the recording of data; instead the focus should be in improving the process. For example, we may want to aim at reducing costs, minimizing response times, and ensuring compliance. This requires a “confrontation” between process models and event data. Recent advances in process mining allow us to automatically learn process models showing the bottlenecks from “raw” event data. Moreover, given a normative model, we can use conformance checking to quantify and understand deviations. Automatically learned models may also be used for prediction and recommendation. BPI is rapidly developing as a field linking data science to business process management. This article aims to provide an overview thereby paving the way for the other contributions in this special issue.</t>
  </si>
  <si>
    <t>https://doi.org/10.1145/2739480.2754765</t>
  </si>
  <si>
    <t>GECCO '15: Proceedings of the 2015 Annual Conference on Genetic and Evolutionary Computation</t>
  </si>
  <si>
    <t xml:space="preserve"> 2015 Annual Conference on Genetic and Evolutionary Computation</t>
  </si>
  <si>
    <t>9781450334723</t>
  </si>
  <si>
    <t>Conformance checking for BPMN-based process models</t>
  </si>
  <si>
    <t>https://doi.org/10.1145/2554850.2555061</t>
  </si>
  <si>
    <t>Molka, Thomas; Redlich, David; Drobek, Marc; Caetano, Artur; Zeng, Xiao-Jun; Gilani, Wasif</t>
  </si>
  <si>
    <t>Measuring how well business process models conform to the execution of the process in reality is an important topic with many applications. While current conformance checking approaches are tailored to formal models such as Petri nets they lack support for domain-specific standards such as BPMN. In this paper we present two approaches for directly measuring the conformance of business process models based on BPMN elements and event logs. We define methods for extracting properties from such models that enable an easy comparison to event logs on a local level (i.e. for individual parts of the process and individual events). Furthermore, we present a method for replaying whole event logs on such models, allowing for a global conformance measure (i.e. on trace level). By utilising the previously extracted properties, we eliminate the need for expensive state-space exploration.</t>
  </si>
  <si>
    <t>SAC '14: Proceedings of the 29th Annual ACM Symposium on Applied Computing</t>
  </si>
  <si>
    <t>29th Annual ACM Symposium on Applied Computing</t>
  </si>
  <si>
    <t>9781450324694</t>
  </si>
  <si>
    <t>Uma experiência em mineração de processos de manutenção de software</t>
  </si>
  <si>
    <t>https://doi.org/10.1145/1809980.1810047</t>
  </si>
  <si>
    <t>da Cruz, John Igor B.; Ruiz, Duncan</t>
  </si>
  <si>
    <t>Software organizations are investing more and more time and resources in their process improvement. Process mining can be a valuable tool to gather data from event logs produced by decision-support information systems. This work discusses issues concerning process mining in the context of software development processes when using software metrics as data source. We also report an exploratory case study that uses metrics data from a software maintenance project from a large software operation. The results were useful to an exploratory analysis as well as to examine issues involved on the knowledge discovery process in this type of environment.</t>
  </si>
  <si>
    <t>WebMedia '08: Companion Proceedings of the XIV Brazilian Symposium on Multimedia and the Web</t>
  </si>
  <si>
    <t>XIV Brazilian Symposium on Multimedia and the Web</t>
  </si>
  <si>
    <t>9788576691990</t>
  </si>
  <si>
    <t>Automating the Enterprise with Foundation Models</t>
  </si>
  <si>
    <t>https://doi.org/10.14778/3681954.3681964</t>
  </si>
  <si>
    <t>Wornow, Michael; Narayan, Avanika; Opsahl-Ong, Krista; McIntyre, Quinn; Shah, Nigam; Ré, Christopher</t>
  </si>
  <si>
    <t>Automating enterprise workflows could unlock $4 trillion/year in productivity gains. Despite being of interest to the data management community for decades, the ultimate vision of end-to-end workflow automation has remained elusive. Current solutions rely on process mining and robotic process automation (RPA), in which a bot is hard-coded to follow a set of predefined rules for completing a workflow. Through case studies of a hospital and large B2B enterprise, we find that the adoption of RPA has been inhibited by high set-up costs (12--18 months), unreliable execution (60% initial accuracy), and burdensome maintenance (requiring multiple FTEs). Multimodal foundation models (FMs) such as GPT-4 offer a promising new approach for end-to-end workflow automation given their generalized reasoning and planning abilities. To study these capabilities we propose ECLAIR, a system to automate enterprise workflows with minimal human supervision. We conduct initial experiments showing that multimodal FMs can address the limitations of traditional RPA with (1) near-human-level understanding of workflows (93% accuracy on a workflow understanding task) and (2) instant set-up with minimal technical barrier (based solely on a natural language description of a workflow, ECLAIR achieves end-to-end completion rates of 40%). We identify human-AI collaboration, validation, and self-improvement as open challenges, and suggest ways they can be solved with data management techniques.</t>
  </si>
  <si>
    <t>VLDB Endowment</t>
  </si>
  <si>
    <t>2150-8097</t>
  </si>
  <si>
    <t>Proceedings of the VLDB Endowment</t>
  </si>
  <si>
    <t>An exploratory study of process enactment as input to software process improvement</t>
  </si>
  <si>
    <t>https://doi.org/10.1145/1137702.1137711</t>
  </si>
  <si>
    <t>Huo, Ming; Zhang, He; Jeffery, Ross</t>
  </si>
  <si>
    <t>Software process improvement has been a focus of industry for many years. To assist the procedure and implementation of software process improvement we provide a software process recovery method based on mining project enactment data. The goal of process recovery is to improve the quality of a planned software process. We investigate the enactment of a planned software process from the view of understanding the appropriateness and fitness for purpose of the process model from the viewpoint of the project managers in the context of a small software development organization. We collected empirical data from this organization and then applied our method to a pilot case study. The main contribution of our work is to provide a methodology of software process model recovery which supports software process improvement.</t>
  </si>
  <si>
    <t>WoSQ '06: Proceedings of the 2006 International Workshop on Software Quality</t>
  </si>
  <si>
    <t>2006 International Workshop on Software Quality</t>
  </si>
  <si>
    <t>1595933999</t>
  </si>
  <si>
    <t>Near-duplicate detection for web-forums</t>
  </si>
  <si>
    <t>9781605584027</t>
  </si>
  <si>
    <t>Current forum search technologies lack the ability to identify threads with near-duplicate content and to group these threads in the search results. As a result, forum users are overloaded with duplicated search results and prefer to create new threads without trying to find existing ones. In this paper we therefore identify common reasons leading to near-duplicates and develop a new near-duplicate detection algorithm for forum threads. The algorithm is implemented using a large case study of a real-world forum serving more than one million users. We compare this work with current algorithms, similar to [4, 5], for detecting near-duplicates on machine generated web pages. Our preliminary results show, that we significantly outperform these algorithms and that we are able to group forum threads with a precision of 74%.</t>
  </si>
  <si>
    <t>Muthmann, Klemens; Barczyński, Wojciech M.; Brauer, Falk; Löser, Alexander</t>
  </si>
  <si>
    <t>https://doi.org/10.1145/1620432.1620447</t>
  </si>
  <si>
    <t>IDEAS '09: Proceedings of the 2009 International Database Engineering &amp;amp; Applications Symposium</t>
  </si>
  <si>
    <t>2009 International Database Engineering &amp;amp; Applications Symposium</t>
  </si>
  <si>
    <t>Aegis: Automatic Enforcement of Security Policies in Workflow-driven Web Applications</t>
  </si>
  <si>
    <t>https://doi.org/10.1145/3029806.3029813</t>
  </si>
  <si>
    <t>Compagna, Luca; dos Santos, Daniel Ricardo; Ponta, Serena Elisa; Ranise, Silvio</t>
  </si>
  <si>
    <t>Organizations often expose business processes and services as web applications. Improper enforcement of security policies in these applications leads to business logic vulnerabilities that are hard to find and may have dramatic security implications. Aegis is a tool to automatically synthesize run-time monitors to enforce control-flow and data-flow integrity, as well as authorization policies and constraints in web applications. The enforcement of these properties can mitigate attacks, e.g., authorization bypass and workflow violations, while allowing regulatory compliance in the form of, e.g., Separation of Duty. Aegis is capable of guaranteeing business continuity while enforcing the security policies. We evaluate Aegis on a set of real-world applications, assessing the enforcement of policies, mitigation of vulnerabilities, and performance overhead.</t>
  </si>
  <si>
    <t>CODASPY '17: Proceedings of the Seventh ACM on Conference on Data and Application Security and Privacy</t>
  </si>
  <si>
    <t>Seventh ACM on Conference on Data and Application Security and Privacy</t>
  </si>
  <si>
    <t>9781450345231</t>
  </si>
  <si>
    <t>European leadership in process management</t>
  </si>
  <si>
    <t>https://doi.org/10.1145/3511595</t>
  </si>
  <si>
    <t>Towards Business Process Observability</t>
  </si>
  <si>
    <t>https://doi.org/10.1145/3632410.3632435</t>
  </si>
  <si>
    <t>Saha, Avirup; Agarwal, Prerna; Ghosh, Sambit; Gantayat, Neelamadhav; Sindhgatta, Renuka</t>
  </si>
  <si>
    <t>The recent move towards migrating business processes in the cloud often requires organisations to have some parts of their business processes execute on cloud-native systems and others on the organizations’ own infrastructure. In many scenarios, there could be multi-cloud configurations with parts of the process run by different cloud providers. Hence, current-day business process executions rely on complex software ecosystems with high levels of cross-dependencies, heterogeneity, and redundancies. This growing complexity amplifies the need to monitor and maintain business process executions near real time to ensure the key performance indicators are met. Instances of system failure require early detection and diagnosis of the problem demanding minimal time to understand its impact on the process execution. We propose the notion of business process observability where the intention is to leverage parameters amenable to external monitoring, to adequately represent the state of a business process. The objective of the proposed approach is to offer an end-to-end observability of business processes provisioned in distributed environments that allows for (1) detection, (2) diagnosis, and (3) actions to address business process execution failures. The paper proposes a solution approach that uses observability data to build a cross-layer topology linking a business process and its underlying software ecosystem and provide detailed diagnostics correlating the business process and software execution failures.</t>
  </si>
  <si>
    <t>CODS-COMAD '24: Proceedings of the 7th Joint International Conference on Data Science &amp; Management of Data (11th ACM IKDD CODS and 29th COMAD)</t>
  </si>
  <si>
    <t>7th Joint International Conference on Data Science &amp; Management of Data (11th ACM IKDD CODS and 29th COMAD)</t>
  </si>
  <si>
    <t>9798400716348</t>
  </si>
  <si>
    <t>https://doi.org/10.1145/3632410.3632437</t>
  </si>
  <si>
    <t>Predicting Business Process Events in Presence of Anomalous IT Events</t>
  </si>
  <si>
    <t>Gupta, Avani; Saha, Avirup; Ghosh, Sambit; Gantayat, Neelamadhav; Sindhgatta, Renuka</t>
  </si>
  <si>
    <t>Mining behavior models from enterprise web applications</t>
  </si>
  <si>
    <t>https://doi.org/10.1145/2491411.2491426</t>
  </si>
  <si>
    <t>Schur, Matthias; Roth, Andreas; Zeller, Andreas</t>
  </si>
  <si>
    <t>Today's enterprise web applications demand very high release cycles---and consequently, frequent tests. Automating these tests typically requires a behavior model: A description of the states the application can be in, the transitions between these states, and the expected results. Furthermore one needs scripts to make the abstract actions (transitions) in the model executable. As specifying such behavior models and writing the necessary scripts manually is a hard task, a possible alternative could be to extract them from existing applications. However, mining such models can be a challenge, in particular because one needs to know when two states are equivalent, as well as how to reach that state. We present ProCrawl (PROcess CRAWLer), a generic approach to mine behavior models from (multi-user) enterprise web applications. ProCrawl observes the behavior of the application through its user interface, generates and executes tests to explore unobserved behavior. In our evaluation of three non-trivial web applications (an open-source shop system, an SAP product compliance application, and an open-source conference manager), ProCrawl produces models that precisely abstract application behavior and which can be directly used for effective model-based regression testing.</t>
  </si>
  <si>
    <t>ESEC/FSE 2013: Proceedings of the 2013 9th Joint Meeting on Foundations of Software Engineering</t>
  </si>
  <si>
    <t>2013 9th Joint Meeting on Foundations of Software Engineering</t>
  </si>
  <si>
    <t>9781450322379</t>
  </si>
  <si>
    <t>Forecasting the Impact of Anomalous Events on Business Process Performance</t>
  </si>
  <si>
    <t>https://doi.org/10.1145/3632410.3632432</t>
  </si>
  <si>
    <t>Saha, Avirup; Ghosh, Sambit; Gantayat, Neelamadhav; Sindhgatta, Renuka</t>
  </si>
  <si>
    <t>The performance of business processes such as order fulfillment, is measured and monitored in terms of Key Performance Indicators (KPIs) measured at periodic time intervals often hourly, daily, or weekly, depending on the business process. A business process is enabled by a set of IT software systems, infrastructure components, and external resources. Often, the impact of an anomalous event, such as a failure of an underlying IT system or poor weather conditions, on the business KPIs is unknown. Lack of knowledge as regards the impact of anomalous events leads to delays in handling these events. Providing a prior assessment of the impact can help prioritize the corrective actions and minimize further effect. In this work, we present a system that first uses periodic measurements of the business KPIs as a time series to correlate and identify the events impacting the KPIs, and forecasts the impact of anomalous events on the process performance. Our approach considers various types of process tasks that characterise a business process execution. We present experiments on synthetic and real-world datasets to validate the effectiveness of our approach in identifying and forecasting the impact of anomalous events on Business KPIs. We have deployed this functional component as a part of an IT Operations platform.</t>
  </si>
  <si>
    <t>From network mining to large scale business networks</t>
  </si>
  <si>
    <t>https://doi.org/10.1145/2187980.2188233</t>
  </si>
  <si>
    <t>The vision of Large Scale Network Analysis (LSNA) states on large amounts of network data, which are produced by social media applications like Facebook, Twitter, and the competitive domain of biological networks as well as their needs for network data extraction and analysis. That raises data management challenges which are addressed by biological, data mining and linked (web) data management communities. So far, mainly these domains were considered when identifying research topics and measuring approaches and progress. We argue that an important domain, the Business Network Management (BNM), representing business and (technical) integration data, implicitely linked and available in enterprises, has been neglected. Not only do enterprises need visibilities into their business networks, they need ad-hoc analysis capabilities on them. In this paper, we introduce BNM as domain, which comes with large scale network data. We discuss how linked business data can be made explicit by what we called Network Mining (NM) from dynamic, heterogeneous enterprise environments to combine it to a (cross-) enterprise linked business data network and state on its different facets w.r.t large network analysis and highlight challenges and opportunities.</t>
  </si>
  <si>
    <t>Ritter, Daniel</t>
  </si>
  <si>
    <t>WWW '12 Companion: Proceedings of the 21st International Conference on World Wide Web</t>
  </si>
  <si>
    <t>21st International Conference on World Wide Web</t>
  </si>
  <si>
    <t>9781450312301</t>
  </si>
  <si>
    <t>https://doi.org/10.1145/3571281</t>
  </si>
  <si>
    <t>Efficiently Cleaning Structured Event Logs: A Graph Repair Approach</t>
  </si>
  <si>
    <t>Huang, Ruihong; Wang, Jianmin; Song, Shaoxu; Lin, Xuemin; Zhu, Xiaochen; Pei, Jian</t>
  </si>
  <si>
    <t>Event data are often dirty owing to various recording conventions or simply system errors. These errors may cause serious damage to real applications, such as inaccurate provenance answers, poor profiling results, or concealing interesting patterns from event data. Cleaning dirty event data is strongly demanded. While existing event data cleaning techniques view event logs as sequences, structural information does exist among events, such as the task passing relationships between staffs in workflow or the invocation relationships among different micro-services in monitoring application performance. We argue that such structural information enhances not only the accuracy of repairing inconsistent events but also the computation efficiency. It is notable that both the structure and the names (labeling) of events could be inconsistent. In real applications, while an unsound structure is not repaired automatically (which requires manual effort from business actors to handle the structure error), it is highly desirable to repair the inconsistent event names introduced by recording mistakes. In this article, we first prove that the inconsistent label repairing problem is NP-complete. Then, we propose a graph repair approach for (1) detecting unsound structures, and (2) repairing inconsistent event names. Efficient pruning techniques together with two heuristic solutions are also presented. Extensive experiments over real and synthetic datasets demonstrate both the effectiveness and efficiency of our proposal.</t>
  </si>
  <si>
    <t>ACM Transactions on Database Systems</t>
  </si>
  <si>
    <t>0362-5915</t>
  </si>
  <si>
    <t>1557-4644</t>
  </si>
  <si>
    <t>Welcome</t>
  </si>
  <si>
    <t>https://doi.org/10.1145/3514188</t>
  </si>
  <si>
    <t>Cauchard, Jessica R.; Jarke, Matthias; Oliver, Nuria</t>
  </si>
  <si>
    <t>Organizational ontologies to support semantic business process management</t>
  </si>
  <si>
    <t>Filipowska, Agata; Kaczmarek, Monika; Kowalkiewicz, Marek; Markovic, Ivan; Zhou, Xuan</t>
  </si>
  <si>
    <t>https://doi.org/10.1145/1944968.1944975</t>
  </si>
  <si>
    <t>SBPM '09: Proceedings of the 4th International Workshop on Semantic Business Process Management</t>
  </si>
  <si>
    <t xml:space="preserve"> 4th International Workshop on Semantic Business Process Management</t>
  </si>
  <si>
    <t>9781605585130</t>
  </si>
  <si>
    <t>ICCTA '23: Proceedings of the 2023 9th International Conference on Computer Technology Applications</t>
  </si>
  <si>
    <t>moduli: A Disaggregated Data Management Architecture for Data-Intensive Workflows</t>
  </si>
  <si>
    <t>https://doi.org/10.1145/3643603.3643607</t>
  </si>
  <si>
    <t>Ceravolo, Paolo; Catarci, Tiziana; Console, Marco; Cudré-Mauroux, Philippe; Groppe, Sven; Hose, Katja; Pokorný, Jaroslav; Romero, Oscar; Wrembel, Robert</t>
  </si>
  <si>
    <t>As companies store, process, and analyse bigger and bigger volumes of highly heterogeneous data, novel research and technological challenges are emerging. Traditional and rigid data integration and processing techniques become inadequate for a new class of data-intensive applications. There is a need for new architectural, software, and hardware solutions that are capable of providing dynamic data integration, assuring high data quality, and offering safety and security mechanisms, while facilitating online data analysis. In this context, we propose moduli, a novel disaggregated data management reference architecture for data-intensive applications that organizes data processing in various zones. Working on moduli allowed us also to identify open research and technological challenges.</t>
  </si>
  <si>
    <t>ACM SIGWEB Newsletter</t>
  </si>
  <si>
    <t>Winter</t>
  </si>
  <si>
    <t>1931-1745</t>
  </si>
  <si>
    <t>1931-1435</t>
  </si>
  <si>
    <t>https://doi.org/10.1145/3701625.3701647</t>
  </si>
  <si>
    <t>Towards Software Asset Management in Proprietary Software Ecosystems: A Participative Case Study</t>
  </si>
  <si>
    <t>Costa, Luiz Alexandre; Outão, Juliana Carvalho; Simões, Jefferson Elbert; Santos, Rodrigo Pereira dos</t>
  </si>
  <si>
    <t>The business landscape has evolved from isolated units to complex networks of interdependencies, leading to the rise of software ecosystems (SECO) with interconnected networks and strategic alliances around common technological platforms. Proprietary SECO (PSECO) involves private software artifacts managed by a central organization (keystone), which must establish governance policies, such as software asset management (SAM) practices, to maintain platform stability amid business evolution. This work investigated SAM practices within a large international organization through a participative case study as research method. We performed an exploratory study using network analysis techniques, revealing a scenario of greater dependency on an IT software provider. Next, we performed a qualitative study through semi-structured interviews to understand the practices employed by IT managers during SAM. Based on the results, we derived a process that combines network analysis tools and a value-complexity matrix to aid organizations in moving forward to robust SAM by finding attention points and defining practices aligned to the organization’s priorities.</t>
  </si>
  <si>
    <t>SBQS '24: Proceedings of the XXIII Brazilian Symposium on Software Quality</t>
  </si>
  <si>
    <t>XXIII Brazilian Symposium on Software Quality</t>
  </si>
  <si>
    <t>9798400717772</t>
  </si>
  <si>
    <t>Acquisition of practical skills in the protected learning space of a scientific community</t>
  </si>
  <si>
    <t>https://doi.org/10.1145/3209087.3209090</t>
  </si>
  <si>
    <t>Gröschel, Michael; Roth-Dietrich, Gabriele</t>
  </si>
  <si>
    <t>Digitalization is constantly forcing companies to refine their products, services and business models. To shape this change, companies expect not only knowledge of the technologies from the graduates of the respective study programs, but also comprehensive methodological and social competences. For this purpose, we describe the concept of a project semester in an Enterprise Computing study programme, which imparts the required skills. The task set by a partner in the industry allows the achievement of different goals and integrates the various dimensions. On this basis, we describe the best practices in the areas of project management, knowledge building, administration and dealing with customers and other stakeholders. The description of actually carried out projects shows the application of our concept and allows the reader to transfer the best practices to his own needs. Finally, we point out the advantages for the project participants and outline expansion potential.</t>
  </si>
  <si>
    <t>ECSEE '18: Proceedings of the 3rd European Conference of Software Engineering Education</t>
  </si>
  <si>
    <t>3rd European Conference of Software Engineering Education</t>
  </si>
  <si>
    <t>9781450363839</t>
  </si>
  <si>
    <t>Federated and Privacy-Preserving Learning of Accounting Data in Financial Statement Audits</t>
  </si>
  <si>
    <t>https://doi.org/10.1145/3533271.3561674</t>
  </si>
  <si>
    <t>Schreyer, Marco; Sattarov, Timur; Borth, Damian</t>
  </si>
  <si>
    <t>The ongoing ‘digital transformation’ fundamentally changes audit evidence’s nature, recording, and volume. Nowadays, the International Standards on Auditing (ISA) requires auditors to examine vast volumes of a financial statement’s underlying digital accounting records. As a result, audit firms also ‘digitize’ their analytical capabilities and invest in Deep Learning (DL), a successful sub-discipline of Machine Learning. The application of DL offers the ability to learn specialized audit models from data of multiple clients, e.g., organizations operating in the same industry or jurisdiction. In general, regulations require auditors to adhere to strict data confidentiality measures. At the same time, recent intriguing discoveries showed that large-scale DL models are vulnerable to leaking sensitive training data information. Today, it often remains unclear how audit firms can apply DL models while complying with data protection regulations. In this work, we propose a Federated Learning framework to train DL models on auditing relevant accounting data of multiple clients. The framework encompasses Differential Privacy and Split Learning capabilities to mitigate data confidentiality risks at model inference. Our results provide empirical evidence that auditors can benefit from DL models that accumulate knowledge from multiple sources of proprietary client data.</t>
  </si>
  <si>
    <t>ICAIF '22: Proceedings of the Third ACM International Conference on AI in Finance</t>
  </si>
  <si>
    <t>Third ACM International Conference on AI in Finance</t>
  </si>
  <si>
    <t>9781450393768</t>
  </si>
  <si>
    <t>Soundness of reset workflow nets</t>
  </si>
  <si>
    <t>https://doi.org/10.1145/3661814.3662086</t>
  </si>
  <si>
    <t>Blondin, Michael; Finkel, Alain; Hofman, Piotr; Mazowiecki, Filip; Offtermatt, Philip</t>
  </si>
  <si>
    <t>Workflow nets are a well-established variant of Petri nets for the modeling of process activities such as business processes. The standard correctness notion of workflow nets is soundness, which comes in several variants. Their decidability was shown decades ago, but their complexity was only identified recently. In this work, we are primarily interested in two popular variants: 1-soundness and generalised soundness.Workflow nets have been extended with resets to model workflows that can, e.g., cancel actions. It has been known for a while that, for this extension, all variants of soundness, except possibly generalised soundness, are undecidable.We complete the picture by showing that generalised soundness is also undecidable for reset workflow nets. We then blur this undecidability landscape by identifying a property, coined "1-in-between soundness", which lies between 1-soundness and generalised soundness. It reveals an unusual non-monotonic complexity behaviour: a decidable soundness property is in between two undecidable ones. This can be valuable in the algorithmic analysis of reset workflow nets, as our procedure yields an output of the form "1-sound" or "not generalised sound" which is always correct.</t>
  </si>
  <si>
    <t>LICS '24: Proceedings of the 39th Annual ACM/IEEE Symposium on Logic in Computer Science</t>
  </si>
  <si>
    <t>39th Annual ACM/IEEE Symposium on Logic in Computer Science</t>
  </si>
  <si>
    <t>9798400706608</t>
  </si>
  <si>
    <t>https://doi.org/10.1145/3350546.3352554</t>
  </si>
  <si>
    <t>Kampik, Timotheus; Malhi, Avleen; Främling, Kary</t>
  </si>
  <si>
    <t>IEEE/WIC/ACM International Conference on Web Intelligence</t>
  </si>
  <si>
    <t>WI '19: IEEE/WIC/ACM International Conference on Web Intelligence</t>
  </si>
  <si>
    <t>9781450369343</t>
  </si>
  <si>
    <t>CODASPY '24: Proceedings of the Fourteenth ACM Conference on Data and Application Security and Privacy</t>
  </si>
  <si>
    <t>Fourteenth ACM Conference on Data and Application Security and Privacy</t>
  </si>
  <si>
    <t>9798400704215</t>
  </si>
  <si>
    <t>It is our great pleasure to welcome you to the fourteenth edition of the ACM Conference on Data and Application Security and Privacy (CODASPY 2024), for the first time held outside United States of America. This conference series has been founded to foster novel and exciting research in the data and application security and privacy arena and to help generate new directions for further research and development. The initial concept was established by the two co-founders, Elisa Bertino and Ravi Sandhu, and sharpened by subsequent discussions with several fellow data security and privacy researchers. Their enthusiastic encouragement persuaded the co-founders to move ahead with the always daunting task of creating a high-quality conference. CODASPY has become a leading forum for presentation of research results and experience reports on hardware and software security. The conference gives researchers and practitioners a unique opportunity to share their perspectives with others interested in the various aspects of data and applications security and privacy.</t>
  </si>
  <si>
    <t>BPMS-RA: A Novel Reference Architecture for Business Process Management Systems</t>
  </si>
  <si>
    <t>https://doi.org/10.1145/3232677</t>
  </si>
  <si>
    <t>Pourmirza, Shaya; Peters, Sander; Dijkman, Remco; Grefen, Paul</t>
  </si>
  <si>
    <t>A growing number of business process management systems is under development both in academia and in practice. These systems typically are based on modern system engineering principles, such as service-oriented architecture. At the same time, the advent of big data analytics has changed the scope of these systems, including functionality such as data mining. However, existing reference architectures for business process management systems date back 20 years and, consequently, are not up-to-date with these modern developments. To fill the gap, this article proposes an up-to-date reference architecture, called BPMS-RA, for modern business process management systems. BPMS-RA is based on analysis of recent literature and of existing commercial implementations. This reference architecture aims to provide a guideline template for the development of modern-day business process management systems by specifying functions and interfaces that need to be provided by these systems as well as a set of quality criteria that they need to meet.</t>
  </si>
  <si>
    <t>ACM Transactions on Internet Technology</t>
  </si>
  <si>
    <t>1533-5399</t>
  </si>
  <si>
    <t>Ontology-based semantic matching for business process management</t>
  </si>
  <si>
    <t>https://doi.org/10.1145/1899639.1899645</t>
  </si>
  <si>
    <t>Kim, Gunwoo; Suhh, Yongmoo</t>
  </si>
  <si>
    <t>A company's competitiveness relies heavily on its business processes, and thus the need to execute business processes with agility and efficiency is ever-increasing. However, examination of current practice of business process management reveals the problem that it does not satisfy the need and the main reason for the problem is that sufficient semantic information associated with business processes is not included in the definition of business processes. This paper aims to build semantic business process space, which stores such semantic information as various generic and specific ontologies and to illustrate how such semantic information can be utilized when searching for a proper business process, which is the most essential element for the successful implementation of business process management. To that end, we have extended existing semantic matching method that matches only functional properties to a new one which matches non-functional properties as well as functional ones. As a way of validating our approach, we have shown how semantic business process space can be built from a part of the sales order process adopted from SAP R/3 ERP application and illustrated semantic matching using an example. We believe that this study will give practitioners a clear insight into implementing efficient business process management.</t>
  </si>
  <si>
    <t>SIGMIS Database</t>
  </si>
  <si>
    <t>0095-0033</t>
  </si>
  <si>
    <t>1532-0936</t>
  </si>
  <si>
    <t>Recovering workflows from functional tests</t>
  </si>
  <si>
    <t>Khadke, Chetan; Rana, Sunjit; Shah, Vipul</t>
  </si>
  <si>
    <t>When enterprises outsource maintenance of IT systems to service providers, thorough knowledge acquisition is critical to the success of the engagement. Program comprehension contributes significantly to acquiring knowledge of the IT systems. It is a common practice to execute test scripts to identify critical scenarios in the system and then trace these as flows in the programs.Instead of executing test scripts, we propose the novel idea of mining workflows from test scripts to construct formal process models. The global view provided by the mined model can not only help transition teams gain high level understanding of the system but also help identify critical flows. We also suggest categorization of test cases using supervised learning to improve comprehension.</t>
  </si>
  <si>
    <t>ICPC '15: Proceedings of the 2015 IEEE 23rd International Conference on Program Comprehension</t>
  </si>
  <si>
    <t>2015 IEEE 23rd International Conference on Program Comprehension</t>
  </si>
  <si>
    <t>IEEE Press</t>
  </si>
  <si>
    <t>Towards a Repository for the Reuse of Business Process Models from a Requirements Analysis Perspective</t>
  </si>
  <si>
    <t>https://doi.org/10.1145/2816839.2816926</t>
  </si>
  <si>
    <t>Aouachria, Moufida; Ghomari, Abdessamed Réda; Seghir, Rachid</t>
  </si>
  <si>
    <t>Business process model repositories are crucial in the architecture of business process management systems. These repositories facilitate the reuse of process models in the enterprise engineering projects, by offering the advanced functionalities of storage and management.This article aims to discuss strengths and weaknesses of these repositories from the perspective of the requirements in the context of a B2B process integration solution as well as their contextual and semantic interoperability.Business process models repositories should enhance the exchange of information and support more reuse of business process models, inter-organizational processes and the process fragments reuse that allow the mediation.</t>
  </si>
  <si>
    <t>IPAC '15: Proceedings of the International Conference on Intelligent Information Processing, Security and Advanced Communication</t>
  </si>
  <si>
    <t xml:space="preserve"> International Conference on Intelligent Information Processing, Security and Advanced Communication</t>
  </si>
  <si>
    <t>9781450334587</t>
  </si>
  <si>
    <t>Business activity management for service networks in cloud environments</t>
  </si>
  <si>
    <t>https://doi.org/10.1145/2093185.2093187</t>
  </si>
  <si>
    <t>Janiesch, Christian; Fischer, Robin; Matzner, Martin; Müller, Oliver</t>
  </si>
  <si>
    <t>Companies struggle to find ways to manage intra- and interorganizational service networks communicating in a distributed fashion across the globe. We review the state-of-the-art of managing choreographed service networks and put it in relation to process analytics and complex event processing (CEP) against the background of Cloud computing. We present an initial architecture for Event-driven Business Activity Management of service networks which also takes into consideration levels of virtualization. The architecture can serve as a blueprint for flexible business activity monitoring applications as well as closed loop service choreography control solutions. We illustrate the interaction of Cloud infrastructure, services networks, and CEP systems with a number of use cases. In addition, we discuss future research directions based on our experiences from early prototypes.</t>
  </si>
  <si>
    <t>MW4SOC '11: Proceedings of the 6th Workshop on Middleware for Service Oriented Computing</t>
  </si>
  <si>
    <t xml:space="preserve"> 6th Workshop on Middleware for Service Oriented Computing</t>
  </si>
  <si>
    <t>9781450310673</t>
  </si>
  <si>
    <t>EICC '24: Proceedings of the 2024 European Interdisciplinary Cybersecurity Conference</t>
  </si>
  <si>
    <t>2024 European Interdisciplinary Cybersecurity Conference</t>
  </si>
  <si>
    <t>9798400716515</t>
  </si>
  <si>
    <t>https://doi.org/10.1145/2590748.2590762</t>
  </si>
  <si>
    <t>Towards end-to-end multi-dimensional quality evaluation of business processes</t>
  </si>
  <si>
    <t>Tiwari, Nidhi; Ravikumar, Gelli; Joshi, Rushikesh K.</t>
  </si>
  <si>
    <t>Business Process Models (BPMs) are commonly used in complex business operations. These BPMs are used not only for functional definition of processes but also for their conformance and performance quality evaluations. However, different business domains involve varied operations having multiple stakeholders with different quality requirements. A holistic Quality Evaluation Framework (QEF) is presented to capture and validate these varied quality requirements of such processes using their respective BPMs. The flexible framework consists of a context specific quality model, generic methods and elements to capture quality characteristics in form of profiles in BPMs. The implementation approach of QEF includes use of quality analysis for process quality validation. The case study of a claims settlement process demonstrates the benefits of using proposed QEF.</t>
  </si>
  <si>
    <t>ISEC '14: Proceedings of the 7th India Software Engineering Conference</t>
  </si>
  <si>
    <t>7th India Software Engineering Conference</t>
  </si>
  <si>
    <t>9781450327763</t>
  </si>
  <si>
    <t>A Model-Based Approach to Systematic Review of Research Literature</t>
  </si>
  <si>
    <t>Barat, Souvik; Clark, Tony; Barn, Balbir; Kulkarni, Vinay</t>
  </si>
  <si>
    <t>https://doi.org/10.1145/3021460.3021462</t>
  </si>
  <si>
    <t>A systematic approach to develop a literature review is attractive because it aims to achieve a repeatable, unbiased and evidence-based outcome. However the existing form of systematic review such as Systematic Literature Review (SLR) and Systematic Mapping Study (SMS) are known to be an effort, time, and intellectual intensive endeavour. To address these issues, this paper proposes a model-based approach to Systematic Review (SR) production. The approach uses a domain-specific language expressed as a meta-model to represent research literature, a meta-model to specify SR constructs in a uniform manner, and an associated development process all of which can benefit from computer-based support. The meta-models and process are validated using real-life case study. We claim that the use of meta-modeling and model synthesis lead to a reduction in time, effort and the current dependence on human expertise.</t>
  </si>
  <si>
    <t>ISEC '17: Proceedings of the 10th Innovations in Software Engineering Conference</t>
  </si>
  <si>
    <t>10th Innovations in Software Engineering Conference</t>
  </si>
  <si>
    <t>9781450348560</t>
  </si>
  <si>
    <t>Discovering business rules from business process models</t>
  </si>
  <si>
    <t>https://doi.org/10.1145/2023607.2023652</t>
  </si>
  <si>
    <t>Thi, Thanh Thoa Pham; Helfert, Markus; Hossain, Fakir; Dinh, Thang Le</t>
  </si>
  <si>
    <t>Discovering business rules from business process models are of advantage to ensure the compliance of business processes with business rules. Furthermore it provides the agility of business processes in case of business rules evolution. Current approaches are limited on types of rules that can be discovered. This paper analyses the expression power of some popular business process modelling languages in embedding business rules in its presentation and provides indicators to extract various types of business rules from business process models.</t>
  </si>
  <si>
    <t>CompSysTech '11: Proceedings of the 12th International Conference on Computer Systems and Technologies</t>
  </si>
  <si>
    <t>12th International Conference on Computer Systems and Technologies</t>
  </si>
  <si>
    <t>9781450309172</t>
  </si>
  <si>
    <t>https://doi.org/10.1145/1328057.1328078</t>
  </si>
  <si>
    <t>Proactive knowledge management: the DYONIPOS research and use-case project</t>
  </si>
  <si>
    <t>Makolm, Josef; Weiß, Silke; Reisinger, Doris</t>
  </si>
  <si>
    <t>Efficient and effective knowledge management plays an increasingly important role in knowledge-intensive organizations. In such organizations knowledge workers require a certain degree of freedom in structuring their own tasks [3]. This essential freedom often conflicts with the organization's need of standardization, control and transparency [5]. The vision of the research project DYONIPOS (DYnamic Ontology based Integrated Process OptimiSation) is to resolve this dilemma by automatically supporting knowledge workers with the required knowledge just in time, while avoiding additional work and violations of the knowledge worker's privacy. Furthermore DYONIPOS will support knowledge organizations by developing an organizational knowledge database, supporting the management of the developed processes and knowledge basis and visualizing workflow and processes. DYONIPOS sets up a context-sensitive, intelligent and agile assistant based on semantic and generic knowledge discovery technologies [5].This article is structured as follows: Section 1 addresses the relation between the applied approach and the challenge in e-Government and summarizes the aims of the research project DYONIPOS. In Section 2 the semantic and knowledge discovery technologies used are presented. The paper concludes with the presentation of the use-case project, showing its current results.</t>
  </si>
  <si>
    <t>ICEGOV '07: Proceedings of the 1st International Conference on Theory and Practice of Electronic Governance</t>
  </si>
  <si>
    <t>1st International Conference on Theory and Practice of Electronic Governance</t>
  </si>
  <si>
    <t>9781595938220</t>
  </si>
  <si>
    <t>Synthesis of orchestrators from service choreographies</t>
  </si>
  <si>
    <t>McIlvenna, Stephen; Dumas, Marlon; Wynn, Moe Thandar</t>
  </si>
  <si>
    <t>Interaction topologies in service-oriented systems are usually classified into two styles: choreographies and orchestrations. In a choreography, services interact in a peer-to-peer manner and no service plays a privileged role. In contrast, interactions in an orchestration occur between one particular service, the orchestrator, and a number of subordinated services. Each of these topologies has its trade-offs. This paper considers the problem of migrating a service-oriented system from a choreography style to an orchestration style. Specifically, the paper presents a tool chain for synthesising orchestrators from choreographies. Choreographies are initially represented as communicating state machines. Based on this representation, an algorithm is presented that synthesises the behaviour of an orchestrator, which is also represented as a state machine. Concurrent regions are then identified in the synthesised state machine to obtain a more compact representation in the form of a Petri net. Finally, it is shown how the resulting Petri nets can be transformed into notations supported by commercial tools, such as the Business Process Modelling Notation (BPMN).</t>
  </si>
  <si>
    <t>APCCM '09: Proceedings of the Sixth Asia-Pacific Conference on Conceptual Modeling</t>
  </si>
  <si>
    <t>Sixth Asia-Pacific Conference on Conceptual Modeling</t>
  </si>
  <si>
    <t>9781920682774</t>
  </si>
  <si>
    <t>Australian Computer Society, Inc.</t>
  </si>
  <si>
    <t>WSC '23: Proceedings of the Winter Simulation Conference</t>
  </si>
  <si>
    <t>Winter Simulation Conference</t>
  </si>
  <si>
    <t>9798350369663</t>
  </si>
  <si>
    <t>https://doi.org/10.1145/1645164.1645177</t>
  </si>
  <si>
    <t>Towards scientific workflow patterns</t>
  </si>
  <si>
    <t>Yildiz, Ustun; Guabtni, Adnene; Ngu, Anne H. H.</t>
  </si>
  <si>
    <t>Scientific workflow management systems provide users with a set of design primitives for process modeling and execution features that have different semantics and capabilities comparing to traditional workflow management systems. The main limitation that prevents the democratization of scientific workflow management systems is the lack of appropriate guidelines and abstract constructs for the development of workflow models. This paper takes on the challenge of developing design patterns for scientific workflow modeling. We present the hybrid semantics of scientific workflow modeling that compose control and data dependencies. We discuss the appropriateness of standard modeling notations to scientific workflow modeling and present the basic scientific workflow patterns.</t>
  </si>
  <si>
    <t>WORKS '09: Proceedings of the 4th Workshop on Workflows in Support of Large-Scale Science</t>
  </si>
  <si>
    <t>4th Workshop on Workflows in Support of Large-Scale Science</t>
  </si>
  <si>
    <t>9781605587172</t>
  </si>
  <si>
    <t>Modelling inter-process dependencies with high-level business process modelling languages</t>
  </si>
  <si>
    <t>Grossmann, Georg; Schrefl, Michael; Stumptner, Markus</t>
  </si>
  <si>
    <t>The work presented in this paper targets the software integration on the level of business process models. The goal is to create the behavioural description of an integrated system that is consistent with the behavioural descriptions of the original local systems intended to be integrated. We build the behavioural description from existing models of the local systems by inserting dependencies between them. By this means, simulation and verification of interactions between them is possible and incompatibilities can be identified at an early stage before a new system is introduced. So far, business process modelling languages have mainly focused on a single application system although B2B and enterprise application integration demand on models to express cross organisational communication and inter-process dependencies. In this paper, we investigate commonly used business process languages on their suitability to model inter-process dependencies. The result shows that there is no language which supports all identified dependencies directly and that all languages demand from the modeller to consider their low-level semantics which prevent him from focusing on the design. We propose a set of extensions of UML 2.0 Activity Diagrams to overcome these limits.</t>
  </si>
  <si>
    <t>APCCM '08: Proceedings of the Fifth Asia-Pacific Conference on Conceptual Modelling</t>
  </si>
  <si>
    <t>Fifth Asia-Pacific Conference on Conceptual Modelling</t>
  </si>
  <si>
    <t>9781920682606</t>
  </si>
  <si>
    <t>ARES '22: Proceedings of the 17th International Conference on Availability, Reliability and Security</t>
  </si>
  <si>
    <t>17th International Conference on Availability, Reliability and Security</t>
  </si>
  <si>
    <t>9781450396707</t>
  </si>
  <si>
    <t>ACSAC '22: Proceedings of the 38th Annual Computer Security Applications Conference</t>
  </si>
  <si>
    <t>38th Annual Computer Security Applications Conference</t>
  </si>
  <si>
    <t>9781450397599</t>
  </si>
  <si>
    <t>SBSI '23: Proceedings of the XIX Brazilian Symposium on Information Systems</t>
  </si>
  <si>
    <t>XIX Brazilian Symposium on Information Systems</t>
  </si>
  <si>
    <t>9798400707599</t>
  </si>
  <si>
    <t>Session details: Main Track - Management, Governance, and Government</t>
  </si>
  <si>
    <t>SBSI '15: Proceedings of the Annual Conference on Brazilian Symposium on Information Systems: Information Systems: A Computer Socio-Technical Perspective</t>
  </si>
  <si>
    <t>Annual Conference on Brazilian Symposium on Information Systems: Information Systems: A Computer Socio-Technical Perspective</t>
  </si>
  <si>
    <t>Siqueira, Sean W. M.; Carvalho, Sergio T.</t>
  </si>
  <si>
    <t>Brazilian Computer Society</t>
  </si>
  <si>
    <t>ARES '24: Proceedings of the 19th International Conference on Availability, Reliability and Security</t>
  </si>
  <si>
    <t>19th International Conference on Availability, Reliability and Security</t>
  </si>
  <si>
    <t>9798400717185</t>
  </si>
  <si>
    <t>IoT '24: Proceedings of the 14th International Conference on the Internet of Things</t>
  </si>
  <si>
    <t>14th International Conference on the Internet of Things</t>
  </si>
  <si>
    <t>9798400712852</t>
  </si>
  <si>
    <t>SAC '24: Proceedings of the 39th ACM/SIGAPP Symposium on Applied Computing</t>
  </si>
  <si>
    <t>39th ACM/SIGAPP Symposium on Applied Computing</t>
  </si>
  <si>
    <t>9798400702433</t>
  </si>
  <si>
    <t>On behalf of the Organizing Committee, I extend a warm welcome to you at the 39th Annual ACM Symposium on Applied Computing (SAC 2024), taking place in \'{A}vila, Spain, and hosted by the University of Salamanca. For more than three decades, this international forum has been dedicated to computer scientists, engineers, and practitioners, providing a platform for presenting their research findings and results in various areas of applied computing. The organizing committee sincerely appreciates your participation in this exciting international event, and we hope that the conference proves interesting and beneficial for all attendees.</t>
  </si>
  <si>
    <t>DEBS '23: Proceedings of the 17th ACM International Conference on Distributed and Event-based Systems</t>
  </si>
  <si>
    <t>17th ACM International Conference on Distributed and Event-based Systems</t>
  </si>
  <si>
    <t>9798400701221</t>
  </si>
  <si>
    <t>DEBS 2023 is the seventeenth in a series that spans more than 20 years of history, with 16 past editions as a conference and five editions as a workshop co-located with major conferences.The objectives of DEBS have been to provide a forum dedicated to the dissemination of original research, the discussion of practical insights, and the reporting of experiences relevant to distributed systems and event-based computing. The conference provides a forum for academia and industry to exchange ideas through its tutorials, research papers, and the grand challenge. Recently, the ACM International Conference on Distributed and Event-Based Systems, including DEBS 2022, has become the premier venue for cutting-edge research in the integration of distributed and event-based systems in relevant domains such as Big Data, AI, ML, IoT, and Blockchain.</t>
  </si>
  <si>
    <t>EASE '24: Proceedings of the 28th International Conference on Evaluation and Assessment in Software Engineering</t>
  </si>
  <si>
    <t>28th International Conference on Evaluation and Assessment in Software Engineering</t>
  </si>
  <si>
    <t>9798400717017</t>
  </si>
  <si>
    <t>UMAP '23: Proceedings of the 31st ACM Conference on User Modeling, Adaptation and Personalization</t>
  </si>
  <si>
    <t xml:space="preserve"> 31st ACM Conference on User Modeling, Adaptation and Personalization</t>
  </si>
  <si>
    <t>9781450399326</t>
  </si>
  <si>
    <t>ARES '23: Proceedings of the 18th International Conference on Availability, Reliability and Security</t>
  </si>
  <si>
    <t>18th International Conference on Availability, Reliability and Security</t>
  </si>
  <si>
    <t>9798400707728</t>
  </si>
  <si>
    <t>ICCSMT '24: Proceedings of the 2024 5th International Conference on Computer Science and Management Technology</t>
  </si>
  <si>
    <t>2024 5th International Conference on Computer Science and Management Technology</t>
  </si>
  <si>
    <t>9798400709999</t>
  </si>
  <si>
    <t>SAC '23: Proceedings of the 38th ACM/SIGAPP Symposium on Applied Computing</t>
  </si>
  <si>
    <t>38th ACM/SIGAPP Symposium on Applied Computing</t>
  </si>
  <si>
    <t>9781450395175</t>
  </si>
  <si>
    <t xml:space="preserve"> XXIII Brazilian Symposium on Software Quality</t>
  </si>
  <si>
    <t>WWW '22: Companion Proceedings of the Web Conference 2022</t>
  </si>
  <si>
    <t>Web Conference 2022</t>
  </si>
  <si>
    <t>9781450391306</t>
  </si>
  <si>
    <t>SETN '22: Proceedings of the 12th Hellenic Conference on Artificial Intelligence</t>
  </si>
  <si>
    <t>12th Hellenic Conference on Artificial Intelligence</t>
  </si>
  <si>
    <t>9781450395977</t>
  </si>
  <si>
    <t>ESEC/FSE 2022: Proceedings of the 30th ACM Joint European Software Engineering Conference and Symposium on the Foundations of Software Engineering</t>
  </si>
  <si>
    <t>30th ACM Joint European Software Engineering Conference and Symposium on the Foundations of Software Engineering</t>
  </si>
  <si>
    <t>9781450394130</t>
  </si>
  <si>
    <t>On behalf of all members of the organizing committee, we are delighted to welcome everyone to the ACM Joint European Software Engineering Conference and Symposium on the Foundations of Software Engineering (ESEC/FSE) 2022. The event continues the long, distinguished ESEC/FSE tradition of presenting the most innovative research, and facilitating interactions between scientists and engineers who are passionate about advancing the theory and practice of software engineering.</t>
  </si>
  <si>
    <t>SOSP '23: Proceedings of the 29th Symposium on Operating Systems Principles</t>
  </si>
  <si>
    <t>29th Symposium on Operating Systems Principles</t>
  </si>
  <si>
    <t>9798400702297</t>
  </si>
  <si>
    <t>Welcome to the Proceedings of the 29th ACM Symposium on Operating Systems Principles (SOSP 2023). This year's program includes 43 papers that reflect today's broad range of topics that comprise modern computer systems research. The program committee carefully reviewed submitted papers and worked closely with the authors of selected papers to produce the collection of high-quality, readable papers presented here. We hope that you enjoy the program!</t>
  </si>
  <si>
    <t>ICSE '23: Proceedings of the 45th International Conference on Software Engineering</t>
  </si>
  <si>
    <t>45th International Conference on Software Engineering</t>
  </si>
  <si>
    <t>9781665457019</t>
  </si>
  <si>
    <t>ICSE is the leading and by far the largest conference in Software Engineering, attracting researchers, practitioners and students from around the world. ICSE2023 is co-located with 10 conferences and symposia this year, many long-established and prestigious venues in their own right.</t>
  </si>
  <si>
    <t xml:space="preserve"> 39th Annual ACM/IEEE Symposium on Logic in Computer Science</t>
  </si>
  <si>
    <t>This volume contains the proceedings of the 39th Annual ACM/IEEE Symposium on Logic in Computer Science (LICS 2024).</t>
  </si>
  <si>
    <t>ISSTA 2024: Proceedings of the 33rd ACM SIGSOFT International Symposium on Software Testing and Analysis</t>
  </si>
  <si>
    <t>33rd ACM SIGSOFT International Symposium on Software Testing and Analysis</t>
  </si>
  <si>
    <t>9798400706127</t>
  </si>
  <si>
    <t>Welcome to the 33rd edition of the International Symposium on Software Testing and Analysis, ISSTA 2024, held on September 16--20, 2024 in Vienna, Austria. ISSTA 2024 is co-located with ECOOP and MPLR 2024. ISSTA brings together academics, industrial researchers, and practitioners from all over the world working on testing and analyzing software systems.</t>
  </si>
  <si>
    <t>WWW '25: Companion Proceedings of the ACM on Web Conference 2025</t>
  </si>
  <si>
    <t>ACM on Web Conference 2025</t>
  </si>
  <si>
    <t>9798400713316</t>
  </si>
  <si>
    <t>Welcome to The ACM Web Conference 2025 (WWW'25), held from April 28 to May 2, 2025, at the Sydney Convention &amp;amp; Exhibition Centre in Australia. Recognizing the breadth of this year's program, we are publishing two sets of proceedings: one dedicated to research track papers, the Web4Good track, and keynotes; and a companion proceedings featuring the Demo Paper Track, Short Paper Track, PhD Symposium, Special Day, Resource Track, and History of Web sessions. Through this rich assortment of activities, we aim to foster a vibrant community where delegates can share ideas, forge collaborations, and cultivate a sustainable, inclusive environment.Marking its 34th edition, WWW'25 welcomes more than 1,000 industry and academic experts eager to shape the future of Web technologies and applications. The conference logo, depicting the Sydney Harbour Bridge, symbolizes the Web's key function of "connecting" people and information. Originally founded at CERN in 1994 as the International World Wide Web Conference (WWW), this event has long been the leading venue for research, development, standards, and applications related to the Web.Over the years, WWW has introduced important breakthroughs, from The Anatomy of a Large-Scale Web Search Engine in 1998-which heralded Google-to the EigenTrust algorithm in 2003 and the YAGO knowledge base in 2007. In the period between 2024 and 2025, large language models (LLMs) have significantly influenced countless industries and everyday life, prompting fundamental shifts in the Web ecosystem. We anticipate that the research and discussions at this year's conference will spark further breakthroughs in this rapidly evolving field.Continuing the tradition of depth and diversity, WWW'25 accepted 26 workshops and 20 tutorials as pre-conference events. In addition, consistent with previous editions, we feature a Demo Paper Track, Short Paper Track, PhD Symposium, Special Day, Resource Track, History of Web sessions, and Artifact Badging. Some of these are incorporated into the main conference schedule to encourage communication and collaboration among attendees.A commitment to diversity is pivotal to fostering robust, sustainable Web technologies. Our Web4Good track highlights how Web-based tools can address societal challenges, while the Industry Track showcases novel and impactful results from the industrial sector. This year, we have also launched an Emerging World Track to broaden participation from developing countries, as well as a competition track to enhance industry engagement..Organizing WWW'25 has been a true team effort. We sincerely thank the authors who contributed their work, and we extend our gratitude to the program and senior program committees for their dedication to reviewing submissions and offering feedback. We also appreciate the many additional chairs whose efforts ensured that each element of the program ran smoothly. Together, they have helped this conference continue to grow into a premier event for the Web research community.Finally, we would like to thank ACM SIGWEB and our industry sponsors-Meta, Huawei, Google, Baidu, Taobao, JD, and Infinigence-for their generous support, as well as our local government sponsors, Business Event Sydney and the NSW Government. We are equally grateful to our academic partner, the University of Technology Sydney, and the PCO company, ICMSA, for their indispensable help with registration, venue logistics, and social events. Their collective contributions have made the 2025 edition of this conference a resounding success.</t>
  </si>
  <si>
    <t>ASE '16: Proceedings of the 31st IEEE/ACM International Conference on Automated Software Engineering</t>
  </si>
  <si>
    <t>31st IEEE/ACM International Conference on Automated Software Engineering</t>
  </si>
  <si>
    <t>9781450338455</t>
  </si>
  <si>
    <t>CHI EA '21: Extended Abstracts of the 2021 CHI Conference on Human Factors in Computing Systems</t>
  </si>
  <si>
    <t>2021 CHI Conference on Human Factors in Computing Systems</t>
  </si>
  <si>
    <t>9781450380959</t>
  </si>
  <si>
    <t>CHI '23: Proceedings of the 2023 CHI Conference on Human Factors in Computing Systems</t>
  </si>
  <si>
    <t>2023 CHI Conference on Human Factors in Computing Systems</t>
  </si>
  <si>
    <t>9781450394215</t>
  </si>
  <si>
    <t>CSCW '17: Proceedings of the 2017 ACM Conference on Computer Supported Cooperative Work and Social Computing</t>
  </si>
  <si>
    <t>2017 ACM Conference on Computer Supported Cooperative Work and Social Computing</t>
  </si>
  <si>
    <t>9781450343350</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</si>
  <si>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</si>
  <si>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CHI '21: Proceedings of the 2021 CHI Conference on Human Factors in Computing Systems</t>
  </si>
  <si>
    <t>9781450380966</t>
  </si>
  <si>
    <t>https://doi.org/10.1145/3743144</t>
  </si>
  <si>
    <t>A Language to Model and Simulate Data Quality Issues in Process Mining</t>
  </si>
  <si>
    <t>Comuzzi, Marco; Ko, Jonghyeon; Maggi, Fabrizio</t>
  </si>
  <si>
    <t>Real-life business process event logs may suffer from significant data quality problems negatively influencing process mining analysis. Over time, a range of approaches has been developed to detect and repair these quality problems. Validation of these approaches tends to be challenging due to the lack of a ground truth. Moreover, the identification and definition of event log quality problems has been tackled mainly through a pattern-based approach, with systematic and extensible methods currently lacking. In this paper we present FLAWD, a formal language for describing event log data quality issues that enables solutions addressing the shortcomings of process mining data quality research identified above. FLAWD can be used to formally describe and possibly reason over event log data quality errors, as well as to guide the development of tools for controlled and sophisticated “polluting” of event logs through which benchmark data sets may be systematically created. We present the abstract syntax grammar of FLAWD and an open-source software tool based on it that allows for the insertion of all so-called event log imperfection patterns in a stochastic manner. We show how FLAWD has been used in our research to generate benchmark data sets and how it can be used to formally describe and replicate a range of errors found in real-life event logs.</t>
  </si>
  <si>
    <t>1936-1955</t>
  </si>
  <si>
    <t>ACM Journal of Data and Information Quality</t>
  </si>
  <si>
    <t>https://doi.org/10.1109/ICCA62237.2024.10927853</t>
  </si>
  <si>
    <t>https://doi.org/10.1109/ICPM63005.2024.10680677</t>
  </si>
  <si>
    <t>https://doi.org/10.1109/WETICE.2008.25</t>
  </si>
  <si>
    <t>https://doi.org/10.1109/CEC.2009.72</t>
  </si>
  <si>
    <t>https://doi.org/10.1109/ACCESS.2025.3568889</t>
  </si>
  <si>
    <t>https://doi.org/10.1109/ICECCO.2013.6718246</t>
  </si>
  <si>
    <t>https://doi.org/10.1109/ICPM63005.2024.10680660</t>
  </si>
  <si>
    <t>https://doi.org/10.1109/eKNOW.2009.29</t>
  </si>
  <si>
    <t>https://doi.org/10.1109/ICMLA.2009.107</t>
  </si>
  <si>
    <t>https://doi.org/10.1109/ICWS.2012.52</t>
  </si>
  <si>
    <t>https://doi.org/10.1109/INFOTEH64129.2025.10959263</t>
  </si>
  <si>
    <t>https://doi.org/10.1109/ICPM49681.2020.00018</t>
  </si>
  <si>
    <t>https://doi.org/10.1109/CIDM.2013.6597227</t>
  </si>
  <si>
    <t>https://doi.org/10.1109/TSC.2012.20</t>
  </si>
  <si>
    <t>https://doi.org/10.1109/ICPM53251.2021.9576857</t>
  </si>
  <si>
    <t>https://doi.org/10.1109/ACCESS.2022.3152211</t>
  </si>
  <si>
    <t>https://doi.org/10.1109/TSC.2015.2457907</t>
  </si>
  <si>
    <t>https://doi.org/10.1109/IIAI-AAI.2016.174</t>
  </si>
  <si>
    <t>https://doi.org/10.1109/TSC.2012.25</t>
  </si>
  <si>
    <t>https://doi.org/10.1109/EDUCON54358.2023.10125248</t>
  </si>
  <si>
    <t>https://doi.org/10.1109/CiSt56084.2023.10410001</t>
  </si>
  <si>
    <t>https://doi.org/10.1109/ICRITO51393.2021.9596165</t>
  </si>
  <si>
    <t>https://doi.org/10.1109/CSSS.2012.102</t>
  </si>
  <si>
    <t>https://doi.org/10.1109/SYNASC.2007.50</t>
  </si>
  <si>
    <t>https://doi.org/10.1109/ICSMC.2012.6378009</t>
  </si>
  <si>
    <t>https://doi.org/10.1109/FiCloud.2015.9</t>
  </si>
  <si>
    <t>https://doi.org/10.1109/RCIS.2018.8406653</t>
  </si>
  <si>
    <t>https://doi.org/10.1109/iSemantic55962.2022.9920473</t>
  </si>
  <si>
    <t>https://doi.org/10.1109/MACS48846.2019.9024806</t>
  </si>
  <si>
    <t>https://doi.org/10.1109/ICPM53251.2021.9576846</t>
  </si>
  <si>
    <t>https://doi.org/10.1109/ACCESS.2022.3226573</t>
  </si>
  <si>
    <t>https://doi.org/10.1109/HPCC-CSS-ICESS.2015.164</t>
  </si>
  <si>
    <t>https://doi.org/10.1109/ACCESS.2024.3520420</t>
  </si>
  <si>
    <t>https://doi.org/10.1109/TSC.2016.2617331</t>
  </si>
  <si>
    <t>https://doi.org/10.1109/ICMSE.2012.6414158</t>
  </si>
  <si>
    <t>https://doi.org/10.1109/SMC.2019.8914534</t>
  </si>
  <si>
    <t>https://doi.org/10.1109/ISEMANTIC.2018.8549768</t>
  </si>
  <si>
    <t>https://doi.org/10.1109/ICPM63005.2024.10680655</t>
  </si>
  <si>
    <t>https://doi.org/10.1109/ICTKE.2012.6408558</t>
  </si>
  <si>
    <t>https://doi.org/10.1109/ICTKE.2012.6408557</t>
  </si>
  <si>
    <t>https://doi.org/10.1109/ACCESS.2020.2984057</t>
  </si>
  <si>
    <t>https://doi.org/10.1109/HICSS.2012.141</t>
  </si>
  <si>
    <t>https://doi.org/10.1109/EDOCW.2009.5332017</t>
  </si>
  <si>
    <t>https://doi.org/10.1109/DASC.2011.186</t>
  </si>
  <si>
    <t>https://doi.org/10.1109/CTEMS.2018.8769142</t>
  </si>
  <si>
    <t>https://doi.org/10.1109/CiSt49399.2021.9357303</t>
  </si>
  <si>
    <t>https://doi.org/10.1109/TKDE.2024.3484159</t>
  </si>
  <si>
    <t>https://doi.org/10.1109/TSMCC.2009.2014169</t>
  </si>
  <si>
    <t>https://doi.org/10.1109/DSMP.2018.8478589</t>
  </si>
  <si>
    <t>https://doi.org/10.1109/TSC.2015.2493732</t>
  </si>
  <si>
    <t>https://doi.org/10.1109/NEleX59773.2023.10420947</t>
  </si>
  <si>
    <t>https://doi.org/10.1109/ICTKE.2014.7001540</t>
  </si>
  <si>
    <t>https://doi.org/10.1109/ICIAS.2007.4658342</t>
  </si>
  <si>
    <t>https://doi.org/10.1109/BigData59044.2023.10386379</t>
  </si>
  <si>
    <t>https://doi.org/10.1109/CIDM.2011.6129461</t>
  </si>
  <si>
    <t>https://doi.org/10.1109/CSCWD.2005.194134</t>
  </si>
  <si>
    <t>https://doi.org/10.1109/ACSD.2007.50</t>
  </si>
  <si>
    <t>https://doi.org/10.15439/2021F002</t>
  </si>
  <si>
    <t>https://doi.org/10.1109/HPCC.2014.143</t>
  </si>
  <si>
    <t>https://doi.org/10.1109/ICTS52701.2021.9608963</t>
  </si>
  <si>
    <t>https://doi.org/10.1109/BigData55660.2022.10020785</t>
  </si>
  <si>
    <t>https://doi.org/10.1109/HICSS.2014.482</t>
  </si>
  <si>
    <t>https://doi.org/10.1109/TLA.2015.7112022</t>
  </si>
  <si>
    <t>https://doi.org/10.1109/ECOWS.2011.8</t>
  </si>
  <si>
    <t>https://doi.org/10.1109/ICTKE.2012.6408562</t>
  </si>
  <si>
    <t>https://doi.org/10.1109/IC4.2009.4909176</t>
  </si>
  <si>
    <t>https://doi.org/10.1109/TKDE.2021.3052927</t>
  </si>
  <si>
    <t>https://doi.org/10.1109/HICSS.2016.659</t>
  </si>
  <si>
    <t>https://doi.org/10.1109/SITIS.2013.160</t>
  </si>
  <si>
    <t>https://doi.org/10.1109/ACCESS.2021.3130758</t>
  </si>
  <si>
    <t>https://doi.org/10.1109/VLHCC.2008.4639078</t>
  </si>
  <si>
    <t>https://doi.org/10.1109/EDOC.2008.20</t>
  </si>
  <si>
    <t>https://doi.org/10.1109/CASoN.2013.6622597</t>
  </si>
  <si>
    <t>https://doi.org/10.1109/TEM.2019.2954013</t>
  </si>
  <si>
    <t>https://doi.org/10.1109/ICEBE.2014.16</t>
  </si>
  <si>
    <t>https://doi.org/10.1109/MICAI.2008.49</t>
  </si>
  <si>
    <t>https://doi.org/10.1002/9780470588222.ch10</t>
  </si>
  <si>
    <t>https://doi.org/10.1109/ICCCC.2018.8390430</t>
  </si>
  <si>
    <t>https://doi.org/10.1109/ICTKE.2012.6408561</t>
  </si>
  <si>
    <t>https://doi.org/10.1109/ICDE55515.2023.00351</t>
  </si>
  <si>
    <t>https://doi.org/10.1109/TPAMI.2015.2456892</t>
  </si>
  <si>
    <t>https://doi.org/10.1109/CSCWD.2015.7230925</t>
  </si>
  <si>
    <t>https://doi.org/10.1109/ICMLA58977.2023.00087</t>
  </si>
  <si>
    <t>https://doi.org/10.1109/SSE62657.2024.00032</t>
  </si>
  <si>
    <t>https://doi.org/10.1109/ICDMW.2006.159</t>
  </si>
  <si>
    <t>https://doi.org/10.1109/PICICT.2017.25</t>
  </si>
  <si>
    <t>https://doi.org/10.1109/CSCI46756.2018.00062</t>
  </si>
  <si>
    <t>https://doi.org/10.1109/ISCBI.2014.19</t>
  </si>
  <si>
    <t>https://doi.org/10.1109/ICMSS.2010.5575841</t>
  </si>
  <si>
    <t>https://doi.org/10.1109/ICMSS.2011.5999010</t>
  </si>
  <si>
    <t>https://doi.org/10.1109/FSKD.2012.6233992</t>
  </si>
  <si>
    <t>https://doi.org/10.1109/ICNDS.2010.5479200</t>
  </si>
  <si>
    <t>https://doi.org/10.1109/ICIEEM.2011.6035595</t>
  </si>
  <si>
    <t>https://doi.org/10.1109/IEEC.2010.5533292</t>
  </si>
  <si>
    <t>https://doi.org/10.1109/TIMES-iCON47539.2019.9024369</t>
  </si>
  <si>
    <t>https://doi.org/10.1109/ICBIR54589.2022.9786523</t>
  </si>
  <si>
    <t>https://doi.org/10.1109/ICICTA.2010.295</t>
  </si>
  <si>
    <t>https://doi.org/10.1109/ICSSSM.2012.6252207</t>
  </si>
  <si>
    <t>https://doi.org/10.1109/USEC50097.2020.9281238</t>
  </si>
  <si>
    <t>https://doi.org/10.1109/FSKD.2011.6019815</t>
  </si>
  <si>
    <t>https://doi.org/10.1109/MCI.2009.935307</t>
  </si>
  <si>
    <t>https://doi.org/10.1109/CIDM.2011.5949450</t>
  </si>
  <si>
    <t>https://doi.org/10.1109/ICPC.2015.41</t>
  </si>
  <si>
    <t>https://doi.org/10.1109/CEC.2012.6256459</t>
  </si>
  <si>
    <t>https://doi.org/10.1109/TASE.2024.3386313</t>
  </si>
  <si>
    <t>https://doi.org/10.1109/TKDE.2004.47</t>
  </si>
  <si>
    <t>https://doi.org/10.1109/TSC.2015.2474358</t>
  </si>
  <si>
    <t>https://doi.org/10.1147/sj.433.0516</t>
  </si>
  <si>
    <t>https://doi.org/10.1109/TNNLS.2020.3041732</t>
  </si>
  <si>
    <t>https://doi.org/10.1109/ICSM.2012.6405351</t>
  </si>
  <si>
    <t>https://doi.org/10.1109/HICSS.2011.93</t>
  </si>
  <si>
    <t>https://doi.org/10.1109/TSC.2020.2965516</t>
  </si>
  <si>
    <t>https://doi.org/10.1109/ICDE.2011.5767828</t>
  </si>
  <si>
    <t>https://doi.org/10.1109/EDOC.2007.10</t>
  </si>
  <si>
    <t>https://doi.org/10.1109/ACCESS.2022.3142537</t>
  </si>
  <si>
    <t>https://doi.org/10.1109/CBI.2013.27</t>
  </si>
  <si>
    <t>https://doi.org/10.1109/ICSTW.2015.7107428</t>
  </si>
  <si>
    <t>https://doi.org/10.1109/COMPSAC.2017.169</t>
  </si>
  <si>
    <t>https://doi.org/10.1109/ACCESS.2025.3538749</t>
  </si>
  <si>
    <t>https://doi.org/10.1109/TCSS.2024.3492094</t>
  </si>
  <si>
    <t>https://doi.org/10.1109/TSE.2017.2668418</t>
  </si>
  <si>
    <t>https://doi.org/10.1109/ACCESS.2022.3199345</t>
  </si>
  <si>
    <t>https://doi.org/10.1109/SCC.2016.28</t>
  </si>
  <si>
    <t>https://doi.org/10.1109/ACCESS.2024.3421936</t>
  </si>
  <si>
    <t>https://doi.org/10.1109/ICSC.2008.84</t>
  </si>
  <si>
    <t>https://doi.org/10.1109/SocialCom.2013.97</t>
  </si>
  <si>
    <t>https://doi.org/10.1109/ICWS.2010.12</t>
  </si>
  <si>
    <t>https://doi.org/10.1109/EDOC52215.2021.00029</t>
  </si>
  <si>
    <t>https://doi.org/10.1109/ECOWS.2010.27</t>
  </si>
  <si>
    <t>https://doi.org/10.1109/ICDCS.2019.00167</t>
  </si>
  <si>
    <t>https://doi.org/10.1109/TSC.2016.2601094</t>
  </si>
  <si>
    <t>https://doi.org/10.1109/TSC.2020.2984605</t>
  </si>
  <si>
    <t>https://doi.org/10.1109/TKDE.2019.2956520</t>
  </si>
  <si>
    <t>https://doi.org/10.1109/TSE.2010.96</t>
  </si>
  <si>
    <t>https://doi.org/10.1109/HICSS.2012.289</t>
  </si>
  <si>
    <t>https://doi.org/10.1109/TII.2011.2124467</t>
  </si>
  <si>
    <t>https://doi.org/10.1109/ICSME.2019.00081</t>
  </si>
  <si>
    <t>https://doi.org/10.1109/MS.2012.45</t>
  </si>
  <si>
    <t>https://doi.org/10.1109/EDOC.2006.56</t>
  </si>
  <si>
    <t>https://doi.org/10.1109/ICDE.2015.7113270</t>
  </si>
  <si>
    <t>https://doi.org/10.1109/COMPSACW.2011.73</t>
  </si>
  <si>
    <t>https://doi.org/10.1109/HICSS.2007.551</t>
  </si>
  <si>
    <t>https://doi.org/10.1109/CBI.2019.00008</t>
  </si>
  <si>
    <t>https://doi.org/10.1109/ICDEW.2014.6818294</t>
  </si>
  <si>
    <t>https://doi.org/10.1109/HICSS.2014.469</t>
  </si>
  <si>
    <t>https://doi.org/10.1109/IMF.2011.13</t>
  </si>
  <si>
    <t>https://doi.org/10.1109/HICSS.2015.493</t>
  </si>
  <si>
    <t>https://doi.org/10.1109/ACCESS.2022.3219455</t>
  </si>
  <si>
    <t>https://doi.org/10.1109/ES.2018.00030</t>
  </si>
  <si>
    <t>https://doi.org/10.1109/ICACCS54159.2022.9785307</t>
  </si>
  <si>
    <t>https://doi.org/10.1109/EDOCW.2019.00023</t>
  </si>
  <si>
    <t>https://doi.org/10.1109/ICWS.2018.00033</t>
  </si>
  <si>
    <t>https://doi.org/10.1109/ICISS55894.2022.9915043</t>
  </si>
  <si>
    <t>https://doi.org/10.1109/COMPSAC.2008.161</t>
  </si>
  <si>
    <t>https://doi.org/10.1109/MODELS-C53483.2021.00060</t>
  </si>
  <si>
    <t>https://doi.org/10.1109/ACCESS.2021.3102634</t>
  </si>
  <si>
    <t>https://doi.org/10.1109/SCC.2009.32</t>
  </si>
  <si>
    <t>https://doi.org/10.1109/IC3.2019.8844873</t>
  </si>
  <si>
    <t>https://doi.org/10.1109/NPC.2007.176</t>
  </si>
  <si>
    <t>https://doi.org/10.1109/ICeEEM.2011.6137791</t>
  </si>
  <si>
    <t>https://doi.org/10.1109/TSC.2023.3242378</t>
  </si>
  <si>
    <t>https://doi.org/10.1109/ACCESS.2024.3513279</t>
  </si>
  <si>
    <t>https://doi.org/10.1109/SKIMA.2017.8294095</t>
  </si>
  <si>
    <t>https://doi.org/10.1109/MODELS-C59198.2023.00135</t>
  </si>
  <si>
    <t>https://doi.org/10.1109/ICoCS.2012.6458609</t>
  </si>
  <si>
    <t>https://doi.org/10.23919/INDIACom49435.2020.9083682</t>
  </si>
  <si>
    <t>https://doi.org/10.1109/ICECDS.2017.8389665</t>
  </si>
  <si>
    <t>https://doi.org/10.1109/PICMET.2016.7806564</t>
  </si>
  <si>
    <t>https://doi.org/10.1109/ISDFS55398.2022.9800804</t>
  </si>
  <si>
    <t>https://doi.org/10.1109/ICTMOD63116.2024.10878245</t>
  </si>
  <si>
    <t>https://doi.org/10.1109/PEEIC59336.2023.10452060</t>
  </si>
  <si>
    <t>https://doi.org/10.1109/I3CEET61722.2024.10994099</t>
  </si>
  <si>
    <t>https://doi.org/10.1002/9781119646495.index</t>
  </si>
  <si>
    <t>https://doi.org/10.1002/9781118554609.index</t>
  </si>
  <si>
    <t>https://doi.org/10.1109/ISEC54952.2022.10025168</t>
  </si>
  <si>
    <t>https://doi.org/10.1002/9781119646495.gloss</t>
  </si>
  <si>
    <t>https://doi.org/10.1002/9781119646495.ch5</t>
  </si>
  <si>
    <t>https://doi.org/10.1109/ICECTECH.2011.5942112</t>
  </si>
  <si>
    <t>https://doi.org/10.1109/ACCESS.2025.3577095</t>
  </si>
  <si>
    <t>https://doi.org/10.1109/EMR.2025.3550594</t>
  </si>
  <si>
    <t>https://doi.org/10.1109/JIOT.2025.3572655</t>
  </si>
  <si>
    <t>https://doi.org/10.1002/9781119763468.ch12</t>
  </si>
  <si>
    <t>https://doi.org/10.1002/9781119646495.fmatter</t>
  </si>
  <si>
    <t>https://doi.org/10.1109/ICPM.2019.00005</t>
  </si>
  <si>
    <t>https://doi.org/10.1109/ICPM57379.2022.9980790</t>
  </si>
  <si>
    <t>https://doi.org/10.1109/ICPM60904.2023.10271982</t>
  </si>
  <si>
    <t>https://doi.org/10.1109/EDOCW.2014.58</t>
  </si>
  <si>
    <t>https://doi.org/10.1109/ISSREW.2019.00021</t>
  </si>
  <si>
    <t>https://doi.org/10.1109/MCI.2017.2670420</t>
  </si>
  <si>
    <t>https://doi.org/10.1109/TSC.2008.5</t>
  </si>
  <si>
    <t>https://doi.org/10.1109/MIC.2012.12</t>
  </si>
  <si>
    <t>https://doi.org/10.1109/EMBC.2019.8856741</t>
  </si>
  <si>
    <t>https://doi.org/10.1109/EDOC49727.2020.00004</t>
  </si>
  <si>
    <t>https://doi.org/10.1109/ISITIA63062.2024.10668077</t>
  </si>
  <si>
    <t>https://doi.org/10.1109/IJCNN48605.2020.9207579</t>
  </si>
  <si>
    <t>https://doi.org/10.1109/IROS47612.2022.9982035</t>
  </si>
  <si>
    <t>https://doi.org/10.1109/ISITIA63062.2024.10668274</t>
  </si>
  <si>
    <t>https://doi.org/10.1109/ICBC54727.2022.9805540</t>
  </si>
  <si>
    <t>O’Hara, Richard C.; Simmons, Valerie; Kogan, Gregory; Boyle, Douglas M.</t>
  </si>
  <si>
    <t>Developing a STEM-designated accounting curriculum</t>
  </si>
  <si>
    <t>With the increasing focus on technology in accounting education and the profession, numerous accounting programs are modifying curricula to ensure students have the necessary technical skills to succeed in their future careers. Moreover, at least 83 graduate accounting programs have obtained STEM designation to signify the technological focus of their curricula. The purpose of this study is to present information to accounting educators on the current state of affairs surrounding accounting programs and STEM, as well as offer information for obtaining STEM designation. Specifically, we offer background information on the convergence of accounting and technology, the current status of accounting as STEM, the benefits of and guidance for obtaining STEM designation, and resources for incorporating technology into the accounting curriculum. In addition, we present a table of instructional data analytics tools that lists case studies for various technologies and topics, articles detailing course design for specific technology areas, relevant papers discussing technology in the accounting profession, and textbooks and websites pertaining to data analytics instruction.</t>
  </si>
  <si>
    <t>Journal of Accounting Education</t>
  </si>
  <si>
    <t>0748-5751</t>
  </si>
  <si>
    <t>Using process mining as an assurance tool in the three-lines-model</t>
  </si>
  <si>
    <t>Eulerich, Marc; Huang, Qing; Pawlowski, Justin; Vasarhelyi, Miklos A.</t>
  </si>
  <si>
    <t>One broadly accepted approach to structure the corporate governance of an organization is the so called “Three-Lines-Model” (TLM), which consists of different assurance providers like internal controls, risk management or internal auditing. While previous studies in the field of process mining showed different specific use cases in different related areas of this TLM, like e.g. internal controls, there is not approach that directly links process mining to the TLM. Thus, this paper directly links process mining to all three lines of the TLM and validates the conceptual use cases with real corporate data from a multinational company. The results show the benefits of a TLM-wide implementation of process mining. Thus, our study contributes to the ongoing practical and academic discussions in several ways. First, it leverages the power of the TLM to construct the company’s assurance lines through process mining. Second, the real-world application in a multinational company provides a deep understanding of existing controls and monitoring environment. Third, it offers a broad variety of validated use cases that are aligned with the different lines and can be used as a generic framework for using process mining for different assurance activities.</t>
  </si>
  <si>
    <t>International Journal of Accounting Information Systems</t>
  </si>
  <si>
    <t>1467-0895</t>
  </si>
  <si>
    <t>https://doi.org/10.1016/j.accinf.2025.100731</t>
  </si>
  <si>
    <t>A Framework for the Structured Implementation of Process Mining for Audit Tasks</t>
  </si>
  <si>
    <t>https://doi.org/10.1016/j.accinf.2025.100727</t>
  </si>
  <si>
    <t>Process Mining (PM) enhances the evaluation of the internal control system with corresponding tests of controls due to a comprehensive analysis of variants within business processes. It can be used by external and internal auditors to improve audit efficiency, effectiveness, and quality. Nevertheless, PM is still not an industry-wide best-practice standard, especially due to existing implementation barriers for practitioners. This study utilizes Design Science Research (DSR) to develop the Audit Process Mining (APM) Framework to implement PM into audit tasks and overcome existing implementation barriers. The APM Framework was designed using empirical insights extracted from interviews with subject matter experts across various audit firms and large industrial companies. Furthermore, 19 auditing professionals confirmed that the APM Framework is a valid and verified solution.</t>
  </si>
  <si>
    <t>Föhr, Tassilo L.; Reichelt, Valentin; Marten, Kai-Uwe; Eulerich, Marc</t>
  </si>
  <si>
    <t>Process mining beyond workflows</t>
  </si>
  <si>
    <t>https://doi.org/10.1016/j.compind.2024.104126</t>
  </si>
  <si>
    <t>After two decades of research and development, process mining techniques are now recognized as essential analysis tools, as they have their own Gartner Magic Quadrant. The development of process mining techniques is rooted in process-related research fields such as Business Process Management and fueled by increasing data availability. To cope with the complexity of business processes, the focus of process mining techniques needs to go beyond workflow-like processes, that represent the life-cycle of a single case and enable multiple object types and events. This can only be accomplished by capitalizing on essential concepts from production and logistics domains, such as Bills-of-Materials (BOMs), and Customer Order Decoupling Points (CODPs). Pioneer researchers, e.g. Hans Wortmann contributed to the development of Enterprise Resource Planning, enterprise modeling, product models, and lean manufacturing. Experiences from these fields help to lift the process mining domain from case-based (i.e. workflow mining) to object-centered process mining. These contributions could be realized by conducting insightful case studies at company sites, one of them being discussed in this paper. The evaluation of process mining techniques is elaborated by proposing an “evaluation ladder”, and its application is shown in the case study under consideration.</t>
  </si>
  <si>
    <t>Computers in Industry</t>
  </si>
  <si>
    <t>van der Aalst, Wil M.P.; Reijers, Hajo A.; Maruster, Laura</t>
  </si>
  <si>
    <t>Bot log mining: An approach to the integrated analysis of Robotic Process Automation and process mining</t>
  </si>
  <si>
    <t>https://doi.org/10.1016/j.is.2024.102431</t>
  </si>
  <si>
    <t>Process mining and Robotic Process Automation (RPA) are two technologies of great interest in research and practice. Process mining uses event logs as input, but much of the information available about processes is not yet considered since the data is outside the scope of ordinary event logs. RPA technology can automate tasks by using bots, and the executed steps can be recorded, which could be a valuable data source for process mining. With the use of RPA technology expected to grow, an integrated view of steps performed by bots in business processes is needed. In process mining, various techniques to analyze processes have already been developed. Most RPA software also includes basic measures to monitor bot performance. However, the isolated use of bot-related or process mining measures does not provide an end-to-end view of bot-enabled business processes. To address these issues, we develop an approach that enables using RPA logs for process mining and propose tailored measures to analyze merged bot and process logs. We use the design science research process to structure our work and evaluate the approach by conducting a total of 14 interviews with experts from industry and research. We also implement a software prototype and test it on real-world and artificial data. This approach contributes to prescriptive knowledge by providing a concept on how to use bot logs for process mining and brings the research streams of RPA and process mining further together. It provides new data that expands the possibilities of existing process mining techniques in research and practice, and it enables new analyses that can observe bot-human interaction and show the effects of bots on business processes.</t>
  </si>
  <si>
    <t>Information Systems</t>
  </si>
  <si>
    <t>0306-4379</t>
  </si>
  <si>
    <t>Process mining software engineering practices: A case study for deployment pipelines</t>
  </si>
  <si>
    <t>https://doi.org/10.1016/j.infsof.2023.107392</t>
  </si>
  <si>
    <t>Egger, Andreas; ter Hofstede, Arthur H.M.; Kratsch, Wolfgang; Leemans, Sander J.J.; Röglinger, Maximilian; Wynn, Moe T.</t>
  </si>
  <si>
    <t>Nogueira, Ana Filipa; Zenha-Rela, Mário</t>
  </si>
  <si>
    <t>Context:
In mature software development organizations the ci/cd pipeline is the only route to deploy software into production. While the workflow of this process seems straightforward, the reality is different since exceptions and deviations are the norm in actual industry practice. In this context, Process Mining appears as a promising technique to uncover deviations and check compliance with standardized DevOps processes, and highlight bottlenecks and potential improvement areas.
Objective:
This paper presents a case study designed to assess the potential of using Process Mining techniques to provide visibility into the deployment pipeline.
Method:
This research uses raw event data extracted from the continuous practices toolchain, which is then used to compute a comprehensive set of DevOps-specific metrics, thus supporting objective monitoring of the quality and efficiency of the deployment workflow. The study focuses on different development units in the Engineering team, each working in a distinct business context but sharing standard practices.
Results:
We verified that even though there are standards for the deployment pipelines, each team’s workflow denotes local variations with unique points for improvement that are highly coupled to their business unit context. We observed that each team’s pipeline has different temporal profiles that reflect their context and work practices. Additionally, we identified a set of deployment pipeline metrics focusing on process compliance, efficiency, and deployment stability.
Conclusion:
The main contributions of this paper include (1) the description of an actual application of Process Mining to the deployment pipeline of a highly complex e-commerce platform, (2) how this approach provided an objective understanding of the efficiency and quality of the development workflow, (3) how this process-centric view, combined with domain-specific DevOps metrics, supports continuous practices, and (4) how Developers can analyse their workflows by applying Process Mining while using standard tools like GitLab and PM4Py.</t>
  </si>
  <si>
    <t>Information and Software Technology</t>
  </si>
  <si>
    <t>0950-5849</t>
  </si>
  <si>
    <t>Leveraging machine learning for automatic topic discovery and forecasting of process mining research: A literature review</t>
  </si>
  <si>
    <t>https://doi.org/10.1016/j.eswa.2023.122435</t>
  </si>
  <si>
    <t>Process mining is a relatively new discipline that focuses on gaining process-centric knowledge from event logs collected by enterprise systems. From an academic standpoint, there has been a constant effort to develop various techniques to automatically discover process models, analyze the compliance of real-life processes to the process models, predict operational frictions, and recommend possible actions to mitigate emerging risks. As far as applications are concerned, process mining techniques have been adopted in various industries, such as healthcare, manufacturing, logistics, and finance. In this work, we analyze the process mining literature in-depth using text mining and machine learning techniques. More in detail, we (1) analyze the main research fields in process mining and their trends, (2) investigate the relationship between the fields, and (3) predict the expansion of the fields in the near future. To that end, we analyze 2,677 process mining articles from 2003 to 2022 using a range of techniques such as topic modeling with the pre-trained language model, exploratory bibliometric analysis, network and community detection, and future prediction.</t>
  </si>
  <si>
    <t>Park, Gyunam; Cho, Minsu; Lee, Jiyoon</t>
  </si>
  <si>
    <t>0957-4174</t>
  </si>
  <si>
    <t>https://doi.org/10.1016/j.jsis.2022.101745</t>
  </si>
  <si>
    <t>Information systems research has a long-standing interest in how organizations gain value through information technology. In this article, we investigate a business process intelligence (BPI) technology that is receiving increasing interest in research and practice: process mining. Process mining uses digital trace data to visualize and measure the performance of business processes in order to inform managerial actions. While process mining has received tremendous uptake in practice, it is unknown how organizations use it to generate business value. We present the results of a multiple case study with key stakeholders from eight internationally operating companies. We identify key features of process mining – data &amp; connectivity, process visualization, and process analytics – and show how they translate into a set of affordances that enable value creation. Specifically, process mining affords (1) perceiving end-to-end process visualizations and performance indicators, (2) sense-making of process-related information, (3) data-driven decision making, and (4) implementing interventions. Value is realized, in turn, in the form of process efficiency, monetary gains, and non-monetary gains, such as customer satisfaction. Our findings have implications for the discourse on IT value creation as we show how process mining constitutes a new class of business intelligence &amp; analytics (BI&amp;A) technology, that enables behavioral visibility and allows organizations to make evidence-based decisions about their business processes.</t>
  </si>
  <si>
    <t>The Journal of Strategic Information Systems</t>
  </si>
  <si>
    <t>Expert Systems with Applications</t>
  </si>
  <si>
    <t>Enabling Process Mining In Global Production Networks</t>
  </si>
  <si>
    <t>https://doi.org/10.1016/j.procir.2023.09.018</t>
  </si>
  <si>
    <t>Procedia CIRP</t>
  </si>
  <si>
    <t>In today's globalized economy, global production networks (GPN) play a central role in ensuring competitiveness. The number of interconnections and size of the networks lead to an ever-increasing complexity. With the help of data-driven methods, such as process mining, transparency over material flows in GPNs can be increased, making the complexity manageable. However, the adoption of process mining is associated with challenges. In GPN, different components are produced across various production stages, each with their own characteristics. In the course of the material flow, the components are then assembled into component groups, which in turn represent intermediate products or the finished end product. Consequently, converging material flows are the result. These circumstances make it difficult to build unique case identifiers and a comprehensive process data model. Furthermore, the identification of the right data sources is a challenge, since in GPN often different information systems are available in individual production lines or locations. We present an approach that supports overcoming these challenges and enables process mining in GPNs. For this purpose, the presented approach contains a process data model that takes into account all GPN specifics and requirements of process mining. This includes the handling of different component types and their properties as well as the merging of process instances in converging material flows. Through this, the individual sub-components of a finished product with their respective sub-processes are traceable. Further, we provide a procedure that supports the user in data identification and extraction by describing common data structures in information systems, which are usable for the generation of process mining event logs in GPN. Based on these data structures, we provide standardized input data tables into which the identified raw data can be extracted. Subsequently, the transfer into the presented process data model is automated by a data transformation algorithm, which takes into account the specifics of material flows in GPN. The approach was applied, implemented and validated in the GPN of an automotive manufacturer.</t>
  </si>
  <si>
    <t>2212-8271</t>
  </si>
  <si>
    <t>Milde, Michael; Horsthofer-Rauch, Julia; Kroeger, Sebastian; Reinhart, Gunther</t>
  </si>
  <si>
    <t>Robotic process automation using process mining — A systematic literature review</t>
  </si>
  <si>
    <t>Data &amp; Knowledge Engineering</t>
  </si>
  <si>
    <t>Process mining (PM) aims to construct, from event logs, process maps that can help discover, automate, improve, and monitor organizational processes. Robotic process automation (RPA) uses software robots to perform some tasks usually executed by humans. It is usually difficult to determine what processes and steps to automate, especially with RPA. PM is seen as one way to address such difficulty. This paper aims to assess the applicability of process mining in accelerating and improving the implementation of RPA, along with the challenges encountered throughout project lifecycle. A systematic literature review was conducted to examine the approaches where PM techniques were used to understand the as-is processes that can be automated with software robots. Seven databases were used to identify papers on this topic. A total of 32 papers, all published since 2018, were selected from 605 unique candidate papers and then analyzed. There is a steady increase in the number of publications in this domain, especially during the year 2022, which suggests a raising interest in the combined use of PM with RPA. The literature mainly focuses on the methods to record the events that occur at the level of user interactions with the application, and on the preprocessing methods that are needed to discover routines with the steps that can be automated. Important challenges are faced with preprocessing such event logs, and many lifecycle steps of automation projects are weakly supported by existing approaches suggesting corresponding research areas in need of further attention.</t>
  </si>
  <si>
    <t>https://doi.org/10.1016/j.datak.2023.102229</t>
  </si>
  <si>
    <t>El-Gharib, Najah Mary; Amyot, Daniel</t>
  </si>
  <si>
    <t>Process Mining Data Canvas: A method to identify data and process knowledge for data collection and preparation in process mining projects</t>
  </si>
  <si>
    <t>https://doi.org/10.1016/j.procir.2023.03.114</t>
  </si>
  <si>
    <t>Process mining enables manufacturing companies to analyse their business processes based on data collected in various IT-Systems. However, identifying, extracting and cleaning process data based on the business understanding is the most time-consuming part in process mining projects. We propose a Process Mining Data Canvas that supports the identification and understanding of business processes and the associated data in early stages of process mining projects. The canvas consists of various elements and questions, making it a central point of information for domain experts and process analyst alike. By providing guidance in these early process mining project stages, it streamlines the work of interdisciplinary project teams, and eases the subsequent data collection and analysis. We validate the canvas through the application in a real world scenario.</t>
  </si>
  <si>
    <t>33rd CIRP Design Conference</t>
  </si>
  <si>
    <t>Brock, Jonathan; Dr.-Ing. von Enzberg, Sebastian; Dr.-Ing. Kühn, Arno; Prof. Dr.-Ing. Dumitrescu, Roman</t>
  </si>
  <si>
    <t>Semantics-aware mechanisms for control-flow anonymization in process mining</t>
  </si>
  <si>
    <t>https://doi.org/10.1016/j.is.2023.102169</t>
  </si>
  <si>
    <t>Information systems support the execution of business processes. As part of that, data about process execution is recorded in event logs, which can be used to analyse the control-flow of the respective processes. However, such data may contain personal information on process stakeholders that is protected by privacy regulations. Process analysis based on event logs shall, therefore, employ anonymization techniques. In this paper, we introduce two approaches to anonymize the recorded control-flow of a process. Specifically, we present SaCoFa and SaPa as two techniques to anonymize the result of trace-variant queries over an event log. Unlike existing techniques that achieve differential privacy through randomized noise insertion, our techniques rely on noise insertion mechanisms that incorporate a process’ semantics, thereby avoiding easily-recognizable noise. Both techniques take different design choices, though. SaCoFa anonymizes a trace-variant distribution directly, thereby focusing on utility preservation at the expense of potentially changing the number of a traces in the result considerably. SaPa, in turn, anonymizes a trace-variant distribution indirectly, through play-out of an anonymized directly-follows distribution. This way, the number of traces in the result is close to the original log, but the drop in utility may become larger due to using only local control-flow information. However, our experiments demonstrate that both approaches strike a better balance of preserving the utility of an event log compared to existing techniques.</t>
  </si>
  <si>
    <t>https://doi.org/10.1016/j.procs.2017.12.149</t>
  </si>
  <si>
    <t>Procedia Computer Science</t>
  </si>
  <si>
    <t>This paper promotes the use of process mining and root-cause analysis from BPM field to conduct post implementation review of ERP implementation at business process level. First, literature on ERP post implementation, measure of success, ERP lifecycle and process mining are reviewed. Then, a case study on a agricultural chemicals company that recently implemented an ERP systems is conducted. The focus of the case study is procurement process in the company. Interviews are conducted with procurement staffs in the company to obtain the standard procurement process. Then, data is extracted and structured into event logs. The event log is processed with Disco to discover the process model. Analysis was done to discover the normal and unusual paths in procurement process. ERP implementation is expected to increase efficiency of the procurement operation in terms of cycle time reduction. The process mining results show that some of the activities are very uncontrolled i.e. sometimes it can be done in a short time but in other cases it took a long time. The activity can be done quickly because the procedure is bypassed. The bottlenecks occur due to technical issues (error in the systems), data migration issues (the introduction of new material numbering and categories) and cultural issues (high dependency of hard copy approval). These issues need to be resolved so that the company can realize the operational efficiency benefit and eventually long-term strategic benefit of ERP implementation.</t>
  </si>
  <si>
    <t>Reducing false positives in fraud detection: Combining the red flag approach with process mining</t>
  </si>
  <si>
    <t>Fraud detection often includes analyzing large datasets of enterprise resource planning systems to locate irregularities. Analysis of the datasets often results in a large number of false positives, that is, entries wrongly identified as fraud. The aim of our research is to reduce the number of false positives by combining the red flag-based approach with process mining. The red flag approach presents hints for unusual behavior, whereas process mining reconstructs and visualizes the as-is business process from the underlying dataset. The combination of these two techniques allows for identification and subsequent visualization of possible fraudulent process instances with the corresponding red flags. We exemplarily applied our new approach to the purchase-to-pay business process to successfully identify 15 of 31 fraud cases in our dataset. Our false positive rate was 0.37%, which is considerably lower than rates reported in similar research papers.</t>
  </si>
  <si>
    <t>Mahendrawathi, E.R.; Zayin, Shania Olivia; Pamungkas, Firman Jati</t>
  </si>
  <si>
    <t>Baader, Galina; Krcmar, Helmut</t>
  </si>
  <si>
    <t>https://doi.org/10.1016/j.accinf.2018.03.004</t>
  </si>
  <si>
    <t>Runtime defect prediction of industrial business processes: A focused look at real-life SAP systems</t>
  </si>
  <si>
    <t>https://doi.org/10.1016/j.jss.2024.112306</t>
  </si>
  <si>
    <t>Journal of Systems and Software</t>
  </si>
  <si>
    <t>Business process operations are the dominant logic underpinning most of the service-based applications currently in use. Situated in the field of SAP business processes — commonly referred to as iFlows — and their integration, this paper looks into the defectiveness of such flows with a Machine-Learning approach. We propose to cluster and classify at runtime the Integration Flows of business processes during their orchestration; we do so by using metrics extracted from the Integration of 400+ complex business interaction and service orchestration Flows along with their metadata. Through a combined ensemble-based, clustering, and supervised learning exercise, we conclude that an AI-based approach for runtime defect prediction of iFlows shows considerable promise in providing actionable insights for better orchestration intelligence, especially in sight of self-aware business processes of the future.</t>
  </si>
  <si>
    <t>0164-1212</t>
  </si>
  <si>
    <t>Nijholt, Max; Quattrocchi, Giovanni; Tamburri, Damian Andrew</t>
  </si>
  <si>
    <t>Developing an internal logistics ontology for process mining</t>
  </si>
  <si>
    <t>https://doi.org/10.1016/j.procir.2019.02.116</t>
  </si>
  <si>
    <t>Process mining offers the potential for internal logistics process improvement using data. While there exists a massive amount of data, identifying and understanding relevant data across different information systems and complex data models is difficult. To address this issue, ontologies can be used to formalize a shared understanding. This paper aims to provide an extended internal logistics ontology focusing the process perspective. Existing internal ontologies are reviewed, compared and merged. Additionally, related resources such as products and packaging is integrated. In conclusion, this paper proposes a domain ontology to support process mining within internal logistics.</t>
  </si>
  <si>
    <t>12th CIRP Conference on Intelligent Computation in Manufacturing Engineering</t>
  </si>
  <si>
    <t>Knoll, Dino; Waldmann, Julian; Reinhart, Gunther</t>
  </si>
  <si>
    <t>Process Mining for Six Sigma: Utilising Digital Traces</t>
  </si>
  <si>
    <t>https://doi.org/10.1016/j.cie.2020.107083</t>
  </si>
  <si>
    <t>Six Sigma is one of the most successful quality management philosophies of the past 20 years. However, the current challenges facing companies, such as rising process and supply chain complexity, as well as high volumes of unstructured data, cannot easily be answered by relying on traditional Six Sigma tools. Instead, the Process Mining (PM) technology using big data analytics promises valuable support for 6S and its data analysis capabilities. The article presents a design science research project in which a method for the integration of PM in Six Sigma’s DMAIC project structure was developed. This method could be extended, refined and tested during three evaluation cycles: an expert evaluation with Six Sigma professionals, a technical experiment and finally a multi case study in a company. The method therefore was eventually endorsed by 6S experts and successfully applied in a first pilot setting. This article presents the first developed method for the integration of PM and Six Sigma. It follows the recommendations of many researchers to test Six Sigma as an application field of PM as well as using the potential of big data analytics. The method can be used by researchers and practitioners alike to implement, test and verify its design in organisations.</t>
  </si>
  <si>
    <t>Computers &amp; Industrial Engineering</t>
  </si>
  <si>
    <t>0360-8352</t>
  </si>
  <si>
    <t>Merging event logs for process mining: A rule based merging method and rule suggestion algorithm</t>
  </si>
  <si>
    <t>In an inter-organizational setting the manual construction of process models is challenging because the different people involved have to put together their partial knowledge about the overall process. Process mining, an automated technique to discover and analyze process models, can facilitate the construction of inter-organizational process models. This paper presents a technique to merge the input data of the different partners of an inter-organizational process in order to serve as input for process mining algorithms. The technique consists of a method for configuring and executing the merge and an algorithm that searches for links between the data of the different partners and that suggests rules to the user on how to merge the data. Tool support is provided in the open source process mining framework ProM. The method and the algorithm are tested using two artificial and three real life datasets that confirm their effectiveness and efficiency.</t>
  </si>
  <si>
    <t>https://doi.org/10.1016/j.eswa.2014.06.012</t>
  </si>
  <si>
    <t>Claes, Jan; Poels, Geert</t>
  </si>
  <si>
    <t>Kregel, I.; Stemann, D.; Koch, J.; Coners, A.</t>
  </si>
  <si>
    <t>Financial process mining - Accounting data structure dependent control flow inference</t>
  </si>
  <si>
    <t>https://doi.org/10.1016/j.accinf.2017.03.004</t>
  </si>
  <si>
    <t>The increasing integration of computer technology for the processing of business transactions and the growing amount of financially relevant data in organizations create new challenges for external auditors. The availability of digital data opens up new opportunities for innovative audit procedures. Process mining can be used as a novel data analysis technique to support auditors in this context. Process mining algorithms produce process models by analyzing recorded event logs. Contemporary general purpose mining algorithms commonly use the temporal order of recorded events for determining the control flow in mined process models. The presented research shows how data dependencies related to the accounting structure of recorded events can be used as an alternative to the temporal order of events for discovering the control flow. The generated models provide accurate information on the control flow from an accounting perspective and show a lower complexity compared to those generated using timestamp dependencies. The presented research follows a design science research approach and uses three different real world data sets for evaluation purposes.</t>
  </si>
  <si>
    <t>Werner, Michael</t>
  </si>
  <si>
    <t>A Semantic Rule-based Approach Supported by Process Mining for Personalised Adaptive Learning</t>
  </si>
  <si>
    <t>The 5th International Conference on Emerging Ubiquitous Systems and Pervasive Networks (EUSPN-2014)/ The 4th International Conference on Current and Future Trends of Information and Communication Technologies in Healthcare (ICTH 2014)/ Affiliated Workshops</t>
  </si>
  <si>
    <t>Currently, automated learning systems are widely used for educational and training purposes within various organisations including, schools, universities and further education centres. There has been a big gap between the extraction of useful patterns from data sources to knowledge, as it is crucial that data is made valid, novel, potentially useful and understandable. To meet the needs of intended users, there is requirement for learning systems to embody technologies that support learners in achieving their learning goals and this process don’t happen automatically. This paper propose a novel approach for automated learning that is capable of detecting changing trends in learning behaviours and abilities through the use of process mining techniques. The goal is to discover user interaction patterns within learning processes, and respond by making decisions based on adaptive rules centred on captured user profiles. The approach applies semantic annotation of activity logs within the learning process in order to discover patterns automatically by means of semantic reasoning. Therefore, our proposed approach is grounded on Semantic Modelling and Process Mining techniques. To this end, it is possible to apply effective reasoning methods to make inferences over a Learning Process Knowledge-Base that leads to automated discovery of learning patterns or behaviour.</t>
  </si>
  <si>
    <t>Okoye, Kingsley; Tawil, Abdel-Rahman H.; Naeem, Usman; Bashroush, Rabih; Lamine, Elyes</t>
  </si>
  <si>
    <t>https://doi.org/10.1016/j.procs.2014.08.031</t>
  </si>
  <si>
    <t>A Study of Process Mining-based Business Process Innovation</t>
  </si>
  <si>
    <t>4th International Conference on Information Technology and Quantitative Management</t>
  </si>
  <si>
    <t>https://doi.org/10.1016/j.procs.2016.07.066</t>
  </si>
  <si>
    <t>Businesses have adopted diverse process management approaches such as business process re-engineering (BPR) and Six Sigma for their survival and growth. Even though these approaches have partially made a contribution to the improvement of organizational performances such as cost reduction and value innovation, they have a high possibility of failure. In particular, the failure probability of BPR and process innovation (PI) is as high as 60-70%. Most process management approaches include traditional interviews and observation-dependent business process analysis (BPA). This conventional BPA requires a lot of time. However, it derives subjective and incomplete analysis results and has no tool to measure improvement effects. As a way to overcome this kind of limitation of conventional BPA, this study introduces a process mining technique through the analysis and utilization of a huge amount of process data kept almost unused in domestic information systems. Processing mining is a process management technique which helps users figure out business processes in a fast and objective manner by analyzing these data and automatically visualizing actual process flows. In particular, this study derives a process improvement plan and offers academic and practical implications through analysis on municipality data in the Netherlands.</t>
  </si>
  <si>
    <t>Park, Sungbum; Kang, Young Sik</t>
  </si>
  <si>
    <t>Process mining in healthcare: A literature review</t>
  </si>
  <si>
    <t>Journal of Biomedical Informatics</t>
  </si>
  <si>
    <t>Process Mining focuses on extracting knowledge from data generated and stored in corporate information systems in order to analyze executed processes. In the healthcare domain, process mining has been used in different case studies, with promising results. Accordingly, we have conducted a literature review of the usage of process mining in healthcare. The scope of this review covers 74 papers with associated case studies, all of which were analyzed according to eleven main aspects, including: process and data types; frequently posed questions; process mining techniques, perspectives and tools; methodologies; implementation and analysis strategies; geographical analysis; and medical fields. The most commonly used categories and emerging topics have been identified, as well as future trends, such as enhancing Hospital Information Systems to become process-aware. This review can: (i) provide a useful overview of the current work being undertaken in this field; (ii) help researchers to choose process mining algorithms, techniques, tools, methodologies and approaches for their own applications; and (iii) highlight the use of process mining to improve healthcare processes.</t>
  </si>
  <si>
    <t>https://doi.org/10.1016/j.jbi.2016.04.007</t>
  </si>
  <si>
    <t>1532-0464</t>
  </si>
  <si>
    <t>Rojas, Eric; Munoz-Gama, Jorge; Sepúlveda, Marcos; Capurro, Daniel</t>
  </si>
  <si>
    <t>Process mining techniques and applications – A systematic mapping study</t>
  </si>
  <si>
    <t>Process mining is a growing and promising study area focused on understanding processes and to help capture the more significant findings during real execution rather than, those methods that, only observed idealized process model. The objective of this article is to map the active research topics of process mining and their main publishers by country, periodicals, and conferences. We also extract the reported application studies and classify these by exploration domains or industry segments that are taking advantage of this technique. The applied research method was systematic mapping, which began with 3713 articles. After applying the exclusion criteria, 1278 articles were selected for review. In this article, an overview regarding process mining is presented, the main research topics are identified, followed by identification of the most applied process mining algorithms, and finally application domains among different business segments are reported on. It is possible to observe that the most active research topics are associated with the process discovery algorithms, followed by conformance checking, and architecture and tools improvements. In application domains, the segments with major case studies are healthcare followed by information and communication technology, manufacturing, education, finance, and logistics.</t>
  </si>
  <si>
    <t>https://doi.org/10.1016/j.eswa.2019.05.003</t>
  </si>
  <si>
    <t>dos Santos Garcia, Cleiton; Meincheim, Alex; Faria Junior, Elio Ribeiro; Dallagassa, Marcelo Rosano; Vecino Sato, Denise Maria; Ribeiro Carvalho, Deborah; Alves Portela Santos, Eduardo; Emilio Scalabrin, Edson</t>
  </si>
  <si>
    <t>A business process mining application for internal transaction fraud mitigation</t>
  </si>
  <si>
    <t>https://doi.org/10.1016/j.eswa.2011.04.159</t>
  </si>
  <si>
    <t>Corporate fraud these days represents a huge cost to our economy. In the paper we address one specific type of corporate fraud, internal transaction fraud. Given the omnipresence of stored history logs, the field of process mining rises as an adequate answer to mitigating internal transaction fraud. Process mining diagnoses processes by mining event logs. This way we can expose opportunities to commit fraud in the followed process. In this paper we report on an application of process mining at a case company. The procurement process was selected as example for internal transaction fraud mitigation. The results confirm the contribution process mining can provide to business practice.</t>
  </si>
  <si>
    <t>Jans, Mieke; van der Werf, Jan Martijn; Lybaert, Nadine; Vanhoof, Koen</t>
  </si>
  <si>
    <t>The use of a process mining technique to characterize the work process of main control room crews: A feasibility study</t>
  </si>
  <si>
    <t>https://doi.org/10.1016/j.ress.2016.05.004</t>
  </si>
  <si>
    <t>In terms of supporting HRA (Human Reliability Analysis) practitioners, one of the urgent issues is to establish a set of objective criteria for determining the proper level of PSFs (Performance Shaping Factors), which are crucial for estimating the likelihood of HEPs (Human Error Probabilities). From this concern, the feasibility study of process mining techniques to characterize the work process of MCR (Main Control Room) crews is presented in this study. Three kinds of information requirements that are essential for determining the quality of the work process are first identified, and the application of process mining techniques is then introduced to address those requirements. As a case study, we illustrate the process mining techniques with communication logs that were collected from MCR crews exposed to simulated off-normal conditions. As a result, three kinds of insightful information (i.e., a work flow, time and spatial information along with a given work flow, and the flow of keywords describing what kinds of symptoms and/or knowledge were considered by MCR crews) are soundly extracted from communication logs. Consequently, it is expected that process mining techniques are effective for identifying a set of necessary information that would helpful for assessing the quality of the work process in an objective manner.</t>
  </si>
  <si>
    <t>Reliability Engineering &amp; System Safety</t>
  </si>
  <si>
    <t>0951-8320</t>
  </si>
  <si>
    <t>Park, Jinkyun; Jung, Jae-Yoon; Jung, Wondea</t>
  </si>
  <si>
    <t>Analysis of Customer Fulfilment with Process Mining: A Case Study in a Telecommunication Company</t>
  </si>
  <si>
    <t>https://doi.org/10.1016/j.procs.2015.12.167</t>
  </si>
  <si>
    <t>This paper presents results of process mining implementation in a characteristically unstructured customer fulfilment process in a real Telecommunication Company. The aim of process mining implementation is firstly to discover the typical customer fulfilment business process. It is also aimed at assessing the current rate of completed customer fulfilment, the typical component required for the process and the lead time for different types of customer requests. The steps to achieve the goals are to prepare, extract the data and construct the event log from the company's in house built Customer Relationship Management systems. The event log is then processed using Disco and PROM tools. The complete event log when model with Disco results in a Spaghetti-like process model with 673 different variants. In order to identify typical process, the log is filtered to include only business variants with 1% case occurrence of the total case. This enables the identification of 18 typical business variants, which differ based on the order requested, sequence of activities and occurrence of Return Work Order. Based on the typical variants, the components required to fulfil a certain order are identified. Another important findings are the fact that the completion rate is very low (only 8%). This may due to the fact that the issues faced by the field officer in processing the order and the resolution are either recorded manually or in a different systems. Finally, findings from this study can be used by the company to improve their current business process. It also stressed out the importance of resolving data integration issues in implementation of process mining in real cases.</t>
  </si>
  <si>
    <t>Mahendrawathi, E.R.; Astuti, Hanim Maria; Nastiti, Ayu</t>
  </si>
  <si>
    <t>Discovering role interaction models in the Emergency Room using Process Mining</t>
  </si>
  <si>
    <t>https://doi.org/10.1016/j.jbi.2017.12.015</t>
  </si>
  <si>
    <t>Objectives
A coordinated collaboration among different healthcare professionals in Emergency Room (ER) processes is critical to promptly care for patients who arrive at the hospital in a delicate health condition, claiming for an immediate attention. The aims of this study are (i) to discover role interaction models in (ER) processes using process mining techniques; (ii) to understand how healthcare professionals are currently collaborating; and (iii) to provide useful knowledge that can help to improve ER processes.
Methods
A four step method based on process mining techniques is proposed. An ER process of a university hospital was considered as a case study, using 7160 episodes that contains specific ER episode attributes.
Results
Insights about how healthcare professionals collaborate in the ER was discovered, including the identification of a prevalent role interaction model along the major triage categories and specific role interaction models for different diagnoses. Also, common and exceptional professional interaction models were discovered at the role level.
Conclusions
This study allows the discovery of role interaction models through the use of real-life clinical data and process mining techniques. Results show a useful way of providing relevant insights about how healthcare professionals collaborate, uncovering opportunities for process improvement.</t>
  </si>
  <si>
    <t>Alvarez, Camilo; Rojas, Eric; Arias, Michael; Munoz-Gama, Jorge; Sepúlveda, Marcos; Herskovic, Valeria; Capurro, Daniel</t>
  </si>
  <si>
    <t>The case for process mining in auditing: Sources of value added and areas of application</t>
  </si>
  <si>
    <t>Process mining aims to extract knowledge from the event logs maintained by a company's ERP system. The objective of this paper is to make the case for why internal and external auditors should leverage the capabilities process mining offers to rethink how auditing is carried out. We do so by identifying the sources of value added of process mining when applied to auditing, which are as follows: 1. process mining analyzes the entire population of data and not just a sample; 2. critically that data consists of meta-data—data entered independently of the actions of auditee—and not just data entered by the auditee; 3. process mining allows the auditor to have a more effective way of implementing the audit risk model by providing effective ways of conducting the required walkthroughs of processes and conducting analytic procedures; 4. process mining allows the auditor to conduct analyses not possible with existing audit tools, such as discovering the ways in which business processes are actually being carried out in practice, and to identify social relationships between individuals. It is our argument that these sources of value have not been fully understood in the process mining literature, which has focused on developing it as a statistical methodology rather than on applying it to audit practice. Only when auditors and audit researchers appreciate what is new and unique about process mining will its acceptance in auditing practice become feasible.</t>
  </si>
  <si>
    <t>https://doi.org/10.1016/j.accinf.2012.06.015</t>
  </si>
  <si>
    <t>Jans, Mieke; Alles, Michael; Vasarhelyi, Miklos</t>
  </si>
  <si>
    <t>A general process mining framework for correlating, predicting and clustering dynamic behavior based on event logs</t>
  </si>
  <si>
    <t>https://doi.org/10.1016/j.is.2015.07.003</t>
  </si>
  <si>
    <t>Process mining can be viewed as the missing link between model-based process analysis and data-oriented analysis techniques. Lion׳s share of process mining research has been focusing on process discovery (creating process models from raw data) and replay techniques to check conformance and analyze bottlenecks. These techniques have helped organizations to address compliance and performance problems. However, for a more refined analysis, it is essential to correlate different process characteristics. For example, do deviations from the normative process cause additional delays and costs? Are rejected cases handled differently in the initial phases of the process? What is the influence of a doctor׳s experience on treatment process? These and other questions may involve process characteristics related to different perspectives (control-flow, data-flow, time, organization, cost, compliance, etc.). Specific questions (e.g., predicting the remaining processing time) have been investigated before, but a generic approach was missing thus far. The proposed framework unifies a number of approaches for correlation analysis proposed in literature, proposing a general solution that can perform those analyses and many more. The approach has been implemented in ProM and combines process and data mining techniques. In this paper, we also demonstrate the applicability using a case study conducted with the UWV (Employee Insurance Agency), one of the largest “administrative factories” in The Netherlands.</t>
  </si>
  <si>
    <t>de Leoni, Massimiliano; van der Aalst, Wil M.P.; Dees, Marcus</t>
  </si>
  <si>
    <t>Recomposing conformance: Closing the circle on decomposed alignment-based conformance checking in process mining</t>
  </si>
  <si>
    <t>https://doi.org/10.1016/j.ins.2018.07.026</t>
  </si>
  <si>
    <t>Information Sciences</t>
  </si>
  <si>
    <t>In the area of process mining, efficient conformance checking is one of the main challenges. Several process mining vendors are in the process of implementing conformance checking in their tools to allow the user to check how well a model fits an event log. Current approaches for conformance checking are monolithic and compute exact fitness values but this may take excessive time. Alternatively, one can use a decomposition approach, which runs much faster but does not always compute an exact fitness value. This paper introduces a recomposition approach that takes the best of both: it returns the exact fitness value by using the decomposition approach in an iterative manner. Results show that similar speedups can be obtained as by using the decomposition approach, but now the exact fitness value is guaranteed. Even better, this approach supports a configurable time-bound: “Give me the best fitness estimation you can find within 10 min.” In such a case, the approach returns an interval that contains the exact fitness value. If such an interval is sufficiently narrow, there is no need to spend unnecessary time to compute the exact value.</t>
  </si>
  <si>
    <t>0020-0255</t>
  </si>
  <si>
    <t>Lee, Wai Lam Jonathan; Verbeek, H.M.W.; Munoz-Gama, Jorge; van der Aalst, Wil M.P.; Sepúlveda, Marcos</t>
  </si>
  <si>
    <t>Exploring the CSCW spectrum using process mining</t>
  </si>
  <si>
    <t>https://doi.org/10.1016/j.aei.2006.05.002</t>
  </si>
  <si>
    <t>Advanced Engineering Informatics</t>
  </si>
  <si>
    <t>1474-0346</t>
  </si>
  <si>
    <t>van der Aalst, Wil M.P.</t>
  </si>
  <si>
    <t>The Process Mining Manifesto—An interview with Wil van der Aalst</t>
  </si>
  <si>
    <t>https://doi.org/10.1016/j.is.2011.10.006</t>
  </si>
  <si>
    <t>The IEEE Task Force on Process Mining has recently published its Process Mining Manifesto (PMM) in an effort to promote the topic of process mining. As this topic touches a number of areas in computer science, the editors of Information Systems have decided to conduct an interview with the person in charge of the task force, Prof. Wil van der Aalst of Eindhoven University of Technology (TU/e) in the Netherlands</t>
  </si>
  <si>
    <t>Vossen, Gottfried</t>
  </si>
  <si>
    <t>Process Mining and Security: Detecting Anomalous Process Executions and Checking Process Conformance</t>
  </si>
  <si>
    <t>Electronic Notes in Theoretical Computer Science</t>
  </si>
  <si>
    <t>https://doi.org/10.1016/j.entcs.2004.10.013</t>
  </si>
  <si>
    <t>One approach to secure systems is through the analysis of audit trails. An audit trail is a record of all events that take place in a system and across a network, i.e., it provides a trace of user/system actions so that security events can be related to the actions of a specific individual or system component. Audit trails can be inspected for the presence or absence of certain patterns. This paper advocates the use of process mining techniques to analyze audit trails for security violations. It is shown how a specific algorithm, called the α-algorithm, can be used to support security efforts at various levels ranging from low-level intrusion detection to high-level fraud prevention.</t>
  </si>
  <si>
    <t>2nd International Workshop on Security Issues with Petri Nets and other Computational Models (WISP 2004)</t>
  </si>
  <si>
    <t>1571-0661</t>
  </si>
  <si>
    <t>van der Aalst, W.M.P.; de Medeiros, A.K.A.</t>
  </si>
  <si>
    <t>Business process mining: An industrial application</t>
  </si>
  <si>
    <t>https://doi.org/10.1016/j.is.2006.05.003</t>
  </si>
  <si>
    <t>Contemporary information systems (e.g., WfM, ERP, CRM, SCM, and B2B systems) record business events in so-called event logs. Business process mining takes these logs to discover process, control, data, organizational, and social structures. Although many researchers are developing new and more powerful process mining techniques and software vendors are incorporating these in their software, few of the more advanced process mining techniques have been tested on real-life processes. This paper describes the application of process mining in one of the provincial offices of the Dutch National Public Works Department, responsible for the construction and maintenance of the road and water infrastructure. Using a variety of process mining techniques, we analyzed the processing of invoices sent by the various subcontractors and suppliers from three different perspectives: (1) the process perspective, (2) the organizational perspective, and (3) the case perspective. For this purpose, we used some of the tools developed in the context of the ProM framework. The goal of this paper is to demonstrate the applicability of process mining in general and our algorithms and tools in particular.</t>
  </si>
  <si>
    <t>van der Aalst, W.M.P.; Reijers, H.A.; Weijters, A.J.M.M.; van Dongen, B.F.; Alves de Medeiros, A.K.; Song, M.; Verbeek, H.M.W.</t>
  </si>
  <si>
    <t>https://doi.org/10.1016/j.compind.2007.01.001</t>
  </si>
  <si>
    <t>A reference model is a generic conceptual model that formalizes recommended practices for a certain domain. Today, the SAP reference models are among the most comprehensive reference models, including over 4000 entity types and covering over 1000 business processes and inter-organizational scenarios. The SAP reference models use Event-driven Process Chains (EPCs) to model these processes and scenarios. Like other informal languages, EPCs are intended to support the transition from a business model to an executable model. For this reason, researchers have tried to formalize the semantics of EPCs. However, in their approaches, they fail to acknowledge the fact that in EPCs constructs exist that require human judgment to assess correctness. This paper aims to acknowledge this fact by introducing a two-step approach. First, the EPC is reduced using universally accepted reduction rules. Second, the reduced EPC is analyzed using a mixture of state-space analysis, invariants, and human judgment. This approach has been implemented in a tool, and applying this tool to the SAP reference models showed that these contain errors, which clearly shows the added value of this verification approach.</t>
  </si>
  <si>
    <t>van Dongen, B.F.; Jansen-Vullers, M.H.; Verbeek, H.M.W.; van der Aalst, W.M.P.</t>
  </si>
  <si>
    <t>A family of case studies on business process mining using MARBLE</t>
  </si>
  <si>
    <t>https://doi.org/10.1016/j.jss.2012.01.022</t>
  </si>
  <si>
    <t>Business processes, most of which are automated by information systems, have become a key asset in organizations. Unfortunately, uncontrolled maintenance implies that information systems age overtime until they need to be modernized. During software modernization, ageing systems cannot be entirely discarded because they gradually embed meaningful business knowledge, which is not present in any other artifact. This paper presents a technique for recovering business processes from legacy systems in order to preserve that knowledge. The technique statically analyzes source code and generates a code model, which is later transformed by pattern matching into a business process model. This technique has been validated over a two-year period in several industrial modernization projects. This paper reports the results of a family of case studies that were performed to empirically validate the technique using analysis and meta-analysis techniques. The family of case studies demonstrates that the technique is feasible in terms of effectiveness and efficiency.</t>
  </si>
  <si>
    <t>Pérez-Castillo, Ricardo; Cruz-Lemus, José A.; García-Rodríguez de Guzmán, Ignacio; Piattini, Mario</t>
  </si>
  <si>
    <t>Process mining: a research agenda</t>
  </si>
  <si>
    <t>Enterprise information systems support and control operational business processes ranging from simple internal back-office processes to complex interorganizational processes. Technologies such as workflow management (WFM), enterprise application integration (EAI), enterprise resource planning (ERP), and web services (WS) typically focus on the realization of IT support rather than monitoring the operational business processes. Process mining aims at extracting information from event logs to capture the business process as it is being executed. In this paper, we put the topic of process mining into context, discuss the main issues around process mining, and finally we introduce the papers in this special issue.</t>
  </si>
  <si>
    <t>https://doi.org/10.1016/j.compind.2003.10.001</t>
  </si>
  <si>
    <t>van der Aalst, W.M.P.; Weijters, A.J.M.M.</t>
  </si>
  <si>
    <t>Detection and prediction of errors in EPCs of the SAP reference model</t>
  </si>
  <si>
    <t>Up to now there is neither data available on how many errors can be expected in process model collections, nor is it understood why errors are introduced. In this article, we provide empirical evidence for these questions based on the SAP reference model. This model collection contains about 600 process models expressed as Event-driven Process Chains (EPCs). We translated these EPCs into YAWL models, and analyzed them using the verification tool WofYAWL. We discovered that at least 34 of these EPCs contain errors. Moreover, we used logistic regression to show that complexity of EPCs has a significant impact on error probability.</t>
  </si>
  <si>
    <t>Fourth International Conference on Business Process Management (BPM 2006) 8th International Conference on Enterprise Information Systems (ICEIS' 2006)</t>
  </si>
  <si>
    <t>https://doi.org/10.1016/j.datak.2007.06.019</t>
  </si>
  <si>
    <t>Towards Multi-Faceted Visual Process Analytics</t>
  </si>
  <si>
    <t>https://doi.org/10.1016/j.is.2025.102560</t>
  </si>
  <si>
    <t>Both the fields of Process Mining (PM) and Visual Analytics (VA) aim to make complex phenomena understandable. In PM, the goal is to gain insights into the execution of complex processes by analyzing the event data that is captured in event logs. This data is inherently multi-faceted, meaning that it covers various data facets, including spatial and temporal dependencies, relations between data entities (such as cases/events), and multivariate data attributes per entity. However, the multi-faceted nature of the data has not received much attention in PM. Conversely, VA research has investigated interactive visual methods for making multi-faceted data understandable for about two decades. In this study, we bring together PM and VA with the goal of advancing towards Visual Process Analytics (VPA) of multi-faceted processes. To this end, we present a systematic view of relevant (VA) data facets in the context of PM and assess to what extent existing PM visualizations address the data facets’ characteristics, making use of VA guidelines. In addition to visualizations, we look at how PM can benefit from analytical abstraction and interaction techniques known in the VA realm. Based on this, we discuss open challenges and opportunities for future research towards multi-faceted VPA.</t>
  </si>
  <si>
    <t>Mendling, J.; Verbeek, H.M.W.; van Dongen, B.F.; van der Aalst, W.M.P.; Neumann, G.</t>
  </si>
  <si>
    <t>van den Elzen, Stef; Jans, Mieke; Martin, Niels; Pieters, Femke; Tominski, Christian; Villa-Uriol, Maria-Cruz; van Zelst, Sebastiaan J.</t>
  </si>
  <si>
    <t>Recognizing task-level events from user interaction data</t>
  </si>
  <si>
    <t>https://doi.org/10.1016/j.is.2024.102404</t>
  </si>
  <si>
    <t>User interaction data comprises events that capture individual actions that a user performs on their computer. Such events provide detailed records about how users carry out their tasks in a process, even when this involves different applications. Although the comprehensiveness of such data provides a promising basis for process mining, user interaction events cannot be used directly for this purpose, because they do not meet two essential requirements. In particular, they neither indicate their relation to a process-level activity nor their relation to a specific process execution. Therefore, user interaction data needs to be transformed so that it meets these requirements before process mining techniques can be applied. This transformation problem comprises identifying tasks and their types and determining the relation between tasks and process executions. While some existing approaches tackle parts of this problem, none address it comprehensively. Therefore, we propose an unsupervised approach for recognizing task-level events from user interaction data that addresses it in full. It segments user interaction data to identify tasks, categorizes these according to their type, and relates tasks to each other via object instances it extracts from the user interaction events. In this manner, our approach creates task-level events that meet the requirements of process mining settings. Our evaluation demonstrates the approach’s efficacy and shows that its combined consideration of control-flow, data, and semantic information allows it to outperform baseline approaches in both online and offline settings.</t>
  </si>
  <si>
    <t>Rebmann, Adrian; van der Aa, Han</t>
  </si>
  <si>
    <t>Reasoning on responsibilities for optimal process alignment computation</t>
  </si>
  <si>
    <t>https://doi.org/10.1016/j.datak.2024.102353</t>
  </si>
  <si>
    <t>Process alignment aims at establishing a matching between a process model run and a log trace. To improve such a matching, process alignment techniques often exploit contextual conditions to enable computations that are more informed than the simple edit distance between model runs and log traces. The paper introduces a novel approach to process alignment which relies on contextual information expressed as responsibilities. The notion of responsibility is fundamental in business and organization models, but it is often overlooked. We show the computation of optimal alignments can take advantage of responsibilities. We leverage on them in two ways. First, responsibilities may sometimes justify deviations. In these cases, we consider them as correct behaviors rather than errors. Second, responsibilities can either be met or neglected in the execution of a trace. Thus, we prefer alignments where neglected responsibilities are minimized. The paper proposes a formal framework for responsibilities in a process model, including the definition of cost functions for computing optimal alignments. We also propose a branch-and-bound algorithm for optimal alignment computation and exemplify its usage by way of two event logs from real executions.</t>
  </si>
  <si>
    <t>Baldoni, Matteo; Baroglio, Cristina; Marengo, Elisa; Micalizio, Roberto</t>
  </si>
  <si>
    <t>Timeline-based process discovery</t>
  </si>
  <si>
    <t>https://doi.org/10.1016/j.is.2025.102568</t>
  </si>
  <si>
    <t>A key concern of automatic process discovery is providing insights into business process performance. Process analysts are specifically interested in waiting times and delays for identifying opportunities to speed up processes. Against this backdrop, it is surprising that current techniques for automatic process discovery generate directly-follows graphs and comparable process models without representing the time axis explicitly. This paper presents four layout strategies for automatically constructing process models that explicitly align with a time axis. We exemplify our approaches for directly-follows graphs. We evaluate their effectiveness by applying them to real-world event logs with varying complexities. Our specific focus is on their ability to handle the trade-off between high control-flow abstraction and high consistency of temporal activity order. Our results show that timeline-based layouts provide benefits in terms of an explicit representation of temporal distances. They face challenges for logs with many repeating and concurrent activities.</t>
  </si>
  <si>
    <t>Rubensson, Christoffer; Kaur, Harleen; Kampik, Timotheus; Mendling, Jan</t>
  </si>
  <si>
    <t>https://doi.org/10.1016/j.dss.2006.03.013</t>
  </si>
  <si>
    <t>Inspired by the way SAP R/3 and other transactional information systems log events, we focus on the problem to decide whether a process model and a frequency profile “fit” together. The problem is formulated in terms of Petri nets and an approach based on integer programming is proposed to tackle the problem. The integer program provides necessary conditions and, as shown in this paper, for relevant subclasses these conditions are sufficient. Unlike traditional approaches, the approach allows for labeled Petri nets with “hidden transitions”, noise, etc.</t>
  </si>
  <si>
    <t>Decision Support Systems</t>
  </si>
  <si>
    <t>Enterprise information management systems development two cases of mining for process conformance</t>
  </si>
  <si>
    <t>https://doi.org/10.1016/j.jjimei.2022.100141</t>
  </si>
  <si>
    <t>This article investigates how Process Mining may be used to check process conformance in enterprise information system development. The concept of using Process Mining beyond pure business processes is exemplified on the bug closure processes of two open-source enterprise systems. The process models and conclusions extracted are used for drawing some generic guidelines enterprise information project managers can adopt to assess the quality of their system development processes. Process conformance checking is performed in the Bugzilla databases of two open-source enterprise information systems using Disco. The extracted models are assessed based on the documentation of the projects and are compared to the bug closure process Bugzilla team suggests being used. The findings revealed that the processes followed in the projects are very similar to the ones presented in their documentation, conforming with Bugzilla guidelines. However, several variations are revealed under specific circumstances. Potential benefits from applying Process Mining techniques for information system development management are briefly summarized. This empirical research extends previous work that has been performed in the field of Process Mining and highlights the importance and necessity of Process Mining in enterprise information system development to help standardize and improve the internal processes of an organization and to serve as a proof of compliance by external collaborators developing software for an organization. In addition, it capitalizes on the adoption of inner source development model by many companies developing enterprise software nowadays.</t>
  </si>
  <si>
    <t>International Journal of Information Management Data Insights</t>
  </si>
  <si>
    <t>2667-0968</t>
  </si>
  <si>
    <t>Pattern-based action engine: Generating process management actions using temporal patterns of process-centric problems</t>
  </si>
  <si>
    <t>As business environments become more competitive, organizations strive to improve their business processes to reduce costs and increase quality and productivity. As process improvement traditionally embraces manual creative tasks that are time-consuming and labor-intensive, the need for automating it arises. Action-Oriented Process Mining (AOPM) aims to support automated process improvement by leveraging various process mining techniques. To that end, AOPM first monitors the presence of operational constraints, i.e., operational problems, in business processes, e.g., a high waiting time for patients to register. Next, it produces interim management actions designed to address these transient problems by analyzing the monitoring results. For instance, if an excessive waiting time persists for more than a week, the system might recommend dispatching additional resources for the upcoming week. Contrary to the mature process mining support for monitoring operational constraints, the action part is typically missing in today’s process mining tools. In this work, we propose an action engine to support the automatic generation of actions. It analyzes temporal patterns of monitoring results and produces action plans that describe the execution of management actions. We have demonstrated a use case using the data of a Dutch financial institute to evaluate the feasibility of the proposed action engine and conducted experiments to evaluate its effectiveness.</t>
  </si>
  <si>
    <t>https://doi.org/10.1016/j.compind.2023.104020</t>
  </si>
  <si>
    <t>Park, Gyunam; Schuster, Daniel; van der Aalst, Wil M.P.</t>
  </si>
  <si>
    <t>Kouzari, Elia; Sotiriadis, Lazaros; Stamelos, Ioannis</t>
  </si>
  <si>
    <t>https://doi.org/10.1016/j.datak.2005.03.007</t>
  </si>
  <si>
    <t>Process mining aim at extracting a process model from system logs. These logs have to meet minimum requirements, i.e. each event should refer to a case and a task. Some system logs do not meet these requirements, and therefore it is not possible to use process mining for process optimization or delta analysis. This paper shows an alternative process mining procedure for logs containing only data on the number of times that process steps have been executed (i.e., frequencies). To be able to mine such logs we apply Configurable Event-driven Process Chains (C-EPCs). If a C-EPC is available, we propose a method to mine the process. If only a classical reference model (i.e., an EPC) is available, we propose a method to first derive the C-EPC through mining and then analyze the process. This approach enables us to do process mining in the context of ERP systems such as the SAP solutions.</t>
  </si>
  <si>
    <t>Jansen-Vullers, M.H.; van der Aalst, W.M.P.; Rosemann, M.</t>
  </si>
  <si>
    <t>Hybridizing humans and robots: An RPA horizon envisaged from the trenches</t>
  </si>
  <si>
    <t>https://doi.org/10.1016/j.compind.2022.103615</t>
  </si>
  <si>
    <t>After the initial hype on RPA, companies have more realistic expectations of this technology. Its current mature vision relegates the end-to-end robotic automation to a less suitable place and considers the human-robot collaboration as the most natural way for automating robotic processes in real-world settings. This hybrid RPA implies a vertical segmentation of process activities, i.e., some activities are conducted by humans while robots do others. The literature lacks a general method that considers the technical aspect of the solution, the psychological impact of the automation, and the governance mechanisms that a running hybrid process requires. In this sense, this paper proposes an iterative method dealing with all these aspects and results from a series of industrial experiences. Additionally, the paper deeply discusses the role of process mining in this kind of method and how it can continuously boost its iterations. The initial validation of the method in real-world processes reports substantial benefits in terms of efficiency.</t>
  </si>
  <si>
    <t>Cabello Ruiz, Rafael; Jiménez Ramírez, Andrés; Escalona Cuaresma, María José; González Enríquez, José</t>
  </si>
  <si>
    <t>Process-related user interaction logs: State of the art, reference model, and object-centric implementation</t>
  </si>
  <si>
    <t>https://doi.org/10.1016/j.is.2024.102386</t>
  </si>
  <si>
    <t>User interaction (UI) logs are high-resolution event logs that record low-level activities performed by a user during the execution of a task in an information system. Each event in such a log represents an interaction between the user and the interface, such as clicking a button, ticking a checkbox, or typing into a text field. UI logs are used in many different application contexts for purposes such as usability analysis, task mining, or robotic process automation (RPA). However, UI logs suffer from a lack of standardization. Each research study and processing tool relies on a different conceptualization and implementation of the elements and attributes of user interactions. This exacerbates or even prohibits the integration of UI logs from different sources or the combination of UI data collection tools with downstream analytics or automation solutions. In this paper, our objective is to address this issue and facilitate the exchange and analysis of UI logs in research and practice. Therefore, we first review process-related UI logs in scientific publications and industry tools to determine commonalities and differences between them. Based on our findings, we propose a universally applicable reference data model for process-related UI logs, which includes all core attributes but remains flexible regarding the scope, level of abstraction, and case notion. Finally, we provide exemplary implementations of the reference model in XES and OCED.</t>
  </si>
  <si>
    <t>Operational process monitoring: An object-centric approach</t>
  </si>
  <si>
    <t>https://doi.org/10.1016/j.compind.2024.104170</t>
  </si>
  <si>
    <t>In business processes, an operational problem refers to a deviation and an inefficiency that prohibits an organization from reaching its goals, e.g., a delay in approving a purchase order in a Procure-To-Pay (P2P) process. Operational process monitoring aims to assess the occurrence of such operational problems by analyzing event data that record the execution of business processes. Once the problems are detected, organizations can act upon the corresponding problems with viable actions, e.g., adding more resources, bypassing problematic activities, etc. A plethora of approaches have been proposed to implement operational process monitoring. The lion’s share of existing approaches assumes that a single case notion (e.g., a purchase order in a P2P process) exists in a business process and analyzes operational problems defined over the single case notion. However, most real-life business processes manifest the interplay of multiple interrelated objects. For instance, an execution of an omnipresent P2P process involves multiple objects of different types, e.g., purchase orders, goods receipts, invoices, etc. Applying the existing approaches in these object-centric business processes results in inaccurate or misleading results. In this study, we propose a novel approach to assessing operational problems within object-centric business processes. Our approach not only ensures an accurate assessment of existing problems but also facilitates the analysis of object-centric problems that consider the interaction among different objects. We evaluate this approach by applying it to both simulated business processes and real-life business processes.</t>
  </si>
  <si>
    <t>Utilizing domain knowledge in data-driven process discovery: A literature review</t>
  </si>
  <si>
    <t>https://doi.org/10.1016/j.compind.2022.103612</t>
  </si>
  <si>
    <t>Process mining aims to improve operational processes in a data-driven manner. To this end, process mining offers methods and techniques for systematically analyzing event data. These data are generated during the execution of processes and stored in organizations' information systems. Process discovery, a key discipline in process mining, comprises techniques used to (automatically) learn a process model from event data. However, existing algorithms typically provide low-quality models from real-life event data due to data-quality issues and incompletely captured process behavior. Automated filtering of event data is valuable in obtaining better process models. At the same time, it is often too rigorous, i.e., it also removes valuable and correct data. In many cases, prior knowledge about the process under investigation can be additionally used for process discovery besides event data. Therefore, a new family of discovery algorithms has been developed that utilizes domain knowledge about the process in addition to event data. To organize this research, we present a literature review of process discovery approaches exploiting domain knowledge. We define a taxonomy that systematically classifies and compares existing approaches. Finally, we identify remaining challenges for future work.</t>
  </si>
  <si>
    <t>Discovering hybrid process models with bounds on time and complexity: When to be formal and when not?</t>
  </si>
  <si>
    <t>https://doi.org/10.1016/j.is.2023.102214</t>
  </si>
  <si>
    <t>Discovering process models from event data is a highly relevant, but also a notoriously difficult, problem. Therefore, it is unsurprising that the biggest share of process mining research is devoted to process discovery. While techniques reported in scientific literature tend to produce process models that are formal, i.e., which mathematically describe the possible behaviors, commercial process mining tools return informal models (merely a “picture” not allowing for any form of formal reasoning). Hybrid process models aim at combining the best of both worlds: they capture behavior that is strongly supported by data and that can be used for formal reasoning, as well as behavior that cannot be represented in clear-cut process constructs or that does not have enough evidence in the data. This paper presents an approach for discovering hybrid Petri nets, which, unlike existing techniques, produces models that have both formal and semi-formal constructs so that even if the behavior in the data is noisy and irregular or it does not fit predefined constructs, causal relationships are still captured. Our evaluation demonstrates the advantages of combining such “deliberate vagueness” with formal guarantees. The ideas presented here are fairly general, and can serve as a foundation for other, new hybrid discovery techniques.</t>
  </si>
  <si>
    <t>Normalizing object-centric process logs by applying database principles</t>
  </si>
  <si>
    <t>https://doi.org/10.1016/j.is.2023.102196</t>
  </si>
  <si>
    <t>Much work has been done in process mining in the last two decades, where the focus of most efforts has been on unearthing the process models from log traces where each trace could be related to a unique case identifier that pertains to a single instance, such as an online customer order, a production order, a patient visit, etc. The case identifiers in these cases are customer order number, production order number, patient id, respectively, and there is a one-to-one relationship between the case identifier and the log data. On the other hand, in so-called object-centric (OC) logs, multiple objects are associated in one log record giving rise to many-to-many relationships among these objects and leading to ambiguities and redundancies in the log data. Hence, these logs become very difficult to analyze in their raw form as single linear files and it is important to convert them into database models. In this paper, we show how OC logs can be structured into a STAR and a fully normalized database schemas. The two schemas are compared and the benefits of our approach for log processing and ensuring log integrity are discussed.</t>
  </si>
  <si>
    <t>Kumar, Akhil; Soffer, Pnina; Tsoury, Arava</t>
  </si>
  <si>
    <t>van der Aalst, Wil M.P.; De Masellis, Riccardo; Di Francescomarino, Chiara; Ghidini, Chiara; Kourani, Humam</t>
  </si>
  <si>
    <t>Schuster, Daniel; van Zelst, Sebastiaan J.; van der Aalst, Wil M.P.</t>
  </si>
  <si>
    <t>Park, Gyunam; van der Aalst, Wil M.P.</t>
  </si>
  <si>
    <t>Digitally enabled supply chain integration through business and process analytics</t>
  </si>
  <si>
    <t>https://doi.org/10.1016/j.indmarman.2023.07.005</t>
  </si>
  <si>
    <t>Industrial Marketing Management</t>
  </si>
  <si>
    <t>Supply chain integration (SCI) is the degree to which a manufacturer strategically collaborates with its supply chain partners and collaboratively manages intra- and inter-organizational processes to gain superior operational performance. Grounded on system theory, contingency theory, and knowledge based view this paper identifies requirements for successful SCI. In alignment with the findings of a qualitative case study by expert interviews and participant observations the study demonstrates that a lack of organizational compatibility, a lack of supply chain planning, and a lack of information sharing are the main barriers for successful SCI, which can be compensated by the positive aspects of an increase of organizational IT capability focused on intelligent systems, which play a key role for successful SCI. By an additional quantitative empirical study, we show how these systems, more specifically artificial intelligence (AI) empowered process mining (PM), could compensate for the identified deficiencies. Subsequently we implement a graph convolutional network (GCN) in order to predict the next process activity and its corresponding timestamp in the product development process supporting SCI. Based on the qualitative and quantitative results we discuss implications both for theory and practice.</t>
  </si>
  <si>
    <t>0019-8501</t>
  </si>
  <si>
    <t>Bodendorf, Frank; Dentler, Simon; Franke, Jörg</t>
  </si>
  <si>
    <t>ocpa: A Python library for object-centric process analysis</t>
  </si>
  <si>
    <t>https://doi.org/10.1016/j.simpa.2022.100438</t>
  </si>
  <si>
    <t>ocpa is a Python library supporting object-centric process mining. Traditional process mining generates insights for one single process. However, many real-life processes are composed of multiple interacting subprocesses and events may involve multiple objects. Object-centric process mining provides techniques for analyzing multiple interacting processes by generalizing process mining techniques. ocpa contains algorithms for object-centric event log management, process discovery, conformance checking, enhancement, and predictive process monitoring. ocpa is easily integrable with existing solutions as it supports existing object-centric event log standards, provides extensive documentation, and is installable through the Python package installer.</t>
  </si>
  <si>
    <t>Software Impacts</t>
  </si>
  <si>
    <t>2665-9638</t>
  </si>
  <si>
    <t>Adams, Jan Niklas; Park, Gyunam; van der Aalst, Wil M.P.</t>
  </si>
  <si>
    <t>Process-aware digital twin cockpit synthesis from event logs</t>
  </si>
  <si>
    <t>https://doi.org/10.1016/j.cola.2022.101121</t>
  </si>
  <si>
    <t>The engineering of digital twins and their user interaction parts with explicated processes, namely process-aware digital twin cockpits (PADTCs), is challenging due to the complexity of the systems and the need for information from different disciplines within the engineering process. Therefore, it is interesting to investigate how to facilitate their engineering by using already existing data, namely event logs, and reducing the number of manual steps for their engineering. Current research lacks systematic, automated approaches to derive process-aware digital twin cockpits even though some helpful techniques already exist in the areas of process mining and software engineering. Within this paper, we present a low-code development approach that reduces the amount of hand-written code needed and uses process mining techniques to derive PADTCs. We describe what models could be derived from event log data, which generative steps are needed for the engineering of PADTCs, and how process mining could be incorporated into the resulting application. This process is evaluated using the MIMIC III dataset for the creation of a PADTC prototype for an automated hospital transportation system. This approach can be used for early prototyping of PADTCs as it needs no hand-written code in the first place, but it still allows for the iterative evolvement of the application. This empowers domain experts to create their PADTC prototypes.</t>
  </si>
  <si>
    <t>Journal of Computer Languages</t>
  </si>
  <si>
    <t>2590-1184</t>
  </si>
  <si>
    <t>ProcessGAN: Supporting the creation of business process improvement ideas through generative machine learning</t>
  </si>
  <si>
    <t>https://doi.org/10.1016/j.dss.2022.113880</t>
  </si>
  <si>
    <t>Bano, Dorina; Michael, Judith; Rumpe, Bernhard; Varga, Simon; Weske, Mathias</t>
  </si>
  <si>
    <t>van Dun, Christopher; Moder, Linda; Kratsch, Wolfgang; Röglinger, Maximilian</t>
  </si>
  <si>
    <t>Business processes are a key driver of organizational success, which is why business process improvement (BPI) is a central activity of business process management. Despite an abundance of approaches, BPI as a creative task is time-consuming and labour-intensive. Most importantly, its level of computational support is low. The few computational BPI approaches hardly leverage the opportunities brought about by computational creativity, neglect process data, and rely on rather rigid improvement patterns. Given the increasing amount of process data in the form of event logs and the uptake of generative machine learning for automating creative tasks in various domains, there is huge potential for BPI. Hence, following the design science research paradigm, we specified, implemented, and evaluated ProcessGAN, a novel computational BPI approach based on generative adversarial networks that supports the creation of BPI ideas. Our evaluation shows that ProcessGAN improves the creativity of process designers, particularly the originality of BPI ideas, and shapes up useful in real-world settings. Moreover, ProcessGAN is the first approach to combine BPI and computational creativity.</t>
  </si>
  <si>
    <t>Business Process Management: The evolution of a discipline</t>
  </si>
  <si>
    <t>https://doi.org/10.1016/j.compind.2021.103404</t>
  </si>
  <si>
    <t>Business Process Management (BPM) embodies a management philosophy, which is supported by a range of methods, techniques, and tools. Academics are continuously expanding this repertoire. In this overview article, the themes are sketched that characterize the development of the BPM discipline over the years: BPM Systems, process modeling, process design, coordination and interoperability, model management, process mining, and new technologies. Each of the themes is characterized in this overview on the basis of articles that appeared in Computers in Industry since its conception, now 40 years ago. Together, these themes provide a perspective on a thriving and evolving discipline.</t>
  </si>
  <si>
    <t>Reijers, Hajo A.</t>
  </si>
  <si>
    <t>Ensuring the integrity of transportation and logistics during the COVID-19 pandemic</t>
  </si>
  <si>
    <t>XIV International Conference on Organization and Traffic Safety Management in Large Cities (OTS-2020)</t>
  </si>
  <si>
    <t>Transportation Research Procedia</t>
  </si>
  <si>
    <t>The unexpected, rapid spread of the COVID-19 coronavirus around the globe has almost completely paralyzed multiple industries in most nations. At the same time, even during lockdowns, many countries did practically no attempt to restrict road traffic, fearing that this would freeze the shipping of vital goods, primarily food. As a result, shipping by road transport has only been impacted by the drop in consumer demand. Nonetheless, shipping companies’ operations have undergone drastic changes due to the quarantine. Sending some of the personnel to work from home has been one of these changes. On the one hand, this has exacerbated certain risks. On the other hand, when personnel works from home, this helps reduce spending and may even be considered as a way of enforcing the lean transportation principle. The insights gained from remote controllers’ efforts to keep road shipping safe and reliable during the COVID-19 pandemic may find successful uses as a step towards greater shipping efficiency, not only in emergencies, but under other circumstances as well. In this paper, we consider the capabilities of a virtual machine-based architecture for a road shipping control system. We also elaborate on the practical results of deploying such an architecture. Our study proves that our concept of a geographically dispersed shipping company that uses a Virtual Desktop Infrastructure and Process Mining has the means to ensure productive remote controller operation, including operation through low-bandwidth Internet channels, and guarantees the integrity and confidentiality of the relevant business information.</t>
  </si>
  <si>
    <t>https://doi.org/10.1016/j.trpro.2020.10.012</t>
  </si>
  <si>
    <t>2352-1465</t>
  </si>
  <si>
    <t>Dorofeev, Aleksey; Kurganov, Valery; Fillipova, Nadejda; Pashkova, Tatyana</t>
  </si>
  <si>
    <t>Discovering process models for the analysis of application failures under uncertainty of event logs</t>
  </si>
  <si>
    <t>https://doi.org/10.1016/j.knosys.2019.105054</t>
  </si>
  <si>
    <t>Computer applications, such as servers, databases and middleware, ubiquitously emit execution traces stored in log files. The use of logs for the analysis of application failures is known since the early days of computers. Field data studies have shown that application logs are fraught with uncertainty, i.e., missing or noisy events in the logs. A body of research that has dealt successfully with uncertainty in event logs is process mining from the business process management community, specifically by discovering process models. The literature has shown the value of process mining across several domains, but as yet there is no study that quantifies possible improvements from using process models, and the impact of uncertainty in the context of application failures. This work addresses the use of process mining for detecting failures from application logs. First, process models are discovered from logs; then conformance checking is used to detect deviations from the models. We contribute to knowledge engineering research with a systematic measurement study that quantifies the failure detection capability of conformance checking in spite of missing events, and its accuracy with respect to process models obtained from noisy logs. Analysis is done with a dataset of 55,462 execution traces from three independent real-life applications. We obtain a mixed answer depending on the application under test; our measurements provide insights into the use of process mining for failure analysis.</t>
  </si>
  <si>
    <t>Knowledge-Based Systems</t>
  </si>
  <si>
    <t>0950-7051</t>
  </si>
  <si>
    <t>Pecchia, Antonio; Weber, Ingo; Cinque, Marcello; Ma, Yu</t>
  </si>
  <si>
    <t>Natural language-based detection of semantic execution anomalies in event logs</t>
  </si>
  <si>
    <t>https://doi.org/10.1016/j.is.2021.101824</t>
  </si>
  <si>
    <t>Anomaly detection in process mining aims to recognize outlying or unexpected behavior in event logs for purposes such as the removal of noise and identification of conformance violations. Existing techniques for this task are primarily frequency-based, arguing that behavior is anomalous because it is uncommon. However, such techniques ignore the semantics of recorded events and, therefore, do not take the meaning of potential anomalies into consideration. In this work, we overcome this caveat and focus on the detection of anomalies from a semantic perspective, arguing that anomalies can be recognized when process behavior does not make sense. To achieve this, we propose an approach that exploits the natural language associated with events. Our key idea is to detect anomalous process behavior by identifying semantically inconsistent execution patterns. To detect such patterns, we first automatically extract business objects and actions from the textual labels of events. We then compare these against a process-independent knowledge base. By populating this knowledge base with patterns from various kinds of resources, our approach can be used in a range of contexts and domains. We demonstrate the capability of our approach to successfully detect semantic execution anomalies through an evaluation based on a set of real-world and synthetic event logs and show the complementary nature of semantics-based anomaly detection to existing frequency-based techniques.</t>
  </si>
  <si>
    <t>van der Aa, Han; Rebmann, Adrian; Leopold, Henrik</t>
  </si>
  <si>
    <t>Discovering Reference Process Models in the Context of BPM Projects</t>
  </si>
  <si>
    <t>https://doi.org/10.1016/j.protcy.2013.12.054</t>
  </si>
  <si>
    <t>This paper is related to process mining, specifically the processes’ discovery. Our goal, through this research work, is to build an approach that extracts a reference model, modeled in BPMN language, from the event logs related to different processes, based on the algorithm α. We also aim to make the configuration of the extracted process models in BPMN language. So, we developed a plug-in in ProM environment. We tested this plug-in by using test cases for which preliminary results are encouraging.</t>
  </si>
  <si>
    <t>Procedia Technology</t>
  </si>
  <si>
    <t>CENTERIS 2013 - Conference on ENTERprise Information Systems / ProjMAN 2013 - International Conference on Project MANagement/ HCIST 2013 - International Conference on Health and Social Care Information Systems and Technologies</t>
  </si>
  <si>
    <t>2212-0173</t>
  </si>
  <si>
    <t>Mejri, Asma; Ayachi Ghannouchi, Sonia</t>
  </si>
  <si>
    <t>Extracting Customer Traces from CRMS: From Software to Process Models</t>
  </si>
  <si>
    <t>https://doi.org/10.1016/j.promfg.2019.02.261</t>
  </si>
  <si>
    <t>Procedia Manufacturing</t>
  </si>
  <si>
    <t>Digitization has subjected nowadays business models to dramatic changes. This commitment to innovation forced even the giants of technology to shift and adapt their own business models (e.g. Google developed a rival social network for Facebook, and a cloud file-storage in order to propose an inexpensive version of Dropbox or One Drive, Microsoft developed an online version of Microsoft Office). Organization’s agility must be embedded in companies’ strategies to survive in a market where everything changes with a tremendous quickness. Customer journey mapping, embedded with business process management systems, can assure an improved digital customer experience. Design thinking, a methodology used by several high-tech companies like Apple and IBM, helps the designers to better understand customers’ needs in order to provide desirable solutions. This paper proposes a new approach of generating customer traces from information systems like CRMS to improve customer experience. A germane fact is that companies should use state of the art methods and techniques to better understand customers’ needs and Process Mining algorithms are among the most suitable solutions for this type of analysis.</t>
  </si>
  <si>
    <t>2351-9789</t>
  </si>
  <si>
    <t>12th International Conference Interdisciplinarity in Engineering</t>
  </si>
  <si>
    <t>Osman, Cristina-Claudia; Ghiran, Ana-Maria</t>
  </si>
  <si>
    <t>Towards interactive event log forensics: Detecting and quantifying timestamp imperfections</t>
  </si>
  <si>
    <t>https://doi.org/10.1016/j.is.2022.102039</t>
  </si>
  <si>
    <t>Timestamp information recorded in event logs plays a crucial role in uncovering meaningful insights into business process performance and behaviour via Process Mining techniques. Inaccurate or incomplete timestamps may cause activities in a business process to be ordered incorrectly, leading to unrepresentative process models and incorrect process performance analyses. Thus, the quality of timestamps in an event log should be evaluated thoroughly before the event log is used for any Process Mining activity. To the best of our knowledge, research on the quality assessment of event logs remains scarce. Our work presents a user-guided and semi-automated approach for detecting and quantifying timestamp-related issues in event logs. We define 15 metrics related to timestamp quality across two axes: four levels of abstraction (event, activity, trace, log) and four quality dimensions (accuracy, completeness, consistency, uniqueness). The approach has been implemented as a prototype and evaluated regarding its design specification, instantiation, and usefulness in artificial and naturalistic settings by including experts from research and practice. Overall, our approach paves the way for a systematic and interactive enhancement of event log quality during the data preprocessing phase of Process Mining projects.</t>
  </si>
  <si>
    <t>Fischer, D.A.; Goel, K.; Andrews, R.; van Dun, C.G.J.; Wynn, M.T.; Röglinger, M.</t>
  </si>
  <si>
    <t>Discovering process models from event multiset</t>
  </si>
  <si>
    <t>https://doi.org/10.1016/j.eswa.2012.03.064</t>
  </si>
  <si>
    <t>The aim of process mining is to discover the process model from the event log which is recorded by the information system. Typical steps of process mining algorithm can be described as: (1) generating event traces from event log, (2) analyzing event traces and obtaining ordering relations of tasks, (3) generating process model with ordering relations of tasks. The first two steps could be very time consuming involving millions of events and thousands of event traces. This paper presents a novel algorithm (λ-algorithm) which almost eliminates these two steps in generating event traces from event log and analyzing event traces so as to reduce the performance of process mining algorithm. Firstly, we retrieve the event multiset (input data of algorithm marked as MS) which records the frequency of each event but ignores their orders when extracted from event logs. The event in event multiset contains the information of post-activities. Secondly, we obtain ordering relations from event multiset. The ordering relations contain causal dependency, potential parallelism and non-potential parallelism. Finally, we discover a process models with ordering relations. The complexity of λ-algorithm is only bound up with the event classes (the set of events in event logs) that has significantly improved the performance of existing process mining algorithms and is expected to be more practical in real-world process mining based on event logs, as well as being able to detect SWF-nets, short-loops and most of implicit dependency (generated by non-free choice constructions).</t>
  </si>
  <si>
    <t>Wang, Dongyi; Ge, Jidong; Hu, Hao; Luo, Bin; Huang, Liguo</t>
  </si>
  <si>
    <t>Automated discovery of structured process models from event logs: The discover-and-structure approach</t>
  </si>
  <si>
    <t>https://doi.org/10.1016/j.datak.2018.04.007</t>
  </si>
  <si>
    <t>This article tackles the problem of discovering a process model from an event log recording the execution of tasks in a business process. Previous approaches to this reverse-engineering problem strike different tradeoffs between the accuracy of the discovered models and their structural complexity. With respect to the latter property, empirical studies have demonstrated that block-structured process models are generally more understandable and less error-prone than unstructured ones. Accordingly, several methods for automated process model discovery generate block-structured models only. These methods however intertwine the objective of producing accurate models with that of ensuring their structuredness, and often sacrifice the former in favour of the latter. In this paper we propose an alternative approach that separates these concerns. Instead of directly discovering a structured process model, we first apply a well-known heuristic that discovers accurate but oftentimes unstructured (and even unsound) process models, and then we transform the resulting process model into a structured (and sound) one. An experimental evaluation on synthetic and real-life event logs shows that this discover-and-structure approach consistently outperforms previous approaches with respect to a range of accuracy and complexity measures.</t>
  </si>
  <si>
    <t>Augusto, Adriano; Conforti, Raffaele; Dumas, Marlon; La Rosa, Marcello; Bruno, Giorgio</t>
  </si>
  <si>
    <t>Behavioural Similarity Measurement of Business Process Model to Compare Process Discovery Algorithms Performance in Dealing with Noisy Event Log</t>
  </si>
  <si>
    <t>https://doi.org/10.1016/j.procs.2019.11.208</t>
  </si>
  <si>
    <t>Process discovery algorithms have different strength and weakness to find the most suitable model. The five process discovery algorithms will be compared in this research such as Alpha, Heuristic Miner, Duplicate Genetic, Genetic, and Inductive Miner, to get the recommendation of chosen algorithm in modeling business process from Shoes Manufacturing Company. This research provides two case studies of business process, i.e. the business process of planning-to-stock and production planning-to-export. This research focuses on how the performance and ability of process mining algorithm in facing event logs which consist of 1% noise. This research will rank those five algorithms based on behavioral similarity values between reference and mined model. Result from the behavioral similarity measurement shows that the Genetic and Inductive Miner Algorithm is recommended for planning-to-stock business process, whereas Inductive Miner algorithms is recommended for production planning-to-export business process in Shoes Manufacturing Company.</t>
  </si>
  <si>
    <t>Fifth Information Systems International Conference</t>
  </si>
  <si>
    <t>Nuritha, Ifrina; Mahendrawathi, E.R.</t>
  </si>
  <si>
    <t>Fuzzy multi-perspective conformance checking for business processes</t>
  </si>
  <si>
    <t>https://doi.org/10.1016/j.asoc.2022.109710</t>
  </si>
  <si>
    <t>Conformance checking techniques are widely used to monitor the execution of organization processes and to pinpoint possible violations of the prescribed behavior. State-of-the-art approaches adopt a crisp evaluation of deviations: namely, every step in the execution which is not perfectly compliant with the procedural rules is marked as deviant. However, many real-world processes are driven by decisions taken by human actors, which are often characterized by uncertainty. As a consequence, deviations are often tolerated, within some boundaries. In these contexts, assessing small violations at the same level as significant ones hampers the accuracy of the provided diagnostics. In this work, we propose a novel conformance checking approach which allows to consider actors’ tolerance to violations when assessing the magnitude of detected deviations, taking into account different kinds of deviating behaviors. Experiments conducted on two real-life clinical data sets have shown that taking the extent of deviations into account leads to more fine-grained diagnostics, thus illustrating the value of the approach.</t>
  </si>
  <si>
    <t>Applied Soft Computing</t>
  </si>
  <si>
    <t>1568-4946</t>
  </si>
  <si>
    <t>Zhang, Sicui; Genga, Laura; Dekker, Lukas; Nie, Hongchao; Lu, Xudong; Duan, Huilong; Kaymak, Uzay</t>
  </si>
  <si>
    <t>A multi-dimensional quality assessment of state-of-the-art process discovery algorithms using real-life event logs</t>
  </si>
  <si>
    <t>https://doi.org/10.1016/j.is.2012.02.004</t>
  </si>
  <si>
    <t>Process mining is the research domain that is dedicated to the a posteriori analysis of business process executions. The techniques developed within this research area are specifically designed to provide profound insight by exploiting the untapped reservoir of knowledge that resides within event logs of information systems. Process discovery is one specific subdomain of process mining that entails the discovery of control-flow models from such event logs. Assessing the quality of discovered process models is an essential element, both for conducting process mining research as well as for the use of process mining in practice. In this paper, a multi-dimensional quality assessment is presented in order to comprehensively evaluate process discovery techniques. In contrast to previous studies, the major contribution of this paper is the use of eight real-life event logs. For instance, we show that evaluation based on real-life event logs significantly differs from the traditional approach to assess process discovery techniques using artificial event logs. In addition, we provide an extensive overview of available process discovery techniques and we describe how discovered process models can be assessed regarding both accuracy and comprehensibility. The results of our study indicate that the HeuristicsMiner algorithm is especially suited in a real-life setting. However, it is also shown that, particularly for highly complex event logs, knowledge discovery from such data sets can become a major problem for traditional process discovery techniques.</t>
  </si>
  <si>
    <t>De Weerdt, Jochen; De Backer, Manu; Vanthienen, Jan; Baesens, Bart</t>
  </si>
  <si>
    <t>Quantifying process equivalence based on observed behavior</t>
  </si>
  <si>
    <t>https://doi.org/10.1016/j.datak.2007.06.010</t>
  </si>
  <si>
    <t>In various application domains there is a desire to compare process models, e.g., to relate an organization-specific process model to a reference model, to find a web service matching some desired service description, or to compare some normative process model with a process model discovered using process mining techniques. Although many researchers have worked on different notions of equivalence (e.g., trace equivalence, bisimulation, branching bisimulation, etc.), most of the existing notions are not very useful in this context. First of all, most equivalence notions result in a binary answer (i.e., two processes are equivalent or not). This is not very helpful because, in real-life applications, one needs to differentiate between slightly different models and completely different models. Second, not all parts of a process model are equally important. There may be parts of the process model that are rarely activated (i.e., “process veins”) while other parts are executed for most process instances (i.e., the “process arteries”). Clearly, differences in some veins of a process are less important than differences in the main arteries of a process. To address the problem, this paper proposes a completely new way of comparing process models. Rather than directly comparing two models, the process models are compared with respect to some typical behavior. This way, we are able to avoid the two problems just mentioned. The approach has been implemented and has been used in the context of genetic process mining. Although the results are presented in the context of Petri nets, the approach can be applied to any process modeling language with executable semantics.</t>
  </si>
  <si>
    <t>Alves de Medeiros, A.K.; van der Aalst, W.M.P.; Weijters, A.J.M.M.</t>
  </si>
  <si>
    <t>Towards comprehensive support for organizational mining</t>
  </si>
  <si>
    <t>https://doi.org/10.1016/j.dss.2008.07.002</t>
  </si>
  <si>
    <t>Process mining has emerged as a way to analyze processes based on the event logs of the systems that support them. Today's information systems (e.g., ERP systems) log all kinds of events. Moreover, also embedded systems (e.g., medical equipment, copiers, and other high-tech systems) start producing detailed event logs. The omnipresence of event logs is an important enabler for process mining. The primary goal of process mining is to extract knowledge from these logs and use it for a detailed analysis of reality. Lion's share of the efforts in this domain has been devoted to control-flow discovery. Many algorithms have been proposed to construct a process model based on an analysis of the event sequences observed in the log. As a result, other aspects have been neglected, e.g., the organizational setting and interactions among coworkers. Therefore, we focus on organizational mining. We will present techniques to discover organizational models and social networks and show how these models can assist in improving the underlying processes. To do this, we present new process mining techniques but also use existing techniques in an innovative manner. The approach has been implemented in the context of the ProM framework and has been applied in various case studies. In this paper, we demonstrate the applicability of our techniques by analyzing the logs of a municipality in the Netherlands.</t>
  </si>
  <si>
    <t>Song, Minseok; van der Aalst, Wil M.P.</t>
  </si>
  <si>
    <t>Discovering simulation models</t>
  </si>
  <si>
    <t>https://doi.org/10.1016/j.is.2008.09.002</t>
  </si>
  <si>
    <t>Process mining is a tool to extract non-trivial and useful information from process execution logs. These so-called event logs (also called audit trails, or transaction logs) are the starting point for various discovery and analysis techniques that help to gain insight into certain characteristics of the process. In this paper we use a combination of process mining techniques to discover multiple perspectives (namely, the control-flow, data, performance, and resource perspective) of the process from historic data, and we integrate them into a comprehensive simulation model. This simulation model is represented as a colored Petri net (CPN) and can be used to analyze the process, e.g., evaluate the performance of different alternative designs. The discovery of simulation models is explained using a running example. Moreover, the approach has been applied in two case studies; the workflows in two different municipalities in the Netherlands have been analyzed using a combination of process mining and simulation. Furthermore, the quality of the CPN models generated for the running example and the two case studies has been evaluated by comparing the original logs with the logs of the generated models.</t>
  </si>
  <si>
    <t>Rozinat, A.; Mans, R.S.; Song, M.; van der Aalst, W.M.P.</t>
  </si>
  <si>
    <t>Experiments with natural language queries on RDF vs. XML-serialized BPMN diagrams</t>
  </si>
  <si>
    <t>https://doi.org/10.1016/j.procs.2024.09.315</t>
  </si>
  <si>
    <t>Our study reports a comparative analysis of natural language interactions with BPMN models, specifically contrasting semantic graphs generated from diagrams by the RDF export of Bee-Up, against the traditional standard BPMN 2.0 XML export from standard-compliant tools (in our case, SAP Signavio Process Transformation Suite). Utilizing varied prompt engineering techniques, the study evaluates the efficacy of GPT-based services from OpenAI in interpreting the nuanced semantic network structures of BPMN-as-RDF and the standard control flow hierarchical decomposition of BPMN-as-XML. Although image-based multi-modal interpretation of BPMN diagrams is also available in such services, our work is motivated by the fact that most BPM systems deliver structured serializations and not images through their APIs; moreover, any data stored in diagrams cannot be scrutinized by computer vision capabilities, being set as annotations in most tools. By exploring both the challenges and effectiveness of utilizing natural language in interacting with BPMN models, the analysis underscores the ability of RDF to mediate semantic richness and open-ended extension of procedural knowledge compared to the closed-world of the XML interchange schemas. Diagrammatic environments are thus encouraged to pursue this as a potential convergence between different means of knowledge representation.</t>
  </si>
  <si>
    <t>28th International Conference on Knowledge Based and Intelligent information and Engineering Systems (KES 2024)</t>
  </si>
  <si>
    <t>Efficiently interpreting traces of low level events in business process logs</t>
  </si>
  <si>
    <t>https://doi.org/10.1016/j.is.2017.11.001</t>
  </si>
  <si>
    <t>Process mining methods have been proven effective in turning historical log data into actionable process knowledge. However, most of them work under the assumption that the events reported in the logs can be easily mapped to well-defined process activities, that are the terms in which analysts are used to reason on the processes’ behaviors. We here consider the challenging scenario where this assumption does not hold: the log traces are sequences of low-level operations with no explicit reference to the corresponding high-level process activities. In this setting, we face the fundamental problem of bringing the log traces to the abstraction level of the analyst’s perspective. Formally, given a trace Φ, and on the basis of a high-level behavioral description of the processes, we search for every possible interpretation⟨σ, W⟩ of Φ, where σ is a sequence of high-level activities whose execution may have generated the sequence of low-level operations Φ, and, in turn, W is a process that may have triggered the execution of σ. We address this problem probabilistically, and propose a framework that builds a compact representation of Φ’s interpretations, each associated with a probability score. This probability measures how likely the associated interpretation is the correct one, and it is evaluated adopting a revision paradigm guided by the background knowledge provided by the processes’ models. Notably, our approach can deal with “complex” activities (i.e., each generating a sequence of low-level operations, rather than a single one), and with the case that the traces encode process instances exhibiting some deviation from the expected behaviors encoded in the process models.</t>
  </si>
  <si>
    <t>Fazzinga, Bettina; Flesca, Sergio; Furfaro, Filippo; Masciari, Elio; Pontieri, Luigi</t>
  </si>
  <si>
    <t>Dolha, Damaris Naomi; Buchmann, Robert Andrei</t>
  </si>
  <si>
    <t>Process data properties matter: Introducing gated convolutional neural networks (GCNN) and key-value-predict attention networks (KVP) for next event prediction with deep learning</t>
  </si>
  <si>
    <t>https://doi.org/10.1016/j.dss.2021.113494</t>
  </si>
  <si>
    <t>Predicting next events in predictive process monitoring enables companies to manage and control processes at an early stage and reduce their action distance. In recent years, approaches have steadily moved from classical statistical methods towards the application of deep neural network architectures, which outperform the former and enable analysis without explicit knowledge of the underlying process model. While the focus of prior research was on the long short-term memory network architecture, more deep learning architectures offer promising extensions that have proven useful for other applications of sequential data. In our work, we introduce a gated convolutional neural network and a key-value-predict attention network to the task of next event prediction. In a comprehensive evaluation study on 11 real-life benchmark datasets, we show that these two novel architectures surpass prior work in 34 out of 44 metric-dataset combinations. For our evaluation, we consider the effects of process data properties, such as sparsity, variation, and repetitiveness, and discuss their impact on the prediction quality of the different deep learning architectures. Similarly, we evaluate their classification properties in terms of generalization and handling class imbalance. Our results provide guidance for researchers and practitioners alike on how to select, validate, and comprehensively benchmark (novel) predictive process monitoring models. In particular, we highlight the importance of sufficiently diverse process data properties in event logs and the comprehensive reporting of multiple performance indicators to achieve meaningful results.</t>
  </si>
  <si>
    <t>Heinrich, Kai; Zschech, Patrick; Janiesch, Christian; Bonin, Markus</t>
  </si>
  <si>
    <t>Interactive mining and retrieval from process traces</t>
  </si>
  <si>
    <t>https://doi.org/10.1016/j.eswa.2018.05.041</t>
  </si>
  <si>
    <t>The traces of past process executions are maintained in many contexts, since they constitute a strategic source of information. Different tasks on such data can be supported. In particular, we focus on process model discovery, by proposing an approach that helps the analyst in identifying a good balance between overfitting and underfitting. To achieve such a goal, we have designed SIM (Semantic Interactive Miner), an innovative interactive and incremental tool, which starts from a non-generalized model, and provides the user with a path retrieval facility to analyse the current model, and with semantic abstractions to build increasingly more generalized models (through the selective merging of retrieved paths). Additionally, the tool exploits the path retrieval facility and an indexing strategy to support efficient trace retrieval. As a consequence, our framework represents the first literature contribution able to integrate in a synergic approach process model discovery, path retrieval, and trace retrieval. We experimentally compare our tool to two well-known process mining algorithms, namely inductive miner (Leemans, Fahland, and van der Aalst, 2013) and heuristic miner (Weijters, van der Aalst, and de Medeiros, 2006). The comparison enlights the main innovative aspect of our approach, i.e., its ability to facilitate the analyst in directly using her/his domain knowledge to lead process model discovery, a feature that can be extremely advantageous in knowledge-rich applications, such as the medical ones.</t>
  </si>
  <si>
    <t>Bottrighi, Alessio; Canensi, Luca; Leonardi, Giorgio; Montani, Stefania; Terenziani, Paolo</t>
  </si>
  <si>
    <t>Conformance checking of processes based on monitoring real behavior</t>
  </si>
  <si>
    <t>https://doi.org/10.1016/j.is.2007.07.001</t>
  </si>
  <si>
    <t>Many companies have adopted Process-aware Information Systems (PAIS) to support their business processes in some form. On the one hand these systems typically log events (e.g., in transaction logs or audit trails) related to the actual business process executions. On the other hand explicit process models describing how the business process should (or is expected to) be executed are frequently available. Together with the data recorded in the log, this situation raises the interesting question “Do the model and the log conform to each other?”. Conformance checking, also referred to as conformance analysis, aims at the detection of inconsistencies between a process model and its corresponding execution log, and their quantification by the formation of metrics. This paper proposes an incremental approach to check the conformance of a process model and an event log. First of all, the fitness between the log and the model is measured (i.e., “Does the observed process comply with the control flow specified by the process model?”). Second, the appropriateness of the model can be analyzed with respect to the log (i.e., “Does the model describe the observed process in a suitable way?”). Appropriateness can be evaluated from both a structural and a behavioral perspective. To operationalize the ideas presented in this paper a Conformance Checker has been implemented within the ProM framework, and it has been evaluated using artificial and real-life event logs.</t>
  </si>
  <si>
    <t>Rozinat, A.; van der Aalst, W.M.P.</t>
  </si>
  <si>
    <t>From conceptual process models to running systems: A holistic approach for the configuration of enterprise system processes</t>
  </si>
  <si>
    <t>https://doi.org/10.1016/j.dss.2007.02.007</t>
  </si>
  <si>
    <t>This paper proposes a method which aims at increasing the efficiency of enterprise system implementations. First, we argue that existing process modeling languages that feature different degrees of abstraction for different user groups exist and are used for different purposes which makes it necessary to integrate them. We describe how to do this using the meta models of the involved languages. Second, we argue that an integrated process model based on the integrated meta model needs to be configurable and elaborate on the enabling mechanisms. We introduce a business example using SAP modeling techniques to illustrate the proposed method.</t>
  </si>
  <si>
    <t>Dreiling, Alexander; Rosemann, Michael; van der Aalst, Wil M.P.; Sadiq, Wasim</t>
  </si>
  <si>
    <t>Silicon-mediated enhancement of cadmium tolerance in maize (Zea mays L.) grown in cadmium contaminated soil</t>
  </si>
  <si>
    <t>https://doi.org/10.1016/j.chemosphere.2004.09.034</t>
  </si>
  <si>
    <t>Pot experiments were performed to study the alleviative effects of exogenous silicon (Si) on cadmium (Cd) phytotoxicity in maize grown in an acid soil experimentally contaminated with Cd. Five treatments were investigated in the first trial consisting of a control (neither Cd nor Si added), Cd added at 20 or 40mgkg−1 Cd without or with Si added at 400mgkg−1 Si. A following-up trial was conducted with almost the same treatments as in the first trial except that Si was incorporated at 50mgkg−1 Si. The results showed that Cd treatment significantly decreased shoot and root dry weight, while addition of Si at both levels significantly enhanced biomass. Addition of Si at 400mgkg−1 Si significantly increased soil pH but decreased soil Cd availability, thus reducing Cd concentration in the shoots and roots and total Cd in the shoots. Moreover, more Cd was found to be in the form of specific adsorbed or Fe–Mn oxides-bound fraction in the Si-amended soil. In contrast, soil pH, available Cd and Cd forms were unaffected by addition of Si at 50mgkg−1 Si, but shoot Cd concentration in the Si-amended Cd treatments significantly decreased at both Cd levels used compared to the non-Si-amended Cd treatments. Total Cd in the shoots and roots was considerably and significantly higher in the Si-amended Cd treatments than in the non-Si-amended Cd treatments. The xylem sap significantly increased but Cd concentration in the xylem sap significantly decreased in the Si-amended Cd treatments compared with the non-Si-amended Cd treatments irrespective of Cd and Si levels used. The results suggest that Si-enhanced tolerance to Cd can be attributed not only to Cd immobilization caused by silicate-induced pH rise in the soils but also to Si-mediated detoxification of Cd in the plants.</t>
  </si>
  <si>
    <t>Chemosphere</t>
  </si>
  <si>
    <t>0045-6535</t>
  </si>
  <si>
    <t>Liang, Yongchao; Wong, J.W.C.; Wei, Long</t>
  </si>
  <si>
    <t>Complexity metrics for Workflow nets</t>
  </si>
  <si>
    <t>https://doi.org/10.1016/j.infsof.2008.08.005</t>
  </si>
  <si>
    <t>Process modeling languages such as EPCs, BPMN, flow charts, UML activity diagrams, Petri nets, etc., are used to model business processes and to configure process-aware information systems. It is known that users have problems understanding these diagrams. In fact, even process engineers and system analysts have difficulties in grasping the dynamics implied by a process model. Recent empirical studies show that people make numerous errors when modeling complex business processes, e.g., about 20% of the EPCs in the SAP reference model have design flaws resulting in potential deadlocks, livelocks, etc. It seems obvious that the complexity of the model contributes to design errors and a lack of understanding. It is not easy to measure complexity, however. This paper presents three complexity metrics that have been implemented in the process analysis tool ProM. The metrics are defined for a subclass of Petri nets named Workflow nets, but the results can easily be applied to other languages. To demonstrate the applicability of these metrics, we have applied our approach and tool to 262 relatively complex Protos models made in the context of various student projects. This allows us to validate and compare the different metrics. It turns out that our new metric focusing on the structuredness outperforms existing metrics.</t>
  </si>
  <si>
    <t>Lassen, Kristian Bisgaard; van der Aalst, Wil M.P.</t>
  </si>
  <si>
    <t>https://doi.org/10.1016/j.jaccedu.2024.100918</t>
  </si>
  <si>
    <t>Digital Twins of Business Processes: A Research Manifesto</t>
  </si>
  <si>
    <t>https://doi.org/10.1016/j.iot.2024.101477</t>
  </si>
  <si>
    <t>Modern organizations necessitate continuous business processes improvement to maintain efficiency, adaptability, and competitiveness. In the last few years, the Internet of Things, via the deployment of sensors and actuators, has heavily been adopted in organizational and industrial settings to monitor and automatize physical processes influencing and enhancing how people and organizations work. Such advancements are now pushed forward by the rise of the Digital Twin paradigm applied to organizational processes. Advanced ways of managing and maintaining business processes come within reach as there is a Digital Twin of a business process - a virtual replica with real-time capabilities of a real process occurring in an organization. Combining business process models with real-time data and simulation capabilities promises to provide a new way to guide day-to-day organization activities. However, integrating Digital Twins and business processes is a non-trivial task, presenting numerous challenges and ambiguities. This manifesto paper aims to contribute to the current state of the art by clarifying the relationship between business processes and Digital Twins, identifying ongoing research and open challenges, thereby shedding light on and driving future exploration of this innovative interplay.</t>
  </si>
  <si>
    <t>Internet of Things</t>
  </si>
  <si>
    <t>2542-6605</t>
  </si>
  <si>
    <t>Fornari, Fabrizio; Compagnucci, Ivan; Callisto De Donato, Massimo; Bertrand, Yannis; Beyel, Harry H.; Carrión, Emilio; Franceschetti, Marco; Groher, Wolfgang; Grüger, Joscha; Kilic, Emre; Koschmider, Agnes; Leotta, Francesco; Li, Chiao-Yun; Lugaresi, Giovani; Malburg, Lukas; Mangler, Juergen; Mecella, Massimo; Pastor, Oscar; Riss, Uwe; Seiger, Ronny; Serral, Estefania; Torres, Victoria; Valderas, Pedro</t>
  </si>
  <si>
    <t>Sustainable lithium production from sedimentary rock deposits: Carbon reduction and EV synergies</t>
  </si>
  <si>
    <t>https://doi.org/10.1016/j.resconrec.2025.108271</t>
  </si>
  <si>
    <t>Amidst the surging global demand for lithium, essential for the transition to cleaner energy systems, the environmental impacts of its extraction have raised significant concerns. This study analyzes the environmental implications of lithium extraction from sedimentary rock deposits (claystone) compared to brine and hard rock resources using life cycle assessment. Results show that lithium production from sedimentary deposits emits 22.6 tons of CO₂eq per ton of lithium carbonate, with 65 % from carbonate mineral decomposition during leaching. To mitigate this, on-site sulfuric acid production and electricity generation from its heating process could reduce emissions to 18.2 tons. The study assesses lithium sourcing in the EV value chain, evaluating CO₂eq emissions for 1 kWh of NMC622 and LFP batteries. Findings show sustainable lithium sources can significantly reduce battery manufacturing's environmental impact.</t>
  </si>
  <si>
    <t>Resources, Conservation and Recycling</t>
  </si>
  <si>
    <t>0921-3449</t>
  </si>
  <si>
    <t>Mousavinezhad, Seyedkamal; Fahimi, Ario; Sharifian, Seyedmehdi; Vahidi, Ehsan</t>
  </si>
  <si>
    <t>Development of an ERP-Integrated Direct Routing and Way-Point Routing for Increasing Automation of LCAs in Supply Chains</t>
  </si>
  <si>
    <t>https://doi.org/10.1016/j.procs.2025.01.327</t>
  </si>
  <si>
    <t>Nowadays, increasing obligations on manufacturers to reduce ecological footprint have created a clear trend toward lifecycle assessment (LCA) for measuring CO2 emissions. In this context, assessing the emission values of products is crucial for manufacturers. However, the current enterprise resource planning (ERP) systems lack the necessary data and functionalities for LCA, particularly for calculating emissions from transport routes. Therefore, this paper addresses this issue by proposing an automated and ERP-based route calculation for carbon footprint capturing. Using a case study from the automotive supply sector, a novel Python-based approach is developed that integrates ERP systems with routing applications to automatically calculate and prepare transport data for LCA. This solution not only improves data accuracy and efficiency but also facilitates the industry’s move toward an automated carbon footprint assessment, relevant for both large and small enterprises. The results show that automated routing significantly improves data accuracy and efficiency in carbon footprint calculations.</t>
  </si>
  <si>
    <t>6th International Conference on Industry 4.0 and Smart Manufacturing</t>
  </si>
  <si>
    <t>Felder, Manuel; Bataleblu, Ali Asghar; Grünbacher, Georg; Rauch, Erwin</t>
  </si>
  <si>
    <t>Integrating discrete-event simulation and artificial intelligence for shortening bed waiting times in hospitalization departments during respiratory disease seasons</t>
  </si>
  <si>
    <t>https://doi.org/10.1016/j.cie.2024.110405</t>
  </si>
  <si>
    <t>Seasonal Respiratory Diseases (SRDs) usually produce a heightened number of Emergency Department (ED) attendances due to their rapid dissemination within the community and the ineffective prevention measures. Such a context requires effective management of the emergency care processes to provide in-time diagnosis and treatment to infected patients. Nonetheless, EDs have evidenced severe operational deficiencies during these periods, thereby provoking extended bed waiting times in Hospitalization Departments (HDs). Therefore, this paper presents a hybrid approach merging Artificial Intelligence (AI) and Discrete-Event Simulation (DES) to shorten the bed waiting times in HDs considering patient records collated in the first emergency care stages. First, we implemented Random Forest (RF) to estimate the probability of respiratory worsening based on sociodemographic and clinical patient data. Second, we inserted these probabilities into a DES model mimicking the emergency care from the admission to the HD. We then pretested different HD configurations and strategies seeking to reduce the HD bed waiting time. A case study of a European hospital group was used to validate the suggested framework. The AI-DES model enabled decision-makers to identify an improvement proposal with hospitalization bed waiting time lessening, oscillating between 7.93 and 7.98 h.</t>
  </si>
  <si>
    <t>Ortiz-Barrios, Miguel; Ishizaka, Alessio; Barbati, Maria; Arias-Fonseca, Sebastián; Khan, Jehangir; Gul, Muhammet; Yücesan, Melih; Alfaro-Saíz, Juan-Jose; Pérez-Aguilar, Armando</t>
  </si>
  <si>
    <t>Investigating Cost and Business Process Management: A Systematic Literature Review (SLR)</t>
  </si>
  <si>
    <t>https://doi.org/10.1016/j.procs.2024.03.066</t>
  </si>
  <si>
    <t>This paper presents a Systematic Literature Review (SLR) to investigate the relationship of cost with Business Process Management (BPM). Cost is part of finance, so cost is often addressed in a broader sense related to finance. Previous studies show contradictory views on cost and BPM. Several studies state that finance did not have a direct relationship with business processes and other studies state the lack of theory relating cost to BPM. However, other studies saw a positive relationship and consider cost aspects to perform efficiency and optimization by using BPM. Further and in-depth research needs to investigate, the relationship between cost aspects and BPM particularly related to Information Technology applications.</t>
  </si>
  <si>
    <t>Seventh Information Systems International Conference (ISICO 2023)</t>
  </si>
  <si>
    <t>Handriani, Inge; Mahendrawathi, E.R.</t>
  </si>
  <si>
    <t>Process Query Language: Design, Implementation, and Evaluation</t>
  </si>
  <si>
    <t>https://doi.org/10.1016/j.is.2023.102337</t>
  </si>
  <si>
    <t>Organizations can benefit from the use of practices, techniques, and tools from the area of business process management. Through the focus on processes, they create process models that require management, including support for versioning, refactoring and querying. Querying thus far has primarily focused on structural properties of models rather than on exploiting behavioral properties capturing aspects of model execution. While the latter is more challenging, it is also more effective, especially when models are used for auditing or process automation. The focus of this paper is to overcome the challenges associated with behavioral querying of process models in order to unlock its benefits. The first challenge concerns determining decidability of the building blocks of the query language, which are the possible behavioral relations between process tasks. The second challenge concerns achieving acceptable performance of query evaluation. The evaluation of a query may require expensive checks in all process models, of which there may be thousands. In light of these challenges, this paper proposes a special-purpose programming language, namely Process Query Language (PQL) for behavioral querying of process model collections. The language relies on a set of behavioral predicates between process tasks, whose usefulness has been empirically evaluated with a pool of process model stakeholders. This study resulted in a selection of the predicates to be implemented in PQL, whose decidability has also been formally proven. The computational performance of the language has been extensively evaluated through a set of experiments against two large process model collections.</t>
  </si>
  <si>
    <t>Polyvyanyy, Artem; ter Hofstede, Arthur H.M.; La Rosa, Marcello; Ouyang, Chun; Pika, Anastasiia</t>
  </si>
  <si>
    <t>Machine learning in business process management: A systematic literature review</t>
  </si>
  <si>
    <t>https://doi.org/10.1016/j.eswa.2024.124181</t>
  </si>
  <si>
    <t>Machine learning (ML) provides algorithms to create computer programs based on data without explicitly programming them. In business process management (BPM), ML applications are used to analyse and improve processes efficiently. Three frequent examples of using ML are providing decision support through predictions, discovering accurate process models, and improving resource allocation. This paper organises the body of knowledge on ML in BPM. We extract BPM tasks from different literature streams, summarise them under the phases of a process’s lifecycle, explain how ML helps perform these tasks and identify technical commonalities in ML implementations across tasks. This study is the first exhaustive review of how ML has been used in BPM. We hope that it can open the door for a new era of cumulative research by helping researchers to identify relevant preliminary work and then combine and further develop existing approaches in a focused fashion. Our paper helps managers and consultants to find ML applications that are relevant in the current project phase of a BPM initiative, like redesigning a business process. We also offer – as a synthesis of our review – a research agenda that spreads ten avenues for future research, including applying novel ML concepts like federated learning, addressing less regarded BPM lifecycle phases like process identification, and delivering ML applications with a focus on end-users.</t>
  </si>
  <si>
    <t>Weinzierl, Sven; Zilker, Sandra; Dunzer, Sebastian; Matzner, Martin</t>
  </si>
  <si>
    <t>Assessment in the age of artificial intelligence</t>
  </si>
  <si>
    <t>https://doi.org/10.1016/j.caeai.2022.100075</t>
  </si>
  <si>
    <t>In this paper, we argue that a particular set of issues mars traditional assessment practices. They may be difficult for educators to design and implement; only provide discrete snapshots of performance rather than nuanced views of learning; be unadapted to the particular knowledge, skills, and backgrounds of participants; be tailored to the culture of schooling rather than the cultures schooling is designed to prepare students to enter; and assess skills that humans routinely use computers to perform. We review extant artificial intelligence approaches that–at least partially–address these issues and critically discuss whether these approaches present additional challenges for assessment practice.</t>
  </si>
  <si>
    <t>Computers and Education: Artificial Intelligence</t>
  </si>
  <si>
    <t>2666-920X</t>
  </si>
  <si>
    <t>Swiecki, Zachari; Khosravi, Hassan; Chen, Guanliang; Martinez-Maldonado, Roberto; Lodge, Jason M.; Milligan, Sandra; Selwyn, Neil; Gašević, Dragan</t>
  </si>
  <si>
    <t>Toward integration of Big Data, technology and information systems competencies into the accounting curriculum</t>
  </si>
  <si>
    <t>https://doi.org/10.1016/j.jaccedu.2016.12.008</t>
  </si>
  <si>
    <t>Recent initiatives of the American Accounting Association (AAA) and the Association to Advance Collegiate Schools of Business International (AACSB) have emphasized the importance of integrating Big Data and technology into the accounting curriculum. In response to these calls and to identify a common body of instructional resources toward this purpose, our paper uses the lens of the Competency Integration for Accounting Education framework to provide examples of Big Data and information systems integration into instructional resources. We loosely frame these instructional resources using accounting course subjects as the unit of analysis.</t>
  </si>
  <si>
    <t>Sledgianowski, Deb; Gomaa, Mohamed; Tan, Christine</t>
  </si>
  <si>
    <t>Segregation of duties in accounting systems: A framework</t>
  </si>
  <si>
    <t>https://doi.org/10.1016/j.accinf.2025.100725</t>
  </si>
  <si>
    <t>Developing systems to enforce segregation of duties in accounting information systems is a complex task in high-transaction-volume environments. We develop a framework for alleviating the drawbacks of many SoD systems: absence of skills and tasks in SoD data models, lack of interfaces with business processes, and weak detection of non-compliance during business execution. Assuming the goal of SoD is to have no tasks unassigned to employees, no task assigned to an employee that does not have the skills to perform it, and compliance with all SoD rules, the paper develops polynomial time algorithms for the verification of SoD compliance of task and role assignments to employees in a sales order processing example with three SoD rules to illustrate the concepts in the paper. We also discuss the relationship of our model with the work on computational auditing and suggest how the two together can provide a unified view of SoD.</t>
  </si>
  <si>
    <t>Kim, Rosemary; Hedley, Timothy; Gangolly, Jagdish; Ravi, S.S.</t>
  </si>
  <si>
    <t>A case study on order picking schedule deviations and their contributing factors</t>
  </si>
  <si>
    <t>https://doi.org/10.1016/j.cie.2025.111019</t>
  </si>
  <si>
    <t>Efficiency in order picking is crucial amid rising competition and customer expectations. It is common practice in warehouse literature to portray the order picking process as deterministic and fully predictable. However, this assumption is in most cases inconsistent with reality, leading to inaccurate system modelling. This case study analyses real-life data to identify and explore drivers behind deviations from the predetermined process flow in a manual order picking context. A generic methodology to learn deviations in both picking order and execution time is proposed, providing a framework for analogous data sets within diverse organisational contexts. Applied to a real-life data set of about three million picks performed by over 500 order pickers, the results indicate that several task- and human-related factors may drive deviations, affecting output predictability and overall efficiency. This case study empirically demonstrates that stochasticity is a significant yet often underestimated characteristic of order picking systems, as order pickers may ignore routing guidelines and may have varying working paces. The study concludes that data-driven decision-making can identify and help understand process deviations, leading to improved efficiency, cost savings, and potentially higher worker satisfaction by aligning managerial expectations with real-life performance.</t>
  </si>
  <si>
    <t>Leroy, Aïcha; Caris, An; Depaire, Benoît; van Gils, Teun; Braekers, Kris</t>
  </si>
  <si>
    <t>Transport of Timber – A Matter of Ancient Concern: New Results on Prehistoric Transport of Timber by Means of Anatomical Wood Species Identification</t>
  </si>
  <si>
    <t>https://doi.org/10.1163/27723194-20210012</t>
  </si>
  <si>
    <t>The prehistoric salt mine in Hallstatt is one of the most prominent archaeological sites in Europe. A huge demand for timber within this complex Bronze Age mining structure required a sophisticated transport system. Although research related to wood transport had been done, further information was needed to reconstruct the whole process of transportation. In this study, wood species identification of wedges, withies, and residues was carried out to address old and emerging questions related to ancient wood transport. It was found that mainly hardwoods were used for the specialized parts in the transport system and that the harvesting season of withies is similar to that of mining timber, namely outside the vegetation period.</t>
  </si>
  <si>
    <t>International Journal of Wood Culture</t>
  </si>
  <si>
    <t>2772-3186</t>
  </si>
  <si>
    <t>Mayer, Konrad; Wächter, Elisabeth; Grabner, Michael; Reschreiter, Hans</t>
  </si>
  <si>
    <t>How do data scientists and managers influence machine learning value creation?</t>
  </si>
  <si>
    <t>https://doi.org/10.1016/j.procs.2021.01.228</t>
  </si>
  <si>
    <t>Corporations are leveraging machine learning (ML) to create business value (BV). So, it becomes relevant to not only ponder the antecedents that influence the ML BV process but also, the main actors that influence the creation of such value within organizations: data scientists and managers. Grounded in the dynamic-capabilities theory, a model is proposed and tested with 319 responses to a survey. While for both groups, platform maturity and data quality are equally important factors for financial performance, information intensity is an equally important factor for organizational performance. On one hand, data scientists care more about the catalytic effect of data quality on the relationship between platform maturity and financial performance, and the compatibility factor for organizational performance. On the other hand, managers care more about the feasibility factor for financial performance. The findings presented here offer insights on how data scientists and managers perceive the ML BV creation process.</t>
  </si>
  <si>
    <t>CENTERIS 2020 - International Conference on ENTERprise Information Systems / ProjMAN 2020 - International Conference on Project MANagement / HCist 2020 - International Conference on Health and Social Care Information Systems and Technologies 2020, CENTERIS/ProjMAN/HCist 2020</t>
  </si>
  <si>
    <t>Ferreira, Humberto; Ruivo, Pedro; Reis, Carolina</t>
  </si>
  <si>
    <t>A process-aware approach for blockchain-based verification of academic qualifications</t>
  </si>
  <si>
    <t>https://doi.org/10.1016/j.simpat.2022.102642</t>
  </si>
  <si>
    <t>The global trend of credentialism as well as increased mobility in studies and work bring new requirements regarding the verification of academic qualifications. So far, traditional nostrification processes face challenges related to high process cycle times, elevated fees, and fraud incidents. In the higher education domain, blockchain-based approaches have emerged to revitalize the verification of academic qualifications, but they mostly rely on closed concepts offering their facility to a limited circle of entities. As a result, the verification of degrees is not publicly available to any third party. Moreover, in most cases, a concise process-aware approach describing the intended functionality with appropriate models is missing; this absence raises ambiguity and trust issues in the implemented application. This paper presents the design and early implementation of the VerDe (Verified Degrees) platform; a proposed blockchain-based application for registration and verification of academic qualifications. The novelty of the approach presented in this paper is the implementation of VerDe as a decentralized application utilizing Business Process Model &amp; Notation (BPMN). This work demonstrates that usage of BPMN constructs provides an efficient method in addressing blockchain usability and complexity issues and facilitates the design and implementation of blockchain-based applications. The benefits of deploying VerDe in conjunction with BPMN are an efficient and transparent facility able to handle mobility consequences, detect fraud, and overcome administrative barriers by offering the verification capability to any third-party, and employing a custom-made token that emulates the European Credit Transfer and Accumulation System (ECTS).</t>
  </si>
  <si>
    <t>Simulation Modelling Practice and Theory</t>
  </si>
  <si>
    <t>1569-190X</t>
  </si>
  <si>
    <t>Nousias, Nikolaos; Tsakalidis, George; Michoulis, George; Petridou, Sophia; Vergidis, Kostas</t>
  </si>
  <si>
    <t>A process-based methodology for designing event-based mobile composite applications</t>
  </si>
  <si>
    <t>https://doi.org/10.1016/j.datak.2006.04.004</t>
  </si>
  <si>
    <t>Mobile application developers should be able to specify how applications can adapt to changing conditions, and to later reconfigure the application to suit new circumstances. Event-based communication have been advocated to facilitate such dynamic changes. Event-based models, however, are fragmented, which makes it difficult to understand the dependencies between components. A process-oriented methodology overcomes this issue, by specifying dependencies according to a process model. This paper describes a methodology that combines the comprehensibility and manageability of control from process-oriented methodologies, with the flexibility of event-based communication. This enables fine-grained adaptation of process-oriented applications.</t>
  </si>
  <si>
    <t>Fjellheim, Tore; Milliner, Stephen; Dumas, Marlon; Vayssière, Julien</t>
  </si>
  <si>
    <t>Implications of the “momentum” theory of digitalization in accounting: Evidence from Ash Cloud</t>
  </si>
  <si>
    <t>https://doi.org/10.1016/j.cjar.2022.100274</t>
  </si>
  <si>
    <t>We aim to demystify digitalization in accounting (DIA) based on the case study of Ash Cloud, a digital factory in Shenzhen, China. From the perspective of dynamic capabilities, we develop the “momentum” theory of DIA to illustrate that firm and executive characteristics drive digital transformation and organizational capabilities. Ash Cloud’s CEO values and cultivates an organizational culture of transparency and openness, while the firm is characterized by cost pressures. Organizational capabilities shape digitalization in business processes and different approaches to DIA. Our findings suggest that the core competence of Ash Cloud is its capability for systems integration, which includes knowledge of redesign, reconfiguration and redefinition. Ash Cloud stands out because of its knowledge extending beyond the firm’s boundaries.</t>
  </si>
  <si>
    <t>China Journal of Accounting Research</t>
  </si>
  <si>
    <t>1755-3091</t>
  </si>
  <si>
    <t>Zhang, Min; Ye, Tingting; Jia, Li</t>
  </si>
  <si>
    <t>Incorporating process and data heterogeneity in enterprise architecture: Extended AMA4EA in an international manufacturing company</t>
  </si>
  <si>
    <t>https://doi.org/10.1016/j.compind.2019.103178</t>
  </si>
  <si>
    <t>The heterogeneity of production processes is a serious problem faced by international manufacturing companies. The transformation towards Industry 4.0 and the adoption of Internet-of-Things (IoT) have produced huge amounts of heterogeneous data. The production processes and data from sites across the world cannot be shared and compared at the enterprise level. Therefore, companies cannot improve their production processes and the current state-of-the-art of enterprise architecture (EA) cannot address this heterogeneity problem. To mitigate and address this heterogeneity problem, we extend the automated modelling with abstraction for EA (AMA4EA). We demonstrate the extension using the processes and data of an international manufacturing company in Denmark. The results show that the extended AMA4EA addresses the process heterogeneity problem by automatically creating EA models that relate and compare production processes from different sites. In addition, the extended AMA4EA extracts value from heterogeneous data and visualizes them in EA models. The extended AMA4EA exhibits a novel method in EA to incorporate process and data heterogeneity. This is a significant advance to EA research because it supports EA in modelling the different realities of companies. In addition, the extended AMA4EA demonstrates how production managers can jointly analyse production processes from different sites. As a result, managers can identify potential opportunities for improvement across production sites. Through EA models, they can access data and documentation stored on different enterprise systems. These contributions pave the foundation for understanding and improving the performance of heterogeneous production processes for international manufacturing companies.</t>
  </si>
  <si>
    <t>Nardello, Marco; Han, Shengnan; Møller, Charles; Gøtze, John</t>
  </si>
  <si>
    <t>A Social Platform for Knowledge Gathering and Exploitation, Towards the Deduction of Inter-enterprise Collaborations</t>
  </si>
  <si>
    <t>https://doi.org/10.1016/j.procs.2015.08.162</t>
  </si>
  <si>
    <t>Several standards have been defined for enhancing the efficiency of B2B web-supported collaboration. However, they suffer from the lack of a general semantic representation, which leaves aside the promise of deducing automatically the inter-enterprise business processes. To achieve the automatic deduction, this paper presents a social platform, which aims at acquiring knowledge from users and linking the acquired knowledge with the one maintained on the platform. Based on this linkage, this platform aims at deducing automatically cross-organizational business processes (i.e. selection of partners and sequencing of their activities) to fulfill any opportunity of collaboration.</t>
  </si>
  <si>
    <t>Knowledge-Based and Intelligent Information &amp; Engineering Systems 19th Annual Conference</t>
  </si>
  <si>
    <t>Montarnal, Aurélie; Wang, Tiexin; Truptil, Sébastien; Bénaben, Frédérick; Lauras, Matthieu; Lamothe, Jacques</t>
  </si>
  <si>
    <t>Guiding attention in flow-based conceptual models through consistent flow and pattern visibility</t>
  </si>
  <si>
    <t>https://doi.org/10.1016/j.dss.2024.114292</t>
  </si>
  <si>
    <t>A critical part of flow-based conceptual modeling, such as process modeling, is visualizing the logical and temporal sequence in which activities in a process should be completed. While there are established standards and recommendations, there is limited empirical research examining the influence of process model layout on model comprehension. To address this research gap, we conducted a controlled eye-tracking experiment with 70 participants comparing different layouts. The experimental results confirm that the visibility of control flow patterns is critical for assisting users with visual processing, particularly attentional allocation, when comprehending process models for both local comprehension tasks and tasks requiring cognitive integration of model components. In models with more directional changes, users’ visual attention is more drawn to irrelevant regions, but comprehension is less affected as long as patterns remain visible. Our findings not only elucidate how cognitive fit between a visual representation and a task can manifest itself and the perceptual benefits it brings, but they can also guide the automated layout of models in tools and complement practical process modeling guidelines.</t>
  </si>
  <si>
    <t>Figl, Kathrin; Soffer, Pnina; Weber, Barbara</t>
  </si>
  <si>
    <t>Empirical research frameworks in a changing world: The case of audit data analytics</t>
  </si>
  <si>
    <t>https://doi.org/10.1016/j.intaccaudtax.2023.100545</t>
  </si>
  <si>
    <t>Advances in data analytics is fundamentally changing the field of auditing. The primary objective of this paper is to develop a holistic, multidimensional framework to better understand the dynamics of the diffusion of audit data analytics (ADA). The framework we developed covers categories related to the diffusion of ADA (the technology, the actors using it, and the external rules that regulate it) and the actors reproducing the rules and technologies (focusing on the audit and cognitive processes). We analyze the key findings from 40 empirical studies within and across the interrelated categories of the framework. The findings emphasize that a better understanding of auditors’ judgment and decision making (cognitive processes) is fundamental for a study of the diffusion of ADA. Primary drivers of fundamental changes include audit quality, audit efficiency, and the expectation gap. Our results suggest that ADA competencies should be a professional priority. In addition, conceptual issues (the audit risk model, audit evidence, and audit assertions) and materiality considerations need to be resolved. A solution for these problems is a prerequisite for in-depth changes to audit standards, which in turn will also open the door to the diffusion of ADA.</t>
  </si>
  <si>
    <t>Journal of International Accounting, Auditing and Taxation</t>
  </si>
  <si>
    <t>1061-9518</t>
  </si>
  <si>
    <t>Ruhnke, Klaus</t>
  </si>
  <si>
    <t>Impact of business analytics and enterprise systems on managerial accounting</t>
  </si>
  <si>
    <t>https://doi.org/10.1016/j.accinf.2017.03.003</t>
  </si>
  <si>
    <t>The nature of management accountants' responsibility is evolving from merely reporting aggregated historical value to also including organizational performance measurement and providing management with decision related information. Corporate information systems such as enterprise resource planning (ERP) systems have provided management accountants with both expanded data storage power and enhanced computational power. With big data extracted from both internal and external data sources, management accountants now could utilize data analytics techniques to answer the questions including: what has happened (descriptive analytics), what will happen (predictive analytics), and what is the optimized solution (prescriptive analytics). However, research shows that the nature and scope of managerial accounting has barely changed and that management accountants employ mostly descriptive analytics, some predictive analytics, and a bare minimum of prescriptive analytics. This paper proposes a Managerial Accounting Data Analytics (MADA) framework based on the balanced scorecard theory in a business intelligence context. MADA provides management accountants the ability to utilize comprehensive business analytics to conduct performance measurement and provide decision related information. With MADA, three types of business analytics (descriptive, predictive, and prescriptive) are implemented into four corporate performance measurement perspectives (financial, customer, internal process, and learning and growth) in an enterprise system environment. Other related issues that affect the successful utilization of business analytics within a corporate-wide business intelligence (BI) system, such as data quality and data integrity, are also discussed. This paper contributes to the literature by discussing the impact of business analytics on managerial accounting from an enterprise systems and BI perspective and by providing the Managerial Accounting Data Analytics (MADA) framework that incorporates balanced scorecard methodology.</t>
  </si>
  <si>
    <t>Appelbaum, Deniz; Kogan, Alexander; Vasarhelyi, Miklos; Yan, Zhaokai</t>
  </si>
  <si>
    <t>Surgical block 4.0: a digital intervention based on a real-time location patient-flow solution to support the automation of surgical pathways</t>
  </si>
  <si>
    <t>https://doi.org/10.7861/fhj.2022-0005</t>
  </si>
  <si>
    <t>ABSTRACT
As internet of things (IoT) technologies are increasingly adopted by healthcare and hospitals, new opportunities are emerging to transform patient pathways and achieve efficient delivery of care. This implemented project follows the drivers and requirements of industry 4.0, based on surgical process analysis and optimisation using IoT technology, with the goal of creating ‘4.0 hospitals’. Our study presents the implementation of a novel IoT application, aiming to give support to multidisciplinary surgical teams through the optimisation of patient pathways to facilitate the surgical process. The implemented solution is based on real-time location systems (RTLS) technology, a subgroup within IoT, and it originated through the hospital needing to address the sudden surge of surgical elective care demand. The solution also enhances patient safety, facilitates quality of care by increasing communication and reduces costs. This IoT tool has facilitated the increase of theatre utilisation from 70.02% to 82.5% in 2 years, which has translated into an increase of surgical activity capacity, with an impact on reducing the waiting list.</t>
  </si>
  <si>
    <t>Future Healthcare Journal</t>
  </si>
  <si>
    <t>2514-6645</t>
  </si>
  <si>
    <t>Rovira-Simón, Jordi; Sales-i-Coll, Marc; Pozo-Rosich, Patricia; Hueto-Madrid, Juan Antonio; Cánovas Paradell, Raquel; Ochoa de Echagüen Aguilar, Anna; Carbonell-Cobo, Marta; de Castro, Rodolfo; Shaw, Genevieve</t>
  </si>
  <si>
    <t>Robotic Process Automation as an enabler of Industry 4.0 to eliminate the eighth waste: a study on better usage of human talent</t>
  </si>
  <si>
    <t>https://doi.org/10.1016/j.procs.2022.08.078</t>
  </si>
  <si>
    <t>Nowadays, with increasing globalization, companies have to be prepared to adapt and respond to the challenges raised by the 4th Industrial Revolution. The adoption of new technologies has been the most used solution, creating new challenges concerning worker-machine interaction. The required skills of workers tend to change, as do their tasks, which, many times, do not add value, contribute to talent waste, the eighth waste of Lean, and generate dissatisfaction. This paper reviews how this problem can be eliminated, by implementing Robotic Process Automation in a company that provides residential hot water solutions. This technology automates repetitive processes. The results obtained show that, through Robotic Process Automation, it is possible to automate the tasks that do not add value and contribute to eighth lean waste.</t>
  </si>
  <si>
    <t>International Conference on Industry Sciences and Computer Science Innovation</t>
  </si>
  <si>
    <t>Gradim, Bruna; Teixeira, Leonor</t>
  </si>
  <si>
    <t>Action patterns in business process model repositories</t>
  </si>
  <si>
    <t>https://doi.org/10.1016/j.compind.2011.11.001</t>
  </si>
  <si>
    <t>Business process models are extensively used in companies to document and improve business operations. In essence, there are two major challenges. The increasing number of staff with little modeling expertise involved in model design requires new concepts for quality assurance. Moreover, the huge number of process models typically maintained in a model repository impedes extraction of general process knowledge, which can be used for assistance. This article investigates action patterns as a means to address these challenges. Action patterns capture chunks of actions often appearing together in business processes. We formalize the action pattern concept, including several types of behavioral connection, different abstraction levels, and varying action sensitivity to business objects. Our concepts are evaluated based on a prototypical implementation, which we use to extract various types of action patterns from two industrial process model collections. The results demonstrate that action patterns occurring in different application domains can be discovered.</t>
  </si>
  <si>
    <t>Smirnov, Sergey; Weidlich, Matthias; Mendling, Jan; Weske, Mathias</t>
  </si>
  <si>
    <t>An assisted approach to business process redesign</t>
  </si>
  <si>
    <t>https://doi.org/10.1016/j.dss.2022.113749</t>
  </si>
  <si>
    <t>For many organizations, the continuous optimization of their business processes has become a critical success factor. Several related methods exist that enable the step-by-step redesign of business processes. However, these methods are mainly performed manually and require both creativity and business process expertise, which is often hard to combine in practice. To enhance the quality and effectiveness of business process redesign, this paper presents a conceptualization of assisted business process redesign (aBPR). The aBPR concept guides users in improving business processes based on redesign patterns. Depending on the data at hand, the aBPR concept classifies four types of recommendations that differ in their level of automation. Further, this paper proposes a reference architecture that provides operational support for implementing aBPR tools. The ra has been instantiated as a prototype and evaluated regarding its applicability and usefulness in artificial and naturalistic settings by performing an extensive real-world case study at KUKA and interviewing experts from research and practice.</t>
  </si>
  <si>
    <t>Fehrer, Tobias; Fischer, Dominik A.; Leemans, Sander J.J.; Röglinger, Maximilian; Wynn, Moe T.</t>
  </si>
  <si>
    <t>Business process modeling: An accounting information systems perspective</t>
  </si>
  <si>
    <t>https://doi.org/10.1016/j.accinf.2014.08.001</t>
  </si>
  <si>
    <t>Gailly, Frederik; Geerts, Guido L.</t>
  </si>
  <si>
    <t>Process querying: Enabling business intelligence through query-based process analytics</t>
  </si>
  <si>
    <t>https://doi.org/10.1016/j.dss.2017.04.011</t>
  </si>
  <si>
    <t>The volume of process-related data is growing rapidly: more and more business operations are being supported and monitored by information systems. Industry 4.0 and the corresponding industrial Internet of Things are about to generate new waves of process-related data, next to the abundance of event data already present in enterprise systems. However, organizations often fail to convert such data into strategic and tactical intelligence. This is due to the lack of dedicated technologies that are tailored to effectively manage the information on processes encoded in process models and process execution records. Process-related information is a core organizational asset which requires dedicated analytics to unlock its full potential. This paper proposes a framework for devising process querying methods, i.e., techniques for the (automated) management of repositories of designed and executed processes, as well as models that describe relationships between processes. The framework is composed of generic components that can be configured to create a range of process querying methods. The motivation for the framework stems from use cases in the field of Business Process Management. The design of the framework is informed by and validated via a systematic literature review. The framework structures the state of the art and points to gaps in existing research. Process querying methods need to address these gaps to better support strategic decision-making and provide the next generation of Business Intelligence platforms.</t>
  </si>
  <si>
    <t>Smart Business Process Management</t>
  </si>
  <si>
    <t>Polyvyanyy, Artem; Ouyang, Chun; Barros, Alistair; van der Aalst, Wil M.P.</t>
  </si>
  <si>
    <t>Subject Index</t>
  </si>
  <si>
    <t>https://doi.org/10.1016/B978-0-12-799959-3.18002-4</t>
  </si>
  <si>
    <t>Morgan Kaufmann</t>
  </si>
  <si>
    <t>978-0-12-799959-3</t>
  </si>
  <si>
    <t>The Complete Business Process Handbook</t>
  </si>
  <si>
    <t>Similarity of business process models: Metrics and evaluation</t>
  </si>
  <si>
    <t>https://doi.org/10.1016/j.is.2010.09.006</t>
  </si>
  <si>
    <t>It is common for large organizations to maintain repositories of business process models in order to document and to continuously improve their operations. Given such a repository, this paper deals with the problem of retrieving those models in the repository that most closely resemble a given process model or fragment thereof. Up to now, there is a notable research gap on comparing different approaches to this problem and on evaluating them in the same setting. Therefore, this paper presents three similarity metrics that can be used to answer queries on process repositories: (i) node matching similarity that compares the labels and attributes attached to process model elements; (ii) structural similarity that compares element labels as well as the topology of process models; and (iii) behavioral similarity that compares element labels as well as causal relations captured in the process model. These metrics are experimentally evaluated in terms of precision and recall. The results show that all three metrics yield comparable results, with structural similarity slightly outperforming the other two metrics. Also, all three metrics outperform text-based search engines when it comes to searching through a repository for similar business process models.</t>
  </si>
  <si>
    <t>Dijkman, Remco; Dumas, Marlon; van Dongen, Boudewijn; Käärik, Reina; Mendling, Jan</t>
  </si>
  <si>
    <t>Efficient querying of large process model repositories</t>
  </si>
  <si>
    <t>https://doi.org/10.1016/j.compind.2012.09.008</t>
  </si>
  <si>
    <t>Recent years have seen an increased uptake of business process management technology in industries. This has resulted in organizations trying to manage large collections of business process models. One of the challenges facing these organizations concerns the retrieval of models from large business process model repositories. For example, in some cases new process models may be derived from existing models, thus finding these models and adapting them may be more effective and less error-prone than developing them from scratch. Since process model repositories may be large, query evaluation may be time consuming. Hence, we investigate the use of indexes to speed up this evaluation process. To make our approach more applicable, we consider the semantic similarity between labels. Experiments are conducted to demonstrate that our approach is efficient.</t>
  </si>
  <si>
    <t>Jin, Tao; Wang, Jianmin; La Rosa, Marcello; ter Hofstede, Arthur; Wen, Lijie</t>
  </si>
  <si>
    <t>The marketing on Big 4 websites of Big Data Analytics in the external audit: Evidence and consequences</t>
  </si>
  <si>
    <t>https://doi.org/10.1016/j.accinf.2024.100697</t>
  </si>
  <si>
    <t>Leveraging ubiquitous digital data, advanced hardware, and sophisticated software, Big Data Analytics (BDA) enables unprecedented in-depth examination of business processes. This paper investigates how the Big 4 accounting firms promote their use of technology-enabled analytics in auditing practices on their official websites. We find that all the Big 4 market their audit analytics as offering operational insights that add value for clients. Historically, auditors have sought to share valuable perspectives gained during engagements beyond verifying that clients are in compliance with accounting principles. However, providing these value-adding insights is transitioning from a supplementary benefit to an essential selling point of audits. This behavior likely stems from BDA technology’s inherent duality–facilitating regulatory compliance and business intelligence. Incorporating artificial intelligence into audit firms’ technological arsenal will further enhance their ability to deliver client-valued insights. These developments necessitate further research into how the BDA application impacts auditor independence.</t>
  </si>
  <si>
    <t>Alles, Michael; Gray, Glen L.</t>
  </si>
  <si>
    <t>Natural gums-derived hydrogels for adsorptive removal of heavy metals: A review</t>
  </si>
  <si>
    <t>https://doi.org/10.1016/j.ijbiomac.2025.143350</t>
  </si>
  <si>
    <t>This review explores advancing and refining hydrogels derived from natural gums for heavy metal ion adsorption, focusing on their efficiency, capacity, and influencing parameters. The high adsorption capacity of these hydrogels, with values reaching up to 384.6 mg/g (Pb2+) and 203.7 mg/g (Cu2+), is linked to functional moieties like –COOH and –OH, which bind to metal ions through electrostatic interactions, exchange of ions, and coordination mechanisms. Adsorption efficiency is governed by conditions such as duration of contact, temperature, and pH. Temperature studies imply that adsorption occurs through an endothermic mechanism, with positive ΔH values and negative ΔG values, validating the spontaneity and efficiency of the process. Adsorption isotherms, including Langmuir and Freundlich models, have shown promising fits, with a high correlation coefficient (r2 &gt; 0.9). The kinetic study reveals that the adsorption follows pseudo-second-order kinetics, implying a chemisorption mechanism. The occurrence of interfering ions (e.g., Na+, Ca2+) can reduce adsorption efficiency, but their impact is minimal at lower concentrations. Overall, gum-based hydrogels provide an eco-conscious and reliable approach for metal ion removal in aqueous solutions, showing potential for large-scale environmental applications. Further studies focusing on improving adsorption capacity and scalability are recommended to enhance their practical utility in wastewater treatment.</t>
  </si>
  <si>
    <t>International Journal of Biological Macromolecules</t>
  </si>
  <si>
    <t>0141-8130</t>
  </si>
  <si>
    <t>Zhi, Jinhu; Bai, Xinlu; Wang, Qunyan; Wang, Tongtong; Verma, Yaksha; Sharma, Gaurav; Kumar, Amit; Dhiman, Pooja</t>
  </si>
  <si>
    <t>A configurable reference modelling language</t>
  </si>
  <si>
    <t>https://doi.org/10.1016/j.is.2005.05.003</t>
  </si>
  <si>
    <t>Enterprise Systems (ES) are comprehensive off-the-shelf packages that have to be configured to suit the requirements of an organization. Most ES solutions provide reference models that describe the functionality and structure of the system. However, these models do not capture the potential configuration alternatives. This paper discusses the shortcomings of current reference modelling languages using Event-Driven Process Chains (EPCs) as an example. We propose Configurable EPCs (C-EPCs) as an extended reference modelling language which allows capturing the core configuration patterns. A formalization of this language as well as examples for typical configurations are provided. A program of further research including the identification of a comprehensive list of configuration patterns, deriving possible notations for reference model configurations and testing the quality of these proposed extensions in experiments and focus groups is presented.</t>
  </si>
  <si>
    <t>Rosemann, M.; van der Aalst, W.M.P.</t>
  </si>
  <si>
    <t>Chapter 15 - Software tools for business process work</t>
  </si>
  <si>
    <t>https://doi.org/10.1016/B978-0-12-815847-0.00015-7</t>
  </si>
  <si>
    <t>This chapter describes the range of business process software tools that can be used by business process management practitioners. The emphasis is on process modeling tools and on business process management suite (BPMS) tools that can be used for major business process redesign efforts.</t>
  </si>
  <si>
    <t>Business Process Change (Fourth Edition)</t>
  </si>
  <si>
    <t>978-0-12-815847-0</t>
  </si>
  <si>
    <t>Harmon, Paul</t>
  </si>
  <si>
    <t>von Rosing, Mark; Scheer, August-Wilhelm; von Scheel, Henrik</t>
  </si>
  <si>
    <t>Predictive compliance monitoring in process-aware information systems: State of the art, functionalities, research directions</t>
  </si>
  <si>
    <t>https://doi.org/10.1016/j.is.2023.102210</t>
  </si>
  <si>
    <t>Business process compliance is a key area of business process management and aims at ensuring that processes obey to compliance constraints such as regulatory constraints or business rules imposed on them. Process compliance can be checked during process design time based on verification of process models and at runtime based on monitoring the compliance states of running process instances. For existing compliance monitoring approaches it remains unclear whether and how compliance violations can be predicted, although predictions are crucial in order to prepare and take countermeasures in time. This work, hence, analyzes existing literature from compliance monitoring as well as predictive process monitoring and provides an updated framework of compliance monitoring functionalities. Moreover, it raises the vision of a comprehensive predictive compliance monitoring system that integrates existing predicate prediction approaches with the idea of employing PPM with different prediction goals such as next activity or remaining time for prediction and subsequent mapping of the prediction results onto the given set of compliance constraints (PCM). For each compliance monitoring functionality we elicit PCM system requirements and assess their coverage by existing approaches. Based on the assessment, open challenges and research directions realizing a comprehensive PCM system are elaborated.</t>
  </si>
  <si>
    <t>Rinderle-Ma, Stefanie; Winter, Karolin; Benzin, Janik-Vasily</t>
  </si>
  <si>
    <t>Digitization of the enterprise - prospects for process automation with using RPA and GPT integration</t>
  </si>
  <si>
    <t>https://doi.org/10.1016/j.procs.2023.10.318</t>
  </si>
  <si>
    <t>The purpose of this article is to organize the concepts related to the digitization of the modern enterprise and to identify potential digitization directions for process automation using the integration of RPA and GPT technologies. As research methods, the article uses a literature review of the past 20 years and presents a case study. The first part of the article reviews the concepts of digitization and process automation. A distinction was made in the understanding of the terms, which became the basis for describing the possibilities of integrating ChatGPT with RPA. The key prospects for using ChatGPT were then identified, and limitations were discussed. The possibility of using ChatGPT integration with RPA was illustrated with a case study of a service company form green energy sector.</t>
  </si>
  <si>
    <t>27th International Conference on Knowledge Based and Intelligent Information and Engineering Sytems (KES 2023)</t>
  </si>
  <si>
    <t>Jasińska, Katarzyna; Lewicz, Michał; Rostalski, Mateusz</t>
  </si>
  <si>
    <t>The Danube river basin environmental programme: plans and actions for a basin wide approach</t>
  </si>
  <si>
    <t>https://doi.org/10.1016/S1366-7017(99)00025-2</t>
  </si>
  <si>
    <t>Water Policy</t>
  </si>
  <si>
    <t>Nachtnebel, Hans-Peter</t>
  </si>
  <si>
    <t>1366-7017</t>
  </si>
  <si>
    <t>https://doi.org/10.1016/B978-0-12-815847-0.09983-0</t>
  </si>
  <si>
    <t>On managing business processes variants</t>
  </si>
  <si>
    <t>Variance in business process execution can be the result of several situations, such as disconnection between documented models and business operations, workarounds in spite of process execution engines, dynamic change and exception handling, flexible and ad-hoc requirements, and collaborative and/or knowledge intensive work. It is imperative that effective support for managing process variances be extended to organizations mature in their BPM (business process management) uptake so that they can ensure organization wide consistency, promote reuse and capitalize on their BPM investments. This paper presents an approach for managing business processes that is conducive to dynamic change and the need for flexibility in execution. The approach is based on the notion of process constraints. It further provides a technique for effective utilization of the adaptations manifested in process variants. In particular, we will present a facility for discovery of preferred variants through effective search and retrieval based on the notion of process similarity, where multiple aspects of the process variants are compared according to specific query requirements. The advantage of this approach is the ability to provide a quantitative measure for the similarity between process variants, which further facilitates various BPM activities such as process reuse, analysis and discovery.</t>
  </si>
  <si>
    <t>https://doi.org/10.1016/j.datak.2009.02.009</t>
  </si>
  <si>
    <t>26th International Conference on Conceptual Modeling (ER 2007)</t>
  </si>
  <si>
    <t>Lu, Ruopeng; Sadiq, Shazia; Governatori, Guido</t>
  </si>
  <si>
    <t>Detection of naming convention violations in process models for different languages</t>
  </si>
  <si>
    <t>https://doi.org/10.1016/j.dss.2013.06.014</t>
  </si>
  <si>
    <t>Companies increasingly use business process modeling for documenting and redesigning their operations. However, due to the size of such modeling initiatives, they often struggle with the quality assurance of their model collections. While many model properties can already be checked automatically, there is a notable gap of techniques for checking linguistic aspects such as naming conventions of process model elements. In this paper, we address this problem by introducing an automatic technique for detecting violations of naming conventions. This technique is based on text corpora and independent of linguistic resources such as WordNet. Therefore, it can be easily adapted to the broad set of languages for which corpora exist. We demonstrate the applicability of the technique by analyzing nine process model collections from practice, including over 27,000 labels and covering three different languages. The results of the evaluation show that our technique yields stable results and can reliably deal with ambiguous cases. In this way, this paper provides an important contribution to the field of automated quality assurance of conceptual models.</t>
  </si>
  <si>
    <t>Leopold, Henrik; Eid-Sabbagh, Rami-Habib; Mendling, Jan; Guerreiro Azevedo, Leonardo; Araujo Baião, Fernanda</t>
  </si>
  <si>
    <t>Conceptual model for online auditing</t>
  </si>
  <si>
    <t>https://doi.org/10.1016/j.dss.2010.08.014}</t>
  </si>
  <si>
    <t>The independent verification of the right applications of business rules in an information system is a task for auditors. The increasing complexity of information systems, and the high risks associated with violations of business rules, have created the need for Online Auditing Tools. In this paper we sketch a conceptual design for such a tool. The components of the tool are described briefly. The focus is on the database and the conformance checker, which are described in detail. The approach is illustrated with an example and some preliminary case studies from industry.</t>
  </si>
  <si>
    <t>van der Aalst, Wil; van Hee, Kees; van der Werf, Jan Martijn; Kumar, Akhil; Verdonk, Marc</t>
  </si>
  <si>
    <t>Author Biographies</t>
  </si>
  <si>
    <t>xxv</t>
  </si>
  <si>
    <t>xci</t>
  </si>
  <si>
    <t>https://doi.org/10.1016/B978-0-12-799959-3.11001-8</t>
  </si>
  <si>
    <t>9 - Existing and Potential Applications of Glucose Prediction Models</t>
  </si>
  <si>
    <t>https://doi.org/10.1016/B978-0-12-804831-3.00009-1</t>
  </si>
  <si>
    <t>Personalized Predictive Modeling in Type 1 Diabetes</t>
  </si>
  <si>
    <t>In this chapter, we present and discuss the utility of glucose prediction models in daily care of type 1 diabetes (predictive care). First, short-term predictive modeling of subcutaneous glucose concentration constitutes a core component of closed-loop approaches to type 1 diabetes control [artificial pancreas (AP)] as well as modern sensor-augmented insulin pump therapy. The individual modules of an AP system, with emphasis on the employed control algorithms, as well as the safety and efficacy of current paradigms in an outpatient setting are discussed in the first part of this chapter. Then, we discuss how glucose models could be incorporated into upcoming mobile diabetes applications, which feature cognitive capabilities aiming at minimizing the risk of hypoglycemic events or hyperglycemic excursions.</t>
  </si>
  <si>
    <t>978-0-12-804831-3</t>
  </si>
  <si>
    <t>Academic Press</t>
  </si>
  <si>
    <t>Georga, Eleni I.; Fotiadis, Dimitrios I.; Tigas, Stelios K.</t>
  </si>
  <si>
    <t>Thresholds for error probability measures of business process models</t>
  </si>
  <si>
    <t>https://doi.org/10.1016/j.jss.2012.01.017</t>
  </si>
  <si>
    <t>The quality of conceptual business process models is highly relevant for the design of corresponding information systems. In particular, a precise measurement of model characteristics can be beneficial from a business perspective, helping to save costs thanks to early error detection. This is just as true from a software engineering point of view. In this latter case, models facilitate stakeholder communication and software system design. Research has investigated several proposals as regards measures for business process models, from a rather correlational perspective. This is helpful for understanding, for example size and complexity as general driving forces of error probability. Yet, design decisions usually have to build on thresholds, which can reliably indicate that a certain counter-action has to be taken. This cannot be achieved only by providing measures; it requires a systematic identification of effective and meaningful thresholds. In this paper, we derive thresholds for a set of structural measures for predicting errors in conceptual process models. To this end, we use a collection of 2000 business process models from practice as a means of determining thresholds, applying an adaptation of the ROC curve method. Furthermore, an extensive validation of the derived thresholds was conducted by using 429 EPC models from an Australian financial institution. Finally, significant thresholds were adapted to refine existing modeling guidelines in a quantitative way.</t>
  </si>
  <si>
    <t>Mendling, Jan; Sánchez-González, Laura; García, Félix; La Rosa, Marcello</t>
  </si>
  <si>
    <t>Appendix 3 - Business process standards</t>
  </si>
  <si>
    <t>https://doi.org/10.1016/B978-0-12-815847-0.09991-X</t>
  </si>
  <si>
    <t>Continuous discovery of Causal nets for non-stationary business processes using the Online Miner</t>
  </si>
  <si>
    <t>https://doi.org/10.1016/j.ejor.2022.03.046</t>
  </si>
  <si>
    <t>Capturing business process specifics using a model is essential to effectively manage, control, and instruct the process participants with their roles and tasks. A normative process model is an invaluable source of information, not only for human inspection but also for software supporting and controlling the process. The actual process execution likely deviates from the normative model and the magnitude of deviation usually increases over time due to process evolution. A descriptive process model is far more informative when comes to the analysis of the actual execution of the process and spotting the deviations from the norm. However, handcrafting the descriptive model using process-related documents is prohibitively laborious. To automate the discovery of the descriptive process models, we propose Online Miner (OM), an algorithm that continuously builds process models using a stream of events raised by the process. OM first builds a sound process model using a historical event log and then incrementally adapts this model to new data chunks. OM represents the model using a Causal-net – a dependency graph of activities in which arcs are bound with each other to reflect parallel dependencies and exclusive alternatives. OM finds the maximal bindings being consistent with the event log. OM produces sound and perfect fit and generalizing well models. OM quickly reacts to the concept drift spot in the event log by seamlessly adapting the model. OM helps business analytics experts with their everyday tasks of monitoring, auditing, and enhancing business processes.</t>
  </si>
  <si>
    <t>European Journal of Operational Research</t>
  </si>
  <si>
    <t>0377-2217</t>
  </si>
  <si>
    <t>Potoniec, Jedrzej; Sroka, Daniel; Pawlak, Tomasz P.</t>
  </si>
  <si>
    <t>Visual support for work assignment in process-aware information systems: Framework formalisation and implementation</t>
  </si>
  <si>
    <t>https://doi.org/10.1016/j.dss.2012.05.042</t>
  </si>
  <si>
    <t>Process-aware information systems, ranging from generic workflow systems to dedicated enterprise information systems, use work-lists to offer so-called work items to users. In real scenarios, users can be confronted with a very large number of work items that stem from multiple cases of different processes. In this jungle of work items, users may find it hard to choose the right item to work on next. The system cannot autonomously decide which is the right work item, since the decision is also dependent on conditions that are somehow outside the system. For instance, what is “best” for an organisation should be mediated with what is “best” for its employees. Current work-list handlers show work items as a simple sorted list and therefore do not provide much decision support for choosing the right work item. Since the work-list handler is the dominant interface between the system and its users, it is worthwhile to provide an intuitive graphical interface that uses contextual information about work items and users to provide suggestions about prioritisation of work items. This paper uses the so-called map metaphor to visualise work items and resources (e.g., users) in a sophisticated manner. Moreover, based on distance notions, the work-list handler can suggest the next work item by considering different perspectives. For example, urgent work items of a type that suits the user may be highlighted. The underlying map and distance notions may be of a geographical nature (e.g., a map of a city or office building), but may also be based on process designs, organisational structures, social networks, due dates, calendars, etc. The framework proposed in this paper is generic and can be applied to any process-aware information system. Moreover, in order to show its practical feasibility, the paper discusses a full-fledged implementation developed in the context of the open-source workflow environment YAWL, together with two real examples stemming from two very different scenarios. The results of an initial usability evaluation of the implementation are also presented, which provide a first indication of the validity of the approach.</t>
  </si>
  <si>
    <t>de Leoni, Massimiliano; Adams, Michael; van der Aalst, Wil M.P.; ter Hofstede, Arthur H.M.</t>
  </si>
  <si>
    <t>A survey on the recent research literature on ERP systems</t>
  </si>
  <si>
    <t>https://doi.org/10.1016/j.compind.2005.02.004</t>
  </si>
  <si>
    <t>The research literature on ERP systems has exponentially grown in recent years. In a domain, where new concepts and techniques are constantly introduced, it is therefore, of interest to analyze the recent trends of this literature, which is only partially included in the research papers published. Therefore, we have chosen to primarily analyze the literature of the last 2 years (2003 and 2004), on the basis of a classification according to six categories: implementation of ERP; optimisation of ERP; management through ERP; the ERP software; ERP for supply chain management; case studies. This survey confirms that the research on ERP systems is still a growing field, but has reached some maturity. Different research communities address this area from various points of view. Among the research axes that are now active, we can, especially, notice a growing interest on the post-implementation phase of the projects, on the customization of ERP systems, on the sociological aspects of the implementation, on the interoperability of the ERP with other systems and on the return on investment of the implementations.</t>
  </si>
  <si>
    <t>Botta-Genoulaz, V.; Millet, P.-A.; Grabot, B.</t>
  </si>
  <si>
    <t>APROMORE: An advanced process model repository</t>
  </si>
  <si>
    <t>https://doi.org/10.1016/j.eswa.2010.12.012</t>
  </si>
  <si>
    <t>Business process models are becoming available in large numbers due to their widespread use in many industrial applications such as enterprise and quality engineering projects. On the one hand, this raises a challenge as to their proper management: how can it be ensured that the proper process model is always available to the interested stakeholder? On the other hand, the richness of a large set of process models also offers opportunities, for example with respect to the re-use of existing model parts for new models. This paper describes the functionality and architecture of an advanced process model repository, named APROMORE. This tool brings together a rich set of features for the analysis, management and usage of large sets of process models, drawing from state-of-the art research in the field of process modeling. A prototype of the platform is presented in this paper, demonstrating its feasibility, as well as an outlook on the further development of APROMORE.</t>
  </si>
  <si>
    <t>La Rosa, Marcello; Reijers, Hajo A.; van der Aalst, Wil M.P.; Dijkman, Remco M.; Mendling, Jan; Dumas, Marlon; García-Bañuelos, Luciano</t>
  </si>
  <si>
    <t>Orientation and conformance: A HMM-based approach to online conformance checking</t>
  </si>
  <si>
    <t>https://doi.org/10.1016/j.is.2020.101674</t>
  </si>
  <si>
    <t>Online conformance checking comes with new challenges, especially in terms of time and space constraints. One fundamental challenge of explaining the conformance of a running case is in balancing between making sense at the process level as the case reaches completion and putting emphasis on the current information at the same time. In this paper, we propose an online conformance checking framework that tackles this problem by incorporating the step of estimating the “location” of the case within the scope of the modeled process before conformance computation. This means that conformance checking is broken down into two steps: orientation and conformance. The two steps are related: knowing “where” the case is with respect to the process allows a conformance explanation that is more accurate and coherent at the process level and such conformance information in turn allows better orientations. Based on Hidden Markov Models (HMM), the approach works by alternating between orienting the running case within the process and conformance computation. An implementation is available as a Python package and experimental results show that the approach yields results that correlate with prefix alignment costs under both conforming and non-conforming scenarios while maintaining constant time and space complexity per event.</t>
  </si>
  <si>
    <t>Lee, Wai Lam Jonathan; Burattin, Andrea; Munoz-Gama, Jorge; Sepúlveda, Marcos</t>
  </si>
  <si>
    <t>Ensuring correctness during process configuration via partner synthesis</t>
  </si>
  <si>
    <t>https://doi.org/10.1016/j.is.2011.08.004</t>
  </si>
  <si>
    <t>Variants of the same process can be encountered within one organization or across different organizations. For example, different municipalities, courts, and rental agencies all need to support highly similar processes. In fact, procurement and sales processes can be found in almost any organization. However, despite these similarities, there is also the need to allow for local variations in a controlled manner. Therefore, many academics and practitioners have advocated the use of configurable process models (sometimes referred to as reference models). A configurable process model describes a family of similar process models in a given domain. Such a model can be configured to obtain a specific process model that is subsequently used to handle individual cases, for instance, to process customer orders. Process configuration is notoriously difficult as there may be all kinds of interdependencies between configuration decisions. In fact, an incorrect configuration may lead to behavioral issues such as deadlocks and livelocks. To address this problem, we present a novel verification approach inspired by the “operating guidelines” used for partner synthesis. We view the configuration process as an external service, and compute a characterization of all such services which meet particular requirements via the notion of configuration guideline. As a result, we can characterize all feasible configurations (i.e., configurations without behavioral problems) at design time, instead of repeatedly checking each individual configuration while configuring a process model.</t>
  </si>
  <si>
    <t>BPM 2010</t>
  </si>
  <si>
    <t>https://doi.org/10.1016/j.ipm.2006.01.005</t>
  </si>
  <si>
    <t>Information Processing &amp; Management</t>
  </si>
  <si>
    <t>0306-4573</t>
  </si>
  <si>
    <t>Dustdar, Schahram</t>
  </si>
  <si>
    <t>Optimized cross-organizational business process monitoring: Design and enactment</t>
  </si>
  <si>
    <t>https://doi.org/10.1016/j.ins.2013.04.036</t>
  </si>
  <si>
    <t>Organizations can implement the agility required to survive in the rapidly evolving business landscape by focusing on their core business and engaging in collaborations with other partners. This entails the need for organizations to monitor the behavior of the partners with which they collaborate. The design and enactment of monitoring, in this scenario, must become flexible and adapt as the collaboration evolves. We propose an approach to flexibly design and enact cross-organizational business process monitoring based on Product-Based Workflow Design. Our approach allows organizations to capture monitoring requirements, optimize such requirements, e.g. choosing the monitoring process with lowest cost or highest availability, and enacting the optimal monitoring process through a service-oriented approach. Optimization, in particular, is made efficient by adopting an Ant-colony optimization heuristic. The paper also describes a prototypical implementation of our approach in the ProM framework.</t>
  </si>
  <si>
    <t>van der Aalst, Wil M.P.; Lohmann, Niels; La Rosa, Marcello</t>
  </si>
  <si>
    <t>Comuzzi, Marco; Vanderfeesten, Irene; Wang, Tingting</t>
  </si>
  <si>
    <t>An Engineering Prototype Workflow Management System</t>
  </si>
  <si>
    <t>https://doi.org/10.3182/20130619-3-RU-3018.00428</t>
  </si>
  <si>
    <t>7th IFAC Conference on Manufacturing Modelling, Management, and Control</t>
  </si>
  <si>
    <t>IFAC Proceedings Volumes</t>
  </si>
  <si>
    <t>Engineering workflow management is a key focus for European manufacturing companies, however, issues such as time required to gather data, develop systems and integrate into current manufacturing environments presents obstacles for adoption. This paper presents a high level prototype of an engineering workflow system developed in conjunction with a medical device company to address this gap. The prototype data was used to construct a high level artifact which illustrates how the implementation of Advanced Platform for Manufacturing Engineering and Product Lifecycle Management (7th Programme, “amePLM”) engineering workflow management system can improve product design and development processes through increased productivity by capturing workflows which previously went unquantifiable.</t>
  </si>
  <si>
    <t>1474-6670</t>
  </si>
  <si>
    <t>Daniels, Matthew; Ghadimi, Pezhman; Lanning, Ivor; Heavey, Cathal; Ryan, Alan; Southern, Mark</t>
  </si>
  <si>
    <t>Appendix 3 - Business Process Standards</t>
  </si>
  <si>
    <t>https://doi.org/10.1016/B978-0-12-800387-9.15003-0</t>
  </si>
  <si>
    <t>Business Process Change (Third Edition)</t>
  </si>
  <si>
    <t>978-0-12-800387-9</t>
  </si>
  <si>
    <t>Real-time business activity monitoring and analysis of process performance on big-data domains</t>
  </si>
  <si>
    <t>https://doi.org/10.1016/j.tele.2015.12.005</t>
  </si>
  <si>
    <t>Real-time access to business performance information is critical for corporations to run a competitive business and respond to a continuously changing business environment with ever-higher levels of competition. The timely analysis and monitoring of business processes are essential to identify non-compliant situations and react immediately to those inconsistencies in order to respond quickly to competitors. In this regard, the integration of business intelligence (BI) systems with Process Aware Information Systems (PAIS) can become a key tool for business users in decision making. However, current BI systems are not suitable for optimising and improving end-to-end processes since these are normally business domain specific and are not sufficiently process-aware to support the needs of process improvement type activities. In addition, highly transactional business environments may produce vast amounts of event data that cannot be efficiently managed by the use of traditional storage systems which are not designed to manage vast amounts of event data. We introduce a cloud-based architecture that leverages big-data technology to support performance analysis on any business domain, in a timely manner and regardless of the underlying concerns of the operational systems. Likewise, we demonstrate the ability of the solution to provide real-time business activity monitoring on big-data environments with low hardware costs.</t>
  </si>
  <si>
    <t>Telematics and Informatics</t>
  </si>
  <si>
    <t>0736-5853</t>
  </si>
  <si>
    <t>Vera-Baquero, Alejandro; Colomo-Palacios, Ricardo; Molloy, Owen</t>
  </si>
  <si>
    <t>Digital twin technology advancing industry 4.0 and industry 5.0 across sectors</t>
  </si>
  <si>
    <t>https://doi.org/10.1016/j.rineng.2025.105583</t>
  </si>
  <si>
    <t>Results in Engineering</t>
  </si>
  <si>
    <t>Digital Twin (DT) technology is transforming industrial systems by integrating physical assets with digital models, enabling real-time monitoring, predictive analytics, and process optimization, particularly within the framework of Industry 4.0 (I4.0). As the global industrial landscape shifts toward Industry 5.0 (I5.0), DTs are increasingly being redefined to support human-centric innovation, sustainability, and system resilience. This review examines the evolving role of DTs in bridging the efficiency-driven goals of I4.0 with the inclusive, sustainable objectives of I5.0. It explores ten enabling technologies such as artificial intelligence (AI), internet of things, blockchain, cloud and edge computing, and extended reality, while discussing both the opportunities and challenges posed by I5.0. The study emphasizes key principles of DTs, including real-time synchronization, feedback mechanisms, and lifecycle integration. A detailed sectorial analysis across manufacturing, infrastructure, energy, transportation, mining, agriculture, and healthcare illustrates how DTs are being applied in diverse contexts to enhance operational efficiency, product quality, and decision-making. The mapping of applications by country, sector, and industrial focus reveals growing trends toward I5.0 in areas such as logistics and infrastructure. Common application domains include monitoring, optimization, prediction, and decision support. Despite their potential, DT adoption faces challenges including high implementation costs, data integration issues, cybersecurity concerns, and lack of standardization. The review discusses these barriers alongside the importance of validation and security for trusted deployment. It concludes by identifying future directions, including cognitive twins, industrial metaverse integration, and ethical AI. DTs are positioned as foundational technologies for advancing sustainable, resilient, and human-centered industrial systems.</t>
  </si>
  <si>
    <t>2590-1230</t>
  </si>
  <si>
    <t>Bongomin, Ocident; Mwape, Mwewa Chikonkolo; Mpofu, Nonsikelelo Sheron; Bahunde, Brendah Kembabazi; Kidega, Richard; Mpungu, Ibrahim Luqman; Tumusiime, Godias; Owino, Cynthia Awuor; Goussongtogue, Yannick Marnaigue; Yemane, Aregawi; Kyokunzire, Proscovia; Malanda, Clement; Komakech, Jimmy; Tigalana, Dan; Gumisiriza, Onesmas; Ngulube, George</t>
  </si>
  <si>
    <t>Chapter 1 - Business process change</t>
  </si>
  <si>
    <t>https://doi.org/10.1016/B978-0-12-815847-0.00001-7</t>
  </si>
  <si>
    <t>This chapter provides a brief history of the idea and development of the basic concepts of business processes, its relationship to the systems perspective, and its various modern manifestations in quality control, business process reengineering, management, and information technology.</t>
  </si>
  <si>
    <t>Designing business capability-aware configurable process models</t>
  </si>
  <si>
    <t>https://doi.org/10.1016/j.is.2017.10.001</t>
  </si>
  <si>
    <t>Process Aware Information Systems manage processes within organisations on the basis of business process models. These models can be created either from scratch or by reusing exiting reference process models. Particular types of reference models are configurable process models that are created by merging multiple models into a single one that can be customized to the needs of the business experts. Using those models presents two main challenges: their creation and their configuration. In this paper, we focus on the first challenge and propose a novel algorithm for merging process models into a configurable process model. The difference in our work is the pre-annotated process models with their business capabilities that report on what actions each process element achieves. Our algorithm generates configurable models that are also annotated with their capabilities that can be used to face the second challenge of these models: the configuration phase. We tested our algorithm using real-world process models to evaluate the required creation time and resulting compression rate after merging the input models. The results show that the models can be created in few milliseconds and achieving a compression rate of 50%. We further carried out interviews with domain experts to assess the usefulness and the level of maturity of this work. The results show the importance of the automation of process merging using a tool support that we proposed. However, further adaptation efforts are required to integrate this work in the working environments of the interviewed experts.</t>
  </si>
  <si>
    <t>Derguech, Wassim; Bhiri, Sami; Curry, Edward</t>
  </si>
  <si>
    <t>Chapter 19 - Phytoremediation of pharmaceutical wastes</t>
  </si>
  <si>
    <t>Phytoremediation</t>
  </si>
  <si>
    <t>Water and soil pollution are a major and ever-increasing environmental concern nowadays and in the current scenario, mainstream remediation approaches are quite inefficient to eradicate all sorts of wastes completely. Pharmaceutical compounds are now often found in every part of ecosystems, majorly in marine environments. Every so often, the concentrations of some of these pharmaceutical compounds exceed Environmental Quality Standards proposed by legislative bodies. Phytoremediation is certainly an effective method for sorting up the condition, as the method is a naturally economical and ecologically feasible innovation. The method uses plant properties to soak up the toxic contaminants from soil and water. The easy availability of plants, their capacity to tolerate the toxic environment, their ability to adsorp and accumulate toxic materials, its nature to outcompete other species, and production of biomass enhance its application. In recent approaches, a number of new technologies have come under the limelight which is dedicated to removing pharmaceutical waste from water. Hence, it is a very important criterion to know about the pros and cons of these new approaches. In the same manner, studies are being conducted to enhance the process for the removal of pharmaceutical wastes from the soil, water, and sediments. Phytoremediation is the emerging technology in the clean-up of contaminated ecosystems, as it is purely bio-based and low in price.</t>
  </si>
  <si>
    <t>978-0-323-89874-4</t>
  </si>
  <si>
    <t>Bhat, Rouf Ahmad; Tonelli, Fernanda Maria Policarpo; Dar, Gowhar Hamid; Hakeem, Khalid</t>
  </si>
  <si>
    <t>https://doi.org/10.1016/B978-0-323-89874-4.00003-0</t>
  </si>
  <si>
    <t>https://doi.org/10.1016/j.accinf.2019.100431</t>
  </si>
  <si>
    <t>Early evidence of digital labor in accounting: Innovation with Robotic Process Automation</t>
  </si>
  <si>
    <t>Robotic Process Automation (RPA) is an emerging technology that enables the automation of rules-based business processes and tasks through the use of software bots. Drawing upon the theory of Task-Technology Fit (TTF) and Technology-to-Performance Chain (TPC) (Goodhue and Thompson 1995) and research on expert systems (Messier and Hansen 1987; Sutton 1990), this study explores emerging themes surrounding bot implementation for accounting and finance tasks. We collect and analyze interview data from adopters of RPA and document task suitability, task-technology fit, implementation issues, and resulting performance outcomes. We find that securing technical capability is only a part of RPA implementation process. Organizations engage in standardization and optimization of processes, develop scorecard-like tools to rank tasks, adjust governance structures to include digital employees, and redefine internal controls. Organizations benefit from automating only certain processes, those that are structured, repeated, rules-based, and with digital inputs. Along with cost savings, organizations experience improved process documentation, lower error rates, more accurate measurement of process performance, and better report quality.</t>
  </si>
  <si>
    <t>Kokina, Julia; Blanchette, Shay</t>
  </si>
  <si>
    <t>Configurable multi-perspective business process models</t>
  </si>
  <si>
    <t>https://doi.org/10.1016/j.is.2010.07.001</t>
  </si>
  <si>
    <t>A configurable process model provides a consolidated view of a family of business processes. It promotes the reuse of proven practices by providing analysts with a generic modeling artifact from which to derive individual process models. Unfortunately, the scope of existing notations for configurable process modeling is restricted, thus hindering their applicability. Specifically, these notations focus on capturing tasks and control-flow dependencies, neglecting equally important ingredients of business processes such as data and resources. This research fills this gap by proposing a configurable process modeling notation incorporating features for capturing resources, data and physical objects involved in the performance of tasks. The proposal has been implemented in a toolset that assists analysts during the configuration phase and guarantees the correctness of the resulting process models. The approach has been validated by means of a case study from the film industry.</t>
  </si>
  <si>
    <t>La Rosa, Marcello; Dumas, Marlon; ter Hofstede, Arthur H.M.; Mendling, Jan</t>
  </si>
  <si>
    <t>Business process perspectives: Theoretical developments vs. real-world practice</t>
  </si>
  <si>
    <t>https://doi.org/10.1016/j.ijpe.2007.12.009</t>
  </si>
  <si>
    <t>International Journal of Production Economics</t>
  </si>
  <si>
    <t>Business processes have been discussed for more than a decade now. However, there are not as of yet comprehensive and substantial benefits that can justify the hype around the concept. This paper contrasts and summarises the main findings of literature research and a targeted survey conducted within the service industry in order to investigate the current state of research and practice regarding key aspects of business processes. The survey involved the participation of 25 respondents working in service industry sectors such as finance, public sector and consultancy. The paper demonstrates that although theoretical developments are dealing with sophisticated issues around business processes, the service industry is reluctant to adopt a similar perspective and still uses simple and manual techniques in dealing with business processes. The main reason is that the service industry is not convinced that a business process approach could bring significant tangible and measurable benefits. This is due to the fact that there is no comprehensive and systematic solution proposed in terms of a fully functional business process software suite. The requirements for an integrated business process management tool include some of the paper's findings.</t>
  </si>
  <si>
    <t>0925-5273</t>
  </si>
  <si>
    <t>Vergidis, K.; Turner, C.J.; Tiwari, A.</t>
  </si>
  <si>
    <t>Business process management: Where business processes and web services meet</t>
  </si>
  <si>
    <t>https://doi.org/10.1016/j.datak.2006.04.005</t>
  </si>
  <si>
    <t>van der Aalst, W.M.P.; Benatallah, Boualem; Casati, Fabio; Curbera, Francisco; Verbeek, Eric</t>
  </si>
  <si>
    <t>Advances in artificial neural networks, machine learning and computational intelligence</t>
  </si>
  <si>
    <t>https://doi.org/10.1016/j.neucom.2020.03.059</t>
  </si>
  <si>
    <t>Neurocomputing</t>
  </si>
  <si>
    <t>0925-2312</t>
  </si>
  <si>
    <t>Oneto, Luca; Bunte, Kerstin; Sperduti, Alessandro</t>
  </si>
  <si>
    <t>Chapter One - Business Process Change</t>
  </si>
  <si>
    <t>https://doi.org/10.1016/B978-0-12-800387-9.00001-3</t>
  </si>
  <si>
    <t>A brief history of the idea and development of the basic concepts of business processes, its relationship to the systems perspective, and its various modern manifestations in quality control, business process reengineering, management, and information technology.</t>
  </si>
  <si>
    <t>Elastic Business Process Management: State of the art and open challenges for BPM in the cloud</t>
  </si>
  <si>
    <t>https://doi.org/10.1016/j.future.2014.09.005</t>
  </si>
  <si>
    <t>With the advent of cloud computing, organizations are nowadays able to react rapidly to changing demands for computational resources. Not only individual applications can be hosted on virtual cloud infrastructures, but also complete business processes. This allows the realization of so-called elastic processes, i.e., processes which are carried out using elastic cloud resources. Despite the manifold benefits of elastic processes, there is still a lack of solutions supporting them. In this paper, we identify the state of the art of elastic Business Process Management with a focus on infrastructural challenges. We conceptualize an architecture for an elastic Business Process Management System and discuss existing work on scheduling, resource allocation, monitoring, decentralized coordination, and state management for elastic processes. Furthermore, we present two representative elastic Business Process Management Systems which are intended to counter these challenges. Based on our findings, we identify open issues and outline possible research directions for the realization of elastic processes and elastic Business Process Management.</t>
  </si>
  <si>
    <t>Future Generation Computer Systems</t>
  </si>
  <si>
    <t>0167-739X</t>
  </si>
  <si>
    <t>Schulte, Stefan; Janiesch, Christian; Venugopal, Srikumar; Weber, Ingo; Hoenisch, Philipp</t>
  </si>
  <si>
    <t>Using contextualized activity-level duration to discover irregular process instances in business operations</t>
  </si>
  <si>
    <t>https://doi.org/10.1016/j.ins.2016.10.027</t>
  </si>
  <si>
    <t>Effective time management is one of the most crucial characteristics of a successful business. For most businesses, time management is an area that has much scope for further improvement. Irregularities in the execution duration of business processes impede corporate agility and can incur severe consequences, such as project failures and financial losses. Efficient managers must constantly identify potential irregularities in process durations to anticipate and avoid process glitches. This paper proposed a k-nearest neighbor method for systematically detecting irregular process instances in a business using a comprehensive set of activity-level durations, namely execution, transmission, queue, and procrastination durations. Moreover, because agents, customers, and other variables influence the progress of processes, contextual information was presented using fuzzy values. The values and corresponding membership functions were used to adjust the durations of each activity. This proposed method was applied to the system logs of a medium-sized logistics company to identify irregularities. Experts confirmed that 81% of the identified irregular instances were abnormal.</t>
  </si>
  <si>
    <t>391-392</t>
  </si>
  <si>
    <t>Hsu, Ping-Yu; Chuang, Yu-Cheng; Lo, Yao-Chung; He, Shuang-Chuan</t>
  </si>
  <si>
    <t>Process discovery in event logs: An application in the telecom industry</t>
  </si>
  <si>
    <t>https://doi.org/10.1016/j.asoc.2010.04.025</t>
  </si>
  <si>
    <t>The abundant availability of data is typical for information-intensive organizations. Usually, discerning knowledge from vast amounts of data is a challenge. Similarly, discovering business process models from information system event logs is definitely non-trivial. Within the analysis of event logs, process discovery, which can be defined as the automated construction of structured process models from such event logs, is an important learning task. However, the discovery of these processes poses many challenges. First of all, human-centric processes are likely to contain a lot of noise as people deviate from standard procedures. Other challenges are the discovery of so-called non-local, non-free choice constructs, duplicate activities, incomplete event logs and the inclusion of prior knowledge. In this paper, we present an empirical evaluation of three state-of-the-art process discovery techniques: Genetic Miner, AGNEs and HeuristicsMiner. Although the detailed empirical evaluation is the main contribution of this paper to the literature, an in-depth discussion of a number of different evaluation metrics for process discovery techniques and a thorough discussion of the validity issue are key contributions as well.</t>
  </si>
  <si>
    <t>Goedertier, Stijn; De Weerdt, Jochen; Martens, David; Vanthienen, Jan; Baesens, Bart</t>
  </si>
  <si>
    <t>Workflow mining: A survey of issues and approaches</t>
  </si>
  <si>
    <t>Many of today’s information systems are driven by explicit process models. Workflow management systems, but also ERP, CRM, SCM, and B2B, are configured on the basis of a workflow model specifying the order in which tasks need to be executed. Creating a workflow design is a complicated time-consuming process and typically there are discrepancies between the actual workflow processes and the processes as perceived by the management. To support the design of workflows, we propose the use of workflow mining. Starting point for workflow mining is a so-called “workflow log” containing information about the workflow process as it is actually being executed. In this paper, we introduce the concept of workflow mining and present a common format for workflow logs. Then we discuss the most challenging problems and present some of the workflow mining approaches available today.</t>
  </si>
  <si>
    <t>https://doi.org/10.1016/S0169-023X(03)00066-1</t>
  </si>
  <si>
    <t>van der Aalst, W.M.P.; van Dongen, B.F.; Herbst, J.; Maruster, L.; Schimm, G.; Weijters, A.J.M.M.</t>
  </si>
  <si>
    <t>Green synthesis, kinetics and photoactivity of novel nickel oxide-decorated zinc hexacyanocobaltate catalyst for efficient removal of toxic Cr(VI)</t>
  </si>
  <si>
    <t>https://doi.org/10.1016/j.jece.2021.105073</t>
  </si>
  <si>
    <t>Chromium (VI) is a major water pollutant and suspected carcinogen with high persistence. Therefore, advance and fast processes based on low-cost and highly proficient nanomaterials are required for its elimination. Herein, nickel oxide-decorated zinc hexacyanocobaltate framework (NiO@ZnHCC) was synthesized by green method and subsequently, evaluated as photocatalyst for removal of Cr (VI) from synthetic wastewater. Various parameters were optimized in simulated water consisting of variable amounts of Cr(VI) (50–250 mg L−1) and catalyst dose (5–25 mg) at different pH (4–9)under sunlight exposure for 5 h. Highly crystalline nanocomposite (particle size range: 50–100 nm) consisting of NiO wrapped ZnHCC cubes piled together was confirmed by spectroscopic and microscopic analysis. At optimum catalytic dose (15 mg) and neutral pH, sharp decline in 50 mg L−1of Cr (VI) to Cr (III)was visually confirmed by colour change from orange to green. Highest removal (92%) of Cr (VI) by NiO@ZnHCCnanocomposite (Langmuir Xm= 39 mg g−1) followed first order kinetics and indicated its greater efficiency as compared to individuals (NiO: 79% and ZnHCC: 86%). This might be due to improved surface area (78.9 m2 g−1), low band energy (2.1 eV) and semiconducting nature resulted from synergism of NiO (32.4 m2 g−1; 3.6 eV) and ZnHCC (38.9 m2 g−1; 2.3 eV). Moreover, NiO@ZnHCC reduced the half-life of Cr(VI) up to 1.1 h than that with ZnHCC (2.3 h) and NiO (3 h). Photo-catalytic reduction was probed using radical-scavenger analysis. Charge separation mechanism was supported by photoluminescence and UV reflectance studies. Overall, due to greater surface activity, stability, reusability up to ten-cycles and charge separation (e-+h+ pairs) led to promotion of huge free radicals, NiO@ZnHCC might be supposed as promising photocatalyst for industrial applications with bright future.</t>
  </si>
  <si>
    <t>Journal of Environmental Chemical Engineering</t>
  </si>
  <si>
    <t>2213-3437</t>
  </si>
  <si>
    <t>Rani, Manviri; Yadav, Jyoti; Shanker, Uma</t>
  </si>
  <si>
    <t>A Study to Evaluate the Effectiveness of Simulation based Decision Support System in ERP Implementation in SMEs</t>
  </si>
  <si>
    <t>https://doi.org/10.1016/j.protcy.2014.10.002</t>
  </si>
  <si>
    <t>ERP system implementation is a challenging process and small medium enterprises (SMEs) face considerable challenges in implementing ERP system due to their limited resources and IT infrastructure. Still, due to their benefits, ERP systems are becoming an integral part of SMEs. This study evaluates the role simulation based modelling can play in assisting SMEs in ERP implementation. The key informants representing diverse backgrounds are interviewed to collected data. The findings of the research show that Key participants supported the idea of incorporating simulation based model during the implementation process since a simulation based approach make more sense since it will allow the implementation team to observe the implementation process and the role played by factors which are essential for the success of the implementation. Also, simulation model can also be useful in developing and analyzing different implementation strategies, predict efforts and resources needed for ERP implementation, which in turn can facilitate decision makers in adopting a ERP system or not.}</t>
  </si>
  <si>
    <t>Ali, Mahmood; Cullinane, Joanna</t>
  </si>
  <si>
    <t>Clonal variation in heavy metal accumulation and biomass production in a poplar coppice culture. II. Vertical distribution and phytoextraction potential</t>
  </si>
  <si>
    <t>https://doi.org/10.1016/j.envpol.2004.06.013</t>
  </si>
  <si>
    <t>Environmental Pollution</t>
  </si>
  <si>
    <t>Short rotation coppice cultures (SRC) are intensively managed, high-density plantations of multi-shoot trees. In April 1996, an SRC field trial with 17 different poplar clones was established in Boom (Belgium) on a former waste disposal site. In December 1996 and January 2001, all shoots were cut back to a height of 5cm to create a coppice culture. For six clones, wood and bark were sampled at the bottom, middle and top of a shoot in August and November 2002. No significant height effect of metal concentration was found, but for wood, metal concentrations generally increased toward the top of the shoot in August, and decreased toward the top of the shoot in November. Phytoextraction potential of a clone was primarily determined by metal concentration and by biomass production. Shoot size and number of shoots per stool were less important, as a high biomass production could be achieved by producing a few large shoots or many smaller shoots. Clone Fritzi Pauley accumulated 1.4kgha−1 of Al over two years; Wolterson and Balsam Spire showed a relatively high accumulation of Cd and Zn, i.e. averaging, respectively 47 and 57gha−1 for Cd and 2.4 and 2.0kgha−1 for Zn over two years.</t>
  </si>
  <si>
    <t>0269-7491</t>
  </si>
  <si>
    <t>Laureysens, I.; De Temmerman, L.; Hastir, T.; Van Gysel, M.; Ceulemans, R.</t>
  </si>
  <si>
    <t>A metamodel to integrate business processes time perspective in BPMN 2.0</t>
  </si>
  <si>
    <t>https://doi.org/10.1016/j.infsof.2016.05.004</t>
  </si>
  <si>
    <t>Context
Business Process Management (BPM) is becoming a strategic advantage for organizations to streamline their operations. Most business experts are betting for OMG Business Process Model and Notation (BPMN) as de-facto standard (ISO/IEC 19510:2013) and selected technology to model processes. The temporal dimension underlies in any kind of process however, technicians need to shape this perspective that must also coexist with task control flow aspects, as well as resource and case perspectives. BPMN poorly gathers temporary rules. This is why there are contributions that extend the standard to cover such dimension. BPMN is mainly an imperative language. There are research contributions showing time constraints in BPMN, such as (i) BPMN patterns to express each rule with a combination of artifacts, thus these approaches increase the use of imperative BPMN style, and (ii) new decorators to capture time rules semantics giving clearer and simpler comprehensible specifications. Nevertheless, these extensions cannot yet be found in the present standard.
Objective
To define a time rule taxonomy easily found in most business processes and look for an approach that applies each rule with current BPMN 2.0 standard in a declarative way.
Method
A model-driven approach is used to propose a BPMN metamodel extension to address time-perspective.
Results
We look at a declarative approach where new time specifications may overlie the main control flow of a BPMN process. This proposal is totally supported with current BPMN standard, giving a BPMN metamodel extension with OCL constraints. We also use AQUA-WS as a software project case study which is planned and managed with MS Project. We illustrate business process extraction from project plans.
Conclusion
This paper suggests to handle business temporal rules with current BPMN standard, along with other business perspectives like resources and cases. This approach can be applied to reverse engineering processes from legacy databases.</t>
  </si>
  <si>
    <t>Arevalo, C.; Escalona, M.J.; Ramos, I.; Domínguez-Muñoz, M.</t>
  </si>
  <si>
    <t>Detecting trend deviations with generic stream processing patterns</t>
  </si>
  <si>
    <t>https://doi.org/10.1016/j.is.2019.101446</t>
  </si>
  <si>
    <t>Information systems produce different types of event logs; in many situations, it may be desirable to look for trends inside these logs. We show how trends of various kinds can be computed over such logs in real time, using a generic framework called the trend distance workflow. Many common computations on event streams turn out to be special cases of this workflow, depending on how a handful of workflow parameters are defined. This process has been implemented and tested in a real-world event stream processing tool, called BeepBeep. Experimental results show that deviations from a reference trend can be detected in realtime for streams producing up to thousands of events per second.</t>
  </si>
  <si>
    <t>Roudjane, Massiva; Rebaïne, Djamal; Khoury, Raphaël; Hallé, Sylvain</t>
  </si>
  <si>
    <t>Deadline-based escalation in process-aware information systems</t>
  </si>
  <si>
    <t>https://doi.org/10.1016/j.dss.2006.11.005</t>
  </si>
  <si>
    <t>Decision making in process-aware information systems involves build-time and run-time decisions. At build-time, idealized process models are designed based on the organization's objectives, infrastructure, context, constraints, etc. At run-time, this idealized view is often broken. In particular, process models generally assume that planned activities happen within a certain period. When such assumptions are not fulfilled, users must make decisions regarding alternative arrangements to achieve the goal of completing the process within its expected time frame or to minimize tardiness. We refer to the required decisions as escalations. This paper proposes a framework for escalations that draws on established principles from the workflow management field. The paper identifies and classifies a number of escalation mechanisms such as changing the routing of work, changing the work distribution or changing the requirements with respect to available data. A case study and a simulation experiment are used to illustrate and evaluate these mechanisms.</t>
  </si>
  <si>
    <t>van der Aalst, Wil M.P.; Rosemann, Michael; Dumas, Marlon</t>
  </si>
  <si>
    <t>Organizational adoption of enterprise resource planning systems: A conceptual framework</t>
  </si>
  <si>
    <t>https://doi.org/10.1016/j.hitech.2007.03.005</t>
  </si>
  <si>
    <t>The Journal of High Technology Management Research</t>
  </si>
  <si>
    <t>Although Enterprise Resource Planning (ERP) systems are being used widely all around the world, they bring along many problems as well as benefits. Most of these implementations are failures and inadequate adoption is just one of the failure factors. This study provides an extensive review of the literature resulting in a taxonomy that may be used for other researchers in the field. The study also defines a framework for organizational adoption of ERP systems. The model consists of core Technology Acceptance Model (TAM) variables (perceived ease of use of ERP system and perceived usefulness), satisfaction and common actors of an ERP project: technology, user, organization and project management.</t>
  </si>
  <si>
    <t>1047-8310</t>
  </si>
  <si>
    <t>Basoglu, Nuri; Daim, Tugrul; Kerimoglu, Onur</t>
  </si>
  <si>
    <t>Verifying soundness of business processes: A decision process Petri nets approach</t>
  </si>
  <si>
    <t>This paper presents a trajectory-tracking approach for verifying soundness of workflow/Petri nets represented by a decision-process Petri net. Well-formed business processes correspond to sound workflow nets. The advantage of this approach is its ability to represent the dynamic behavior of the business process. We show that the problem of finding an optimum trajectory for validation of well-formed business processes is solvable. To prove our statement we use the Lyapunov stability theory to tackle the soundness verification problem for decision-process Petri nets. As a result, applying Lyapunov theory, the well-formed verification (soundness) property is solved showing that the workflow net representation using decision process Petri nets is uniformly practically stable. It is important to note that in a complexity-theoretic sense checking the soundness property is computationally tractable, we calculate the computational complexity for solving the problem. We show the connection between workflow nets and partially ordered decision-process Petri net used for business process representation and analysis. Our computational experiment of supply chains demonstrate the viability of the modeling and solution approaches for solving computer science problems.</t>
  </si>
  <si>
    <t>https://doi.org/10.1016/j.eswa.2014.03.005</t>
  </si>
  <si>
    <t>Clempner, Julio</t>
  </si>
  <si>
    <t>Designing a composite e-service platform with recommendation function</t>
  </si>
  <si>
    <t>https://doi.org/10.1016/S0920-5489(03)00012-6</t>
  </si>
  <si>
    <t>Computer Standards &amp; Interfaces</t>
  </si>
  <si>
    <t>Enterprises make e-services available via the Internet to drive new revenue streams or create new efficiencies. Composite e-services, which consist of various e-services provided by different e-service providers, are more valuable for customers. This work presents a novel platform capable of supporting e-service metadata, and modeling and recommending composite e-services. Composite e-services are modeled by using the activity diagram of Unified Modeling Language in which Event/Condition/Action (ECA) rules are employed to control the sequence of e-services enactment and to select e-service providers. Moreover, two-level e-service metadata is designed to extend Universal Description, Discovery, and Integration (UDDI) standard to enable semantic search and selection of e-services. Finally, data mining approach is proposed to discover the frequent predicates of e-services and the frequent orderings between e-services. Based on the mining result, the proposed platform provides a recommendation of top N composite e-services to customers.</t>
  </si>
  <si>
    <t>0920-5489</t>
  </si>
  <si>
    <t>Liu, Duen-Ren; Shen, Minxin; Liao, Chiu-Ting</t>
  </si>
  <si>
    <t>Predicting Healthcare Fraud in Medicaid: A Multidimensional Data Model and Analysis Techniques for Fraud Detection</t>
  </si>
  <si>
    <t>https://doi.org/10.1016/j.protcy.2013.12.140</t>
  </si>
  <si>
    <t>It is estimated that approximately $700 billion is lost due to fraud, waste, and abuse in the US healthcare system. Medicaid has been particularly susceptible target for fraud in recent years, with a distributed management model, limited cross- program communications, and a difficult-to-track patient population of low-income adults, their children, and people with certain disabilities. For effective fraud detection, one has to look at the data beyond the transaction-level. This paper builds upon Sparrow's fraud type classifications and the Medicaid environment and to develop a Medicaid multidimensional schema and provide a set of multidimensional data models and analysis techniques that help to predict the likelihood of fraudulent activities. These data views address the most prevalent known fraud types and should prove useful in discovering the unknown unknowns. The model is evaluated by functionally testing against known fraud cases.</t>
  </si>
  <si>
    <t>Thornton, Dallas; Mueller, Roland M.; Schoutsen, Paulus; van Hillegersberg, Jos</t>
  </si>
  <si>
    <t>Digital information in maritime supply chains with blockchain and cloud platforms: Supply chain capabilities, barriers, and research opportunities</t>
  </si>
  <si>
    <t>https://doi.org/10.1016/j.techfore.2023.122978</t>
  </si>
  <si>
    <t>Digital transformation plays a key role in improving information sharing and information processing in supply chains. Specifically, maritime supply chains require numerous data and document exchanges and can significantly benefit from digital information sharing (DIS). This notable potential has attracted attention and has resulted in a growing number of studies on blockchain platforms, cloud-based platforms, and other digital technology platforms. However, DIS adoption and execution is a complex process as it depends on various success factors and barriers and affects numerous capabilities and performance outcomes. Moreover, various information systems and management theories can be utilised to underpin these relationships. Our study aims to conduct a systematic literature review that uncovers dynamic capabilities, barriers, enablers and outcomes of DIS with blockchain and cloud-based platforms, illustrates the relationship between them, and discloses methods and theories applied in supply chains. We discuss different use cases of blockchain and cloud-based platforms for DIS in various business functions in supply chains. Particularly, we reveal six DIS-powered capabilities, five performance outcomes improved by the DIS, eight main barriers, and nine enablers of DIS implementation. The lack of theoretical underpinning and causal empirical studies is identified as an important gap in the literature. This study also presents precise future research directions that can help address these gaps.</t>
  </si>
  <si>
    <t>Technological Forecasting and Social Change</t>
  </si>
  <si>
    <t>0040-1625</t>
  </si>
  <si>
    <t>Surucu-Balci, Ebru; Iris, Çağatay; Balci, Gökcay</t>
  </si>
  <si>
    <t>The importance of business process modeling in software systems design</t>
  </si>
  <si>
    <t>https://doi.org/10.1016/j.scico.2008.01.002</t>
  </si>
  <si>
    <t>Barjis, Joseph</t>
  </si>
  <si>
    <t>Science of Computer Programming</t>
  </si>
  <si>
    <t>Despite diligent efforts made by the software engineering community, the failure of software projects keeps increasing at an alarming rate. After two decades of this problem reoccurring, one of the leading causes for the high failure rate is still poor process modeling (requirements’ specification). Therefore both researchers and practitioners recognize the importance of business process modeling in understanding and designing accurate software systems. However, lack of direct model checking (verification) feature is one of the main shortcomings in conventional process modeling methods. It is important that models provide verifiable insight into underlying business processes in order to design complex software systems such as Enterprise Information Systems (EIS). The software engineering community has been deploying the same methods that have haunted the industry with failure. In this paper, we try to remedy this issue by looking at a non-conventional framework. We introduce a business process modeling method that is amenable to automatic analysis (simulation), yet powerful enough to capture the rich reality of business systems as enacted in the behavior and interactions of users. The proposed method is based on the innovative language-action perspective.</t>
  </si>
  <si>
    <t>0167-6423</t>
  </si>
  <si>
    <t>Improved model management with aggregated business process models</t>
  </si>
  <si>
    <t>https://doi.org/10.1016/j.datak.2008.09.004</t>
  </si>
  <si>
    <t>Contemporary organizations invest much efforts in creating models of their business processes. This raises the issue of how to deal with large sets of process models that become available over time. This paper proposes an extension of Event-driven Process Chains, called the aggregate EPC (aEPC), which can be used to describe a set of similar processes with a single model. By doing so, the number of process models that must be managed can be decreased. But at the same time, the process logic for each specific element of the set over which aggregation takes place can still be distinguished. The presented approach is supported as an add-on to the ARIS modeling tool box. To show the feasibility and effectiveness of the approach, we discuss its practical application in the context of a large financial organization.</t>
  </si>
  <si>
    <t>Reijers, H.A.; Mans, R.S.; van der Toorn, R.A.</t>
  </si>
  <si>
    <t>Subject index to volume 42</t>
  </si>
  <si>
    <t>https://doi.org/10.1016/S0167-9236(06)00184-9</t>
  </si>
  <si>
    <t>IX</t>
  </si>
  <si>
    <t>Mining task post-conditions: Automating the acquisition of process semantics</t>
  </si>
  <si>
    <t>https://doi.org/10.1016/j.datak.2017.03.007</t>
  </si>
  <si>
    <t>Semantic annotation of business process model in the business process designs has been addressed in a large and growing body of work, but these annotations can be difficult and expensive to acquire. This paper presents a data-driven approach to mining and validating these annotations (and specifically context-independent semantic annotations). We leverage event objects in process execution histories which describe both activity execution events (typically represented as process events) and state update events (represented as object state transition events). We present an empirical evaluation, which suggests that the approach provides generally reliable results.</t>
  </si>
  <si>
    <t>Special issue on conceptual modeling — 34th International Conference on Conceptual Modeling</t>
  </si>
  <si>
    <t>Santiputri, Metta; Ghose, Aditya K.; Dam, Hoa Khanh.</t>
  </si>
  <si>
    <t>Analysis of process model reuse: Where are we now, where should we go from here?</t>
  </si>
  <si>
    <t>Business process model reuse means building up new business process models by assembling already designed ones. Significant effort has been made by researchers so far to promote reuse (e.g. via reference models or workflow patterns) and plenty of benefits are assumed (e.g., time and error reduction, quality improvement and productivity gain (Fellmann, 2014)). Contrary to this, the observation is that business process model reuse does not seem to be a common technique in order to design a business process model. To provide reasons for the lack of enthusiasm for business process model reuse, this paper presents the results of a profound analysis of business process model reuse from different perspectives: First, the state of research is unveiled in a comprehensive structured literature review of 143 papers. Second, the engagement of tool vendors to promote reuse is identified in an analysis of 32 Business Process Management systems (BPMS). Third, users' opinions concerning business process model reuse is assessed in two surveys. The integration of the results provides a holistic view on the current state of business process model reuse as well as on future research directions and implications for researchers, practitioners and tool vendors.</t>
  </si>
  <si>
    <t>https://doi.org/10.1016/j.dss.2014.05.012</t>
  </si>
  <si>
    <t xml:space="preserve">Koschmider, Agnes; Fellmann, Michael; Schoknecht, Andreas; Oberweis, Andreas.
</t>
  </si>
  <si>
    <t>Every apprentice needs a master: Feedback-based effectiveness improvements for process model matching</t>
  </si>
  <si>
    <t>https://doi.org/10.1016/j.is.2020.101612</t>
  </si>
  <si>
    <t>Process models are a central element of modern business process management technology. When adopting such technology, organizations inevitably establish process model collections which, depending on the degree of adoption, can reach sizes of thousands of models. Process model matching techniques are intended to assist experts in the management of such large collections, e.g., in querying the collections and in comparing process models. Yet, as demonstrated in comparative evaluations, existing techniques struggle to achieve a high effectiveness on real-world datasets, limiting their practical applicability. This is partly due to these techniques being fully automated and relying on universal knowledge bases that insufficiently represent the domain semantics of model collections. To increase effectiveness and to progress on the path to practical applicability, we pursue the idea of integrating expert feedback into the matching process, so as to continuously update the knowledge base and achieve a better domain adaptation. In particular, we present ADBOT, a matching technique that relies on expert feedback in terms of corrected matching results. Our contributions are twofold. First, we introduce different strategies to utilize expert feedback in the matching process and to improve its effectiveness. Second, we provide heuristics for guiding experts through a model collection intended to reduce the amount of collected feedback while still maximizing the gains of learning from it. Based on five separate real-world datasets we provide empirical evidence towards the feasibility of our matcher. In the experiments, ADBOT (i) achieves high f-measures of up to .90, (ii) improves the effectiveness of baseline matchers by up to 88%, (iii) yields high recall values due to the detection of correspondences that automated matchers fail to achieve, and (iv) still increases effectiveness when the feedback contains errors. We also discuss evidence that substantiates ADBOT’s individual components, amongst others demonstrating that the guidance heuristics can maximize effectiveness, while minimizing human effort.</t>
  </si>
  <si>
    <t>Klinkmüller, Christopher; Weber, Ingo.</t>
  </si>
  <si>
    <t>Managing large collections of business process models—Current techniques and challenges</t>
  </si>
  <si>
    <t>https://doi.org/10.1016/j.compind.2011.12.003</t>
  </si>
  <si>
    <t>Dijkman, Remco; La Rosa, Marcello; Reijers, Hajo A.</t>
  </si>
  <si>
    <t>Accounting Information Systems: The Challenge of the Real-time Reporting</t>
  </si>
  <si>
    <t>https://doi.org/10.1016/j.protcy.2014.10.075</t>
  </si>
  <si>
    <t>CENTERIS 2014 - Conference on ENTERprise Information Systems / ProjMAN 2014 - International Conference on Project MANagement / HCIST 2014 - International Conference on Health and Social Care Information Systems and Technologies</t>
  </si>
  <si>
    <t>Real-time reporting in accounting or simply real-time accounting offers many benefits when compared to conventional periodic reporting. Traditionally, enterprises require financial or non-financial reporting based on quarterly and annual periods. Yet, the rapid change that occurs on market and society causes this periodic reporting to become quickly outdated. Higher competition among enterprises demands for more updated information to enable management to rapidly adapt to opportunities and answer problems. Real-time accounting addresses these needs, but needs new technological answers. In this article we present some technologies which can help the implementation of real-time accounting, namely, business process management, mobile devices, cloud computing, business intelligence, enterprise architecture and enterprise application integration.</t>
  </si>
  <si>
    <t>Trigo, António; Belfo, Fernando; Pérez Estébanez, Raquel</t>
  </si>
  <si>
    <t>From fine-grained to abstract process models: A semantic approach</t>
  </si>
  <si>
    <t>https://doi.org/10.1016/j.is.2012.05.007</t>
  </si>
  <si>
    <t>Organizations actively managing their business processes face a rapid growth of the number of process models that they maintain. Business process model abstraction has proven to be an effective means to generate readable, high-level views on business process models by showing coarse-grained activities and leaving out irrelevant details. In this way, abstraction facilitates a more efficient management of process models, as a single model can provide for many relevant views. Yet, it is an open question how to perform abstraction in the same skillful way as experienced modelers combine activities into more abstract tasks. This paper presents an approach that uses semantic information of a process model to decide on which activities belong together, which extends beyond existing approaches that merely exploit model structural characteristics. The contribution of this paper is twofold: we propose a novel activity aggregation method and suggest how to discover the activity aggregation habits of human modelers. In an experimental validation, we use an industrial process model repository to compare the developed activity aggregation method with actual modeling decisions, and observe a strong correlation between the two. The presented work is expected to contribute to the development of modeling support for the effective process model abstraction.</t>
  </si>
  <si>
    <t>Advanced Information Systems Engineering (CAiSE'11)</t>
  </si>
  <si>
    <t>Smirnov, Sergey; Reijers, Hajo A.; Weske, Mathias</t>
  </si>
  <si>
    <t>Accounting Information Systems: Tradition and Future Directions</t>
  </si>
  <si>
    <t>https://doi.org/10.1016/j.protcy.2013.12.060</t>
  </si>
  <si>
    <t>This article reflects about current and future role of Accounting Information Systems by analysing the main responsibilities of accountants and financial professionals. While several of these responsibilities are already suitably supported by traditional technology answers, others represent challenges that do still not have appropriate responses and therefore deserve to be the focus of future research. This work foresees future technological answers to Accounting domain challenges, like external and compliance reporting. The identified technologies include web services, mobile devices, cloud computing, environmental scanning, business intelligence, enterprise application integration, business process management, computer assisted auditing tools and techniques and big data.</t>
  </si>
  <si>
    <t>Belfo, Fernando; Trigo, António</t>
  </si>
  <si>
    <t>Big data and algorithmic trading against periodic and tangible asset reporting: The need for U-XBRL</t>
  </si>
  <si>
    <t>https://doi.org/10.1016/j.accinf.2020.100453</t>
  </si>
  <si>
    <t>The gradual but marked decline in the correspondence between aggregated accounting numbers and market valuations, such as stock returns, is a well-documented phenomenon in the research literature (Lev and Zarowin, 1999). Rapid advances in technology have paved the way for the collection of unprecedented volumes of data. Currently, the slow speed of information dissemination, laggard accounting systems, and a focus on high levels of aggregation are perhaps the largest contributors to waning relevance of financial reporting. The fight for trading superiority is leading users to seek relevant data elsewhere and may contribute to these observed effects. This paper proposes an accounting system known as User XBRL (U-XBRL) designed to overcome these issues. This system collects, analyzes, and displays information in such a way that caters to the speed, detail, and customization demands of modern-day stakeholders (Krahel and Titera, 2015). U-XBRL amalgamates all types of data pertinent to a business, including both internal company data and exogenous source data. Each piece of data is assigned to a firm resource according to the resource-based view. Then, U-XBRL standardizes the information according to data standards and feeds it to a central repository. This repository is primarily organized through XBRL tags and is governed secondarily by other standards and taxonomies. A number of applications can be used individually to select data from the repository for analysis. Using U-XBRL the recognition, monitoring, and assurance of resources are streamlined.</t>
  </si>
  <si>
    <t>Pei, Duo; Vasarhelyi, Miklos A.</t>
  </si>
  <si>
    <t>Artificial intelligence and machine learning in purchasing and supply management: A mixed-methods review of the state-of-the-art in literature and practice</t>
  </si>
  <si>
    <t>https://doi.org/10.1016/j.pursup.2024.100896</t>
  </si>
  <si>
    <t>Journal of Purchasing and Supply Management</t>
  </si>
  <si>
    <t>Artificial intelligence and machine learning are key technologies for purchasing organizations worldwide and their usage is still in a nascent stage. This systematic review offers an overview of the state-of-the-art literature and practice, where 46 works meeting the inclusion criteria were interactively classified in 11 use case clusters. The work follows the content analysis approach where the material evaluation was empirically enriched with 20 interviews to assess the cluster's business value and ease of implementation through triangulation. This is the first systematic review in the area of operations and supply chain management utilizing the Computer Classification System as the de facto standard in computer science for clarity in the terminology of these emerging technologies. In matching the literature search with the interview results, a mismatch was found between the reviewed literature and the expert's assessments. For instance, the cluster cost analysis deserves higher research attention as well as supplier sustainability. Moreover, there seems to be a gap in the operational area, which many believe to be first considered due to data availability. The insights may guide researchers and executives to better understand the dynamic capabilities needed to successfully steer the organization in the transformation toward procurement 4.0.</t>
  </si>
  <si>
    <t>1478-4092</t>
  </si>
  <si>
    <t>Spreitzenbarth, Jan Martin; Bode, Christoph; Stuckenschmidt, Heiner</t>
  </si>
  <si>
    <t>A method for estimating the cycle time of business processes with many-to-many relationships among the resources and activities based on individual worklists</t>
  </si>
  <si>
    <t>https://doi.org/10.1016/j.cie.2013.02.015</t>
  </si>
  <si>
    <t>Xie, Yi; Chien, Chen-Fu; Tang, Ren-Zhong</t>
  </si>
  <si>
    <t>To analyze and optimize time performance of business process for faster response to customer demands, this study aims to develop a novel method for estimating the cycle time of business processes (or workflows) with many-to-many relationships between resources and activities based on individual worklists. The developed method for estimating business process cycle time is based on M/Hn/1/∞ queuing model and the joint distribution theory of random variables. The feasibility and effectiveness of the proposed method are verified by comparison with the existing methods with case studies. The results have shown that the proposed method can provide a more accurate estimation than conventional approaches.</t>
  </si>
  <si>
    <t>Overcoming individual process model matcher weaknesses using ensemble matching</t>
  </si>
  <si>
    <t>https://doi.org/10.1016/j.dss.2017.02.013</t>
  </si>
  <si>
    <t>In recent years, a considerable number of process model matching techniques have been proposed. The goal of these techniques is to identify correspondences between the activities of two process models. However, the results from the Process Model Matching Contest 2015 reveal that there is still no universally applicable matching technique and that each technique has particular strengths and weaknesses. It is hard or even impossible to choose the best technique for a given matching problem. We propose to cope with this problem by running an ensemble of matching techniques and automatically selecting a subset of the generated correspondences. To this end, we propose a Markov Logic based optimization approach that automatically selects the best correspondences. The approach builds on an adaption of a voting technique from the domain of schema matching and combines it with process model specific constraints. Our experiments show that our approach is capable of generating results that are significantly better than alternative approaches.</t>
  </si>
  <si>
    <t>Meilicke, Christian; Leopold, Henrik; Kuss, Elena; Stuckenschmidt, Heiner; Reijers, Hajo A.</t>
  </si>
  <si>
    <t>CollabRDL: A language to coordinate collaborative reuse</t>
  </si>
  <si>
    <t>https://doi.org/10.1016/j.jss.2017.01.031</t>
  </si>
  <si>
    <t>Coordinating software reuse activities is a complex problem when considering collaborative software development. This is mainly motivated due to the difficulty in specifying how the artifacts and the knowledge produced in previous projects can be applied in future ones. In addition, modern software systems are developed in group working in separate geographical locations. Therefore, techniques to enrich collaboration on software development are important to improve quality and reduce costs. Unfortunately, the current literature fails to address this problem by overlooking existing reuse techniques. There are many reuse approaches proposed in academia and industry, including Framework Instantiation, Software Product Line, Transformation Chains, and Staged Configuration. But, the current approaches do not support the representation and implementation of collaborative instantiations that involve individual and group roles, the simultaneous performance of multiple activities, restrictions related to concurrency and synchronization of activities, and allocation of activities to reuse actors as a coordination mechanism. These limitations are the main reasons why the Reuse Description Language (RDL) is unable to promote collaborative reuse, i.e., those related to reuse activities in collaborative software development. To overcome these shortcomings, this work, therefore, proposes CollabRDL, a language to coordinate collaborative reuse by providing essential concepts and constructs for allowing group-based reuse activities. For this purpose, we extend RDL by introducing three new commands, including role, parallel, and doparallel. To evaluate CollabRDL we have conducted a case study in which developer groups performed reuse activities collaboratively to instantiate a mainstream Java framework. The results indicated that CollabRDL was able to represent critical workflow patterns, including parallel split pattern, synchronization pattern, multiple-choice pattern, role-based distribution pattern, and multiple instances with decision at runtime. Overall, we believe that the provision of a new language that supports group-based activities in framework instantiation can help enable software organizations to document their coordinated efforts and achieve the benefits of software mass customization with significantly less development time and effort.</t>
  </si>
  <si>
    <t>Predicting treatment process steps from events</t>
  </si>
  <si>
    <t>https://doi.org/10.1016/j.jbi.2014.12.003</t>
  </si>
  <si>
    <t>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t>
  </si>
  <si>
    <t>https://doi.org/10.1016/B978-0-323-90240-3.09991-4</t>
  </si>
  <si>
    <t>Meier, Jens; Dietz, Andreas; Boehm, Andreas; Neumuth, Thomas.</t>
  </si>
  <si>
    <t>Johri, Prashant; Anand, Adarsh; Vain, Jüri; Singh, Jagvinder; Quasim, Mohammad.</t>
  </si>
  <si>
    <t>System Assurances</t>
  </si>
  <si>
    <t>978-0-323-90240-3</t>
  </si>
  <si>
    <t>Chapter One - A Detailed Analysis of NoSQL and NewSQL Databases for Bigdata Analytics and Distributed Computing</t>
  </si>
  <si>
    <t>https://doi.org/10.1016/bs.adcom.2018.01.002</t>
  </si>
  <si>
    <t>In the recent past, different database management systems are emerging and evolving fast in order to systematically and spontaneously tackle the growing varieties and vagaries of data structures, schemas, sizes, speeds, and scopes. That is, all kinds of data have to be carefully and consciously collected, cleansed, and crunched in order to squeeze out actionable and timely insights out of exponentially exploding data heaps. Data is turning out be a strategic asset for any growing and glowing organization across the world in order to devise perfect and precise strategies and roll out correct activities in time with all the clarity, continuity, and confidence. The noteworthy point here is that you cannot throw out any data (internal as well as external) as data can potentially emit viable and venerable information and insights when subjected to decisive and deeper investigations. Not only for data transformation, ingestion, mining, processing, and analytics but also for effective data engineering, management, governance, representation, exchange, persistence, and science, we need efficient technologies, tools, and tips. As we are heading toward the dreamt knowledge era, the role and responsibility of new-generation database systems are bound to escalate in the days ahead. This chapter is primarily prepared to tell all about the various NoSQL and NewSQL databases and how they come handy in augmenting, accelerating, and automating the highly complicated phenomenon of next-generation data analytics.</t>
  </si>
  <si>
    <t>A Deep Dive into NoSQL Databases: The Use Cases and Applications</t>
  </si>
  <si>
    <t>Elsevier</t>
  </si>
  <si>
    <t>0065-2458</t>
  </si>
  <si>
    <t>Raj, Pethuru</t>
  </si>
  <si>
    <t>Enterprise information systems state of the art: Past, present and future trends</t>
  </si>
  <si>
    <t>https://doi.org/10.1016/j.compind.2016.03.001</t>
  </si>
  <si>
    <t>This state-of-the-art paper is intended to set the scene for a special issue of the Computers in Industry Journal on “Future Perspectives on Next Generation Enterprise Information Systems”. It gives a brief history of Enterprise Information Systems (EISs) and discusses various aspects of EISs, including EIS design and engineering, the impact of enterprise modelling, enterprise architecture, enterprise integration and interoperability and enterprise networking on EISs before concluding.</t>
  </si>
  <si>
    <t>Romero, David; Vernadat, François.</t>
  </si>
  <si>
    <t>Mining unconnected patterns in workflows</t>
  </si>
  <si>
    <t>https://doi.org/10.1016/j.is.2006.05.001</t>
  </si>
  <si>
    <t>General patterns of execution that have been frequently scheduled by a workflow management system provide the administrator with previously unknown, and potentially useful information, e.g., about the existence of unexpected causalities between subprocesses of a given workflow. This paper investigates the problem of mining unconnected patterns on the basis of some execution traces, i.e., of detecting sets of activities exhibiting no explicit dependency relationships that are frequently executed together. The problem is faced in the paper by proposing and analyzing two algorithms. One algorithm takes into account information about the structure of the control-flow graph only, while the other is a smart refinement where the knowledge of the frequencies of edges and activities in the traces at hand is also accounted for, by means of a sophisticated graphical analysis. Both algorithms have been implemented and integrated into a system prototype, which may profitably support the enactment phase of the workflow. The correctness of the two algorithms is formally proven, and several experiments are reported to evidence the ability of the graphical analysis to significantly improve the performances, by dramatically pruning the search space of candidate patterns.</t>
  </si>
  <si>
    <t>Greco, Gianluigi; Guzzo, Antonella; Manco, Giuseppe; Saccà, Domenico.</t>
  </si>
  <si>
    <t>Springer Link</t>
  </si>
  <si>
    <t xml:space="preserve">"sap" AND "process mining" </t>
  </si>
  <si>
    <t>Business process model repositories – Framework and survey</t>
  </si>
  <si>
    <t>https://doi.org/10.1016/j.infsof.2011.11.005</t>
  </si>
  <si>
    <t>Context
Large organizations often run hundreds or even thousands of different business processes. Managing such large collections of business process models is a challenging task. Software can assist in performing that task, by supporting common management functions such as storage, search and version management of models. It can also provide advanced functions that are specific for managing collections of process models, such as managing the consistency of public and private processes. Software that supports the management of large collections of business process models is called: business process model repository software.
Objective
This paper contributes to the development of business process model repositories, by analyzing the state of the art.
Method
To perform the analysis a literature survey and a comparison of existing (business process model) repository technology is performed.
Result
The results of the state of the art analysis are twofold. First, a framework for business process model repositories is presented, which consists of a management model and a reference architecture. The management model lists the functionality that can be provided and the reference architecture presents the components that provide that functionality. Second, an analysis is presented of the extent to which existing business process model repositories implement the functionality from the framework.
Conclusion
The results presented in the paper are valuable as a comprehensive overview of business process model repository functionality. In addition they form a basis for a future research agenda. We conclude that existing repositories focus on traditional functionality rather than exploiting the full potential of information management tools, thus we show that there is a strong basis for further research.</t>
  </si>
  <si>
    <t>Yan, Zhiqiang; Dijkman, Remco; Grefen, Paul</t>
  </si>
  <si>
    <t>Business social media analytics: Characterization and conceptual framework</t>
  </si>
  <si>
    <t>https://doi.org/10.1016/j.dss.2018.03.004</t>
  </si>
  <si>
    <t>A substantial portion of internet usage today involves social media applications. Aside from personal use, given the vast amount of content stored, and rapid diffusion of information, in social media, businesses have begun exploiting social media for competitive advantage. Its popularity has led to the recognition of Social Media Analytics (SMA) as a distinct, albeit formative, sub-field within the Analytics field. Against this backdrop, we examine available characterizations of SMA that collectively identify various considerations of interest. However, their diversity suggests the need for adopting a concise, unifying SMA definition. We present a definition that subsumes salient aspects of existing characterizations and incorporates novel features of interest to Business SMA. Further, we examine available conceptual frameworks for Business SMA and advance a framework that comprehensively models the Business SMA phenomenon. We also conduct a survey of recently published SMA research in the premier, academic Management Information Systems journals and use some of the surveyed papers to validate our framework.</t>
  </si>
  <si>
    <t>Holsapple, Clyde W.; Hsiao, Shih-Hui; Pakath, Ram.</t>
  </si>
  <si>
    <t>XML interoperability standards for seamless communication: An analysis of industry-neutral and domain-specific initiatives</t>
  </si>
  <si>
    <t>https://doi.org/10.1016/j.compind.2017.06.010</t>
  </si>
  <si>
    <t>Attaining seamless interoperability among heterogeneous communication systems and technologies remains a great challenge in todays’ networked world. Real time information exchange among heterogeneous and geographically distributed systems is required to support the execution of complex e-business scenarios supported by cross-organizational business processes. XML emerged as a foundation for performing e-business, receiving an increasing adoption in the new market economies. Several interoperability standards emerged, which provide specifications on performing business-to-business e-business, what information to share, when and how. The aim of this article is to present an up-to-date review of current XML-based industry-neutral and domain-specific standardization initiatives towards seamless communication, discussing their commonalities and differences, and highlighting directions for further research and development work. An overview of the main standards’ elements is also made, analyzing how different initiatives address them. As numerous standardization initiatives are quickly emerging and changing, it is not easy to understand them. By analyzing the most commonly referred XML-based standards for interoperability, this article has two main contributions. First, it provides an up-to-date review of the most relevant industry-neutral and domain-specific standardization initiatives aiming at achieving seamless interoperability among communication systems. Second, by comparing these initiatives, a set of recommendations is advanced towards improving further interoperability developments, offering a unique niche for researchers, practitioners and developers to make significant contributions.</t>
  </si>
  <si>
    <t>92-93</t>
  </si>
  <si>
    <t>Chituc, Claudia-Melania</t>
  </si>
  <si>
    <t>PRESISTANT: Learning based assistant for data pre-processing</t>
  </si>
  <si>
    <t>https://doi.org/10.1016/j.datak.2019.101727</t>
  </si>
  <si>
    <t>Data pre-processing is one of the most time consuming and relevant steps in a data analysis process (e.g., classification task). A given data pre-processing operator can have positive, negative, or zero impact on the final result of the analysis. Expert users have the required knowledge to find the right pre-processing operators. However, when it comes to non-experts, they are overwhelmed by the amount of pre-processing operators and it is challenging for them to find operators that would positively impact their analysis (e.g., increase the predictive accuracy of a classifier). Existing solutions either assume that users have expert knowledge, or they recommend pre-processing operators that are only “syntactically” applicable to a dataset, without taking into account their impact on the final analysis. In this work, we aim at providing assistance to non-expert users by recommending data pre-processing operators that are ranked according to their impact on the final analysis. We developed a tool, PRESISTANT, that uses Random Forests to learn the impact of pre-processing operators on the performance (e.g., predictive accuracy) of 5 different classification algorithms, such as Decision Tree (J48), Naive Bayes, PART, Logistic Regression, and Nearest Neighbor (IBk). Extensive evaluations on the recommendations provided by our tool, show that PRESISTANT can effectively help non-experts in order to achieve improved results in their analytic tasks.</t>
  </si>
  <si>
    <t>Chapter One - Stepping into the digitally instrumented and interconnected era</t>
  </si>
  <si>
    <t>https://doi.org/10.1016/bs.adcom.2019.09.008</t>
  </si>
  <si>
    <t>The Digital Twin Paradigm for Smarter Systems and Environments: The Industry Use Cases</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</si>
  <si>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</si>
  <si>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Raj, Pethuru; Lin, Jenn-Wei.</t>
  </si>
  <si>
    <t>Potential applications of rice husk ash waste from rice husk biomass power plant</t>
  </si>
  <si>
    <t>https://doi.org/10.1016/j.rser.2015.09.051</t>
  </si>
  <si>
    <t>Rice husk (RH), an agricultural waste, is abundantly available in rice producing countries like China, India, Bangladesh, Brazil, US, Cambodia, Vietnam, Myanmar, and South East Asia. Despite the massive amount of annual production worldwide, so far RHs have been recycled only for low-value applications. In recent years, many rice mills in rice producing countries have started using RH for the energy production for mill operations as well as household lighting in rural regions. Burning of RHs produces the rice husk ash (RHA). The disposal in landfills or open fields can be problematic and may cause a serious environmental and human health related problems due to the low bulk density of RHA. Several ways are being thought of for disposing RHA by making its commercial use. The amorphous silica forms the main component (83–90%) of RHA. The amorphous silica rich RHA has wide range of applications. High-value applications and current research investigations such as the use of RHA in manufacturing of silica gels, silicon chip, synthesis of activated carbon and silica, production of light weight construction materials and insulation, catalysts, zeolites, ingredients for lithium ion batteries, graphene, energy storage/capacitor, carbon capture, and in drug delivery vehicles are presented. Use of RHA in potential future applications is also discussed. It is suggested that the amorphous silica rich RHA could become a potential resource of low cost precursor for the production of value-added silica based materials for practical applications.</t>
  </si>
  <si>
    <t>Renewable and Sustainable Energy Reviews</t>
  </si>
  <si>
    <t>1364-0321</t>
  </si>
  <si>
    <t>Pode, Ramchandra</t>
  </si>
  <si>
    <t>A systematic literature review of studies on business process modeling quality</t>
  </si>
  <si>
    <t>https://doi.org/10.1016/j.infsof.2014.07.011</t>
  </si>
  <si>
    <t>Context
Business process modeling is an essential part of understanding and redesigning the activities that a typical enterprise uses to achieve its business goals. The quality of a business process model has a significant impact on the development of any enterprise and IT support for that process.
Objective
Since the insights on what constitutes modeling quality are constantly evolving, it is unclear whether research on business process modeling quality already covers all major aspects of modeling quality. Therefore, the objective of this research is to determine the state of the art on business process modeling quality: What aspects of process modeling quality have been addressed until now and which gaps remain to be covered?
Method
We performed a systematic literature review of peer reviewed articles as published between 2000 and August 2013 on business process modeling quality. To analyze the contributions of the papers we use the Formal Concept Analysis technique.
Results
We found 72 studies addressing quality aspects of business process models. These studies were classified into different dimensions: addressed model quality type, research goal, research method, and type of research result. Our findings suggest that there is no generally accepted framework of model quality types. Most research focuses on empirical and pragmatic quality aspects, specifically with respect to improving the understandability or readability of models. Among the various research methods, experimentation is the most popular one. The results from published research most often take the form of intangible knowledge.
Conclusion
We believe there is a lack of an encompassing and generally accepted definition of business process modeling quality. This evidences the need for the development of a broader quality framework capable of dealing with the different aspects of business process modeling quality. Different dimensions of business process quality and of the process of modeling still require further research.</t>
  </si>
  <si>
    <t>Moreno-Montes de Oca, Isel; Snoeck, Monique; Reijers, Hajo A.; Rodríguez-Morffi, Abel.</t>
  </si>
  <si>
    <t>Influence of block boundary weakening on the caving process</t>
  </si>
  <si>
    <t>https://doi.org/10.1016/0167-9031(91)91319-D</t>
  </si>
  <si>
    <t>Based on the mechanical properties and the load-carrying conditions of the rock masses of a copper mine in China, this paper studies the influence of boundary weakening on the caving process with a three-dimensional elastic finite element technique (TDEFE), presents the breaking and caving mechanisms of the ore body, together with their criteria, and discusses the rationale for optimizing the arrangement of the boundary-weakening slots. This paper also provides the theoretical bases for the design, production and ground control of the block caving at the similar mines.</t>
  </si>
  <si>
    <t>Mining Science and Technology</t>
  </si>
  <si>
    <t>0167-9031</t>
  </si>
  <si>
    <t>Zhang, Shixiong; Tong, Guangxu.</t>
  </si>
  <si>
    <t>Contents</t>
  </si>
  <si>
    <t>https://doi.org/10.1016/S1877-0509(22)01439-9</t>
  </si>
  <si>
    <t>iii</t>
  </si>
  <si>
    <t>xxviii</t>
  </si>
  <si>
    <t>Knowledge-Based and Intelligent Information &amp; Engineering Systems: Proceedings of the 26th International Conference KES2022</t>
  </si>
  <si>
    <t>A software reference architecture for semantic-aware Big Data systems</t>
  </si>
  <si>
    <t>https://doi.org/10.1016/j.infsof.2017.06.001</t>
  </si>
  <si>
    <t>Context: Big Data systems are a class of software systems that ingest, store, process and serve massive amounts of heterogeneous data, from multiple sources. Despite their undisputed impact in current society, their engineering is still in its infancy and companies find it difficult to adopt them due to their inherent complexity. Existing attempts to provide architectural guidelines for their engineering fail to take into account important Big Data characteristics, such as the management, evolution and quality of the data. Objective: In this paper, we follow software engineering principles to refine the λ-architecture, a reference model for Big Data systems, and use it as seed to create Bolster, a software reference architecture (SRA) for semantic-aware Big Data systems. Method: By including a new layer into the λ-architecture, the Semantic Layer, Bolster is capable of handling the most representative Big Data characteristics (i.e., Volume, Velocity, Variety, Variability and Veracity). Results: We present the successful implementation of Bolster in three industrial projects, involving five organizations. The validation results show high level of agreement among practitioners from all organizations with respect to standard quality factors. Conclusion: As an SRA, Bolster allows organizations to design concrete architectures tailored to their specific needs. A distinguishing feature is that it provides semantic-awareness in Big Data Systems. These are Big Data system implementations that have components to simplify data definition and exploitation. In particular, they leverage metadata (i.e., data describing data) to enable (partial) automation of data exploitation and to aid the user in their decision making processes. This simplification supports the differentiation of responsibilities into cohesive roles enhancing data governance.</t>
  </si>
  <si>
    <t>Nadal, Sergi; Herrero, Victor; Romero, Oscar; Abelló, Alberto; Franch, Xavier; Vansummeren, Stijn; Valerio, Danilo</t>
  </si>
  <si>
    <t>Scenario-based process querying for compliance, reuse, and standardization</t>
  </si>
  <si>
    <t>https://doi.org/10.1016/j.is.2020.101563</t>
  </si>
  <si>
    <t>Process models constitute valuable artifacts for organizations. A process model formally captures the way an organization works internally and interacts with its customers and partners. Over time, more models may be created as business practices evolve (leading to different versions of models) or an organization expands, e.g., through mergers or acquisitions. It is not uncommon for large organizations to have to manage thousands of process models. Retrieval of process models with desired properties then poses a significant challenge, particularly when one is concerned with finding models that describe certain process scenarios, i.e., sequences of tasks captured in models. This paper proposes a method for automated process model retrieval based on scenario compatibility. A process model is retrieved if it has the potential to perform the specified process scenario. To allow for scenarios to be underspecified, wildcards may be used in their description. The paper reports on a formal language for scenario-based process querying, its implementation, and evaluation in the context of industrial and synthetic process models. The results show that the technique works in (close to) real time.</t>
  </si>
  <si>
    <t>Polyvyanyy, Artem; Pika, Anastasiia; ter Hofstede, Arthur H.M.</t>
  </si>
  <si>
    <t>Mining version histories for change impact analysis in business process model repositories</t>
  </si>
  <si>
    <t>https://doi.org/10.1016/j.compind.2014.10.005</t>
  </si>
  <si>
    <t>In order to remain competitive and sustainable in today's ever-changing business environments, organizations need to frequently make changes to their business activities and the corresponding business process models. One of the critical issues that an organization faces is change impact analysis: estimating the potential effects of changing a business process to other processes in the organization's business process repository. In this paper, we propose an approach to change impact analysis which mines a version history of a business process model repository. Our approach then identifies business process models that have been co-changed in the past and uses this knowledge to predict the impact of future changes. An empirical validation on a real business process model repository has showed the effectiveness of our approach in predicting impact of a change.</t>
  </si>
  <si>
    <t>Dam, Hoa Khanh; Ghose, Aditya</t>
  </si>
  <si>
    <t>eParticipative Process Learning––process-oriented experience management and conflict solving</t>
  </si>
  <si>
    <t>https://doi.org/10.1016/j.datak.2004.06.006</t>
  </si>
  <si>
    <t>The indiGo project offers a solution for tackling resistance against and problems while executing process models: eParticipative Process Learning. Via moderated, web-based discussions, consensus about a process is created and process models are reviewed to achieve better understandability or other quality aspects. Furthermore, problems during the execution of a process are solved collaboratively and captured as lessons learned to facilitate upcoming process executions. In this paper, we present the method and technical infrastructure to support eParticipative Process Learning. To show that eParticipative Process Learning leads to improved and accepted process models, three case studies are described.</t>
  </si>
  <si>
    <t>Decker, Björn; Rech, Jörg; Althoff, Klaus-Dieter; Klotz, Andreas; Leopold, Edda; Voss, Angie</t>
  </si>
  <si>
    <t>Proclets in healthcare</t>
  </si>
  <si>
    <t>https://doi.org/10.1016/j.jbi.2010.03.010</t>
  </si>
  <si>
    <t>Healthcare processes can be characterized as weakly-connected interacting light-weight workflows coping with different levels of granularity. Classical workflow notations fall short in supporting these kind of processes. Although these notations are able to describe the life-cycle of individual cases and allow for hierarchical decomposition, they primarily support monolithic processes. However, they are less suitable for healthcare processes. The Proclets framework is one formalism that provides a solution to this problem. Based on a large case study, describing the diagnostic process of the gynecological oncology care process at the Academic Medical Center (AMC), we identify the limitations of “monolithic workflows”. Moreover, by using the same case study, we investigate whether healthcare processes can be described effectively using Proclets. In this way, we provide a comparison between the Proclet framework and existing workflow languages and identify research challenges.</t>
  </si>
  <si>
    <t>Mans, R.S.; Russell, N.C.; van der Aalst, W.M.P.; Bakker, P.J.M.; Moleman, A.J.; Jaspers, M.W.M.</t>
  </si>
  <si>
    <t>Chapter 12 - Phytobial remediation by bacteria and fungi</t>
  </si>
  <si>
    <t>https://doi.org/10.1016/B978-0-12-822893-7.00002-1</t>
  </si>
  <si>
    <t>Assisted Phytoremediation</t>
  </si>
  <si>
    <t>Heavy metals, metaloids and persistent organic contaminants are released in the environment from industry, agriculture, urban zone, waste deposits and accidental spills presenting a serious threat for the ecosystems and health of human beings. Integrated phytobial remediation by bacteria and fungi has become a great challenge for successful removal of contaminants from polluted sites that is, combined plant/bacteria/fungi cross-talk offers effective tools to assist phytoremediation. Plant growth-promoting bacteria and mycorrhizal fungi obtain food for their metabolism whereas they promote plant growth, decrease metal(loid)s toxicity and degrade persistent organic compounds. This chapter focuses on joint action of plant/bacteria and fungi in removal of metal(loid)s, radionuclides, and chlorinated compounds, such as trichlorethylene, chlorinated pesticides, and polychlorinated biphenyls. Therefore, opportunities in exploitation of plant – bacteria-fungi interactions should be tailored in a framework platform and sustainable phytomanagement of polluted sites in the future around the globe.</t>
  </si>
  <si>
    <t>978-0-12-822893-7</t>
  </si>
  <si>
    <t>Gajić, Gordana; Mitrović, Miroslava; Pavlović, Pavle</t>
  </si>
  <si>
    <t>Towards Mode 2 knowledge production</t>
  </si>
  <si>
    <t>https://doi.org/10.1108/BPMJ-03-2016-0045</t>
  </si>
  <si>
    <t>Purpose
Research in business processes has been developed around a disciplinary approach toward the production of traditional knowledge, known as Mode 1. The problems studied with this approach are solved in a context in which academic knowledge prevails, with no major concerns regarding its practical applicability. Thus, the purpose of this paper is to propose a structure for knowledge production based on Mode 2 for business process researches.
Design/methodology/approach
A bibliometric research was conducted to define and conceptualize the classes of disciplinary problems, by assessing the years 2007-2012 of the Business Process Management Journal publications.
Findings
A framework for the Mode 2 knowledge production was proposed in the development of research in business process and conceptualized classes of problems related to this issue.
Research limitations/implications
This work was carried out with specific focus on research in business process, so the defined classes of problems cannot be generalized.
Originality/value
The studies identified by this research are in the form of a disciplinary approach toward the production of traditional knowledge, known as Mode 1. This paper aims to fill the gap of a transdisciplinary production of knowledge and practical application, known as Mode 2 in the context of business process.</t>
  </si>
  <si>
    <t>Business Process Management Journal</t>
  </si>
  <si>
    <t>1463-7154</t>
  </si>
  <si>
    <t>Propagating changes between aligned process models</t>
  </si>
  <si>
    <t>https://doi.org/10.1016/j.jss.2012.02.044</t>
  </si>
  <si>
    <t>There is a wide variety of drivers for business process modelling initiatives, reaching from organisational redesign to the development of information systems. Consequently, a common business process is often captured in multiple models that overlap in content due to serving different purposes. Business process management aims at flexible adaptation to changing business needs. Hence, changes of business processes occur frequently and have to be incorporated in the respective process models. Once a process model is changed, related process models have to be updated accordingly, despite the fact that those process models may only be loosely coupled. In this article, we introduce an approach that supports change propagation between related process models. Given a change in one process model, we leverage the behavioural abstraction of behavioural profiles for corresponding activities in order to determine a change region in another model. Our approach is able to cope with changes in pairs of models that are not related by hierarchical refinement and show behavioural inconsistencies. We evaluate the applicability of our approach with two real-world process model collections. To this end, we either deduce change operations from different model revisions or rely on synthetic change operations.</t>
  </si>
  <si>
    <t>Weidlich, Matthias; Mendling, Jan; Weske, Mathias</t>
  </si>
  <si>
    <t>Using the 2019 JBE conference and 2017 JIS themed issue as natural experiments to examine the role of editors as gatekeepers of the research literature in AIS and ethics</t>
  </si>
  <si>
    <t>https://doi.org/10.1016/j.accinf.2020.100489</t>
  </si>
  <si>
    <t>In April 2019, the Journal of Business Ethics (JBE) held a conference devoted to the “The Impact of Technology on Ethics, Professionalism and Judgement in Accounting”. This follows the summer 2017 Journal of Information Systems (JIS) themed issue on “Accounting Information Systems and Ethics” I treat this conference and the themed issue as two natural experiments into the evolution of the research literature on Accounting Information Systems (AIS) and ethics. I label this literature as “AIS-ethics”, which I describe as the intersection of the fields of accounting, ethics and information systems. The choice of papers for these two initiatives is amongst the best available metrics of both the latest research on AIS-ethics, and of the kind of research considered desirable by editors/gatekeepers. In particular, I analyze whether these editors/gatekeepers desire papers that fit unambiguously into AIS-ethics, or whether they are willing to accept papers with a more tenuous connection in order to encourage broader participation by researchers. I find that of nine papers selected for special issues or conferences in AIS-ethics over the last three years, only three clearly fall into this domain, suggesting that achieving a critical mass of papers is prioritized over specialization at this stage in the development of a research literature into AIS and ethics.</t>
  </si>
  <si>
    <t>Alles, Michael</t>
  </si>
  <si>
    <t>A formal modeling approach for supply chain event management</t>
  </si>
  <si>
    <t>As supply chains become more dynamic, there is a need for a sense-and-respond capability to react to events in a real-time manner. In this paper, we propose Petri nets extended with time and color (to represent case data) as a formalism for managing events. We designed seven basic patterns to capture modeling concepts that arise commonly in supply chains. These basic patterns may be used by themselves and also combined to create new patterns. We also show how to combine the patterns to build a complete Petri net and analyze it using dependency graphs and simulation. Dependency graphs can be used to analyze the various events and their causes. Simulation was, in addition, used to analyze various performance indicators (e.g., fill rates, replenishment times, and lead times) under different strategies. We showed it is possible to perform sensitivity analysis to study the effect of changing parameter values on the performance indicators. This approach thus makes a very complex problem tractable.</t>
  </si>
  <si>
    <t>https://doi.org/10.1016/j.dss.2006.12.009</t>
  </si>
  <si>
    <t>Liu, Rong; Kumar, Akhil; van der Aalst, Will</t>
  </si>
  <si>
    <t>Chapter 7 - Application of Cloud Computing Technology in Mining Industry</t>
  </si>
  <si>
    <t>https://doi.org/10.1016/B978-0-12-803194-0.00007-6</t>
  </si>
  <si>
    <t>A cloud computing system, which is the latest version of computing models available, has practically revolutionized the information technology. It distinguishes itself from other computing paradigms due to its unique characteristics, such as the ability to handle massive data, the power of virtualization, scalability, elasticity, agility, resource pooling capability, and dependable security. Moreover, it is very cost effective and can be useful for individual as well as industries. The mining industry, which is facing several challenges of varied complexities, can reap the benefits of this technology in different areas such as mine automation, knowledge sharing, process improvement, safety management, equipment condition monitoring, environmental impact assessment and management, environmental modeling, tracking of miners and moveable mining machinery, asset management, efficiency improvement in all facets of mining activities, and remote operations. Cloud computing technology, which within its short term of only few years has already shown potential for turning to be a major driver of growth for several industries, can help by enhancing production, increasing safety and bringing economic benefits to mining industry.</t>
  </si>
  <si>
    <t>Sensing and Monitoring Technologies for Mines and Hazardous Areas</t>
  </si>
  <si>
    <t>978-0-12-803194-0</t>
  </si>
  <si>
    <t>Chaulya, S.K.; Prasad, G.M.</t>
  </si>
  <si>
    <t>Business process archeology using MARBLE</t>
  </si>
  <si>
    <t>https://doi.org/10.1016/j.infsof.2011.05.006</t>
  </si>
  <si>
    <t>Context
Legacy information systems age over time. These systems cannot be thrown away because they store a significant amount of valuable business knowledge over time, and they cannot be entirely replaced at an acceptable cost. This circumstance is similar to that of the monuments of ancient civilizations, which have aged but still hold meaningful information about their civilizations. Evolutionary maintenance is the most suitable mechanism to deal with the software ageing problem since it preserves business knowledge. But first, recovering the underlying business knowledge in legacy systems is necessary in order to preserve this vital heritage.
Objective
This paper proposes and validates a method for recovering and rebuilding business processes from legacy information systems. This method, which can be considered a business process archeology, makes it possible to preserve the business knowledge in legacy information systems.
Method
The business process archeology method is framed in MARBLE, a generic framework based on Architecture-Driven Modernization (ADM), which uses the Knowledge Discovery Metamodel (KDM) standard. The proposed method is validated using a case study that involves a real-life legacy system. The case study is conducted following the case study protocol proposed by Brereton et al.
Results
The study reports that the proposed method makes it possible to obtain business process models from legacy systems with adequate levels of accuracy. In addition, the effectiveness of the proposed method is also validated positively.
Conclusion
The proposed method semi-automatically rebuilds the hidden business processes embedded in a legacy system. Therefore, the business process archeology method quickly allows business experts to have a meaningful understanding of the organization’s business processes. This proposal is less time-consuming and more exhaustive (since it considers the embedded business knowledge) than a manual process redesign by experts from scratch. In addition, it helps maintainers to extract the business knowledge needed for the system to evolve.</t>
  </si>
  <si>
    <t>Pérez-Castillo, Ricardo; García-Rodríguez de Guzmán, Ignacio; Piattini, Mario.</t>
  </si>
  <si>
    <t>Real-time risk monitoring in business processes: A sensor-based approach</t>
  </si>
  <si>
    <t>https://doi.org/10.1016/j.jss.2013.07.024</t>
  </si>
  <si>
    <t>This article proposes an approach for real-time monitoring of risks in executable business process models. The approach considers risks in all phases of the business process management lifecycle, from process design, where risks are defined on top of process models, through to process diagnosis, where risks are detected during process execution. The approach has been realized via a distributed, sensor-based architecture. At design-time, sensors are defined to specify risk conditions which when fulfilled, are a likely indicator of negative process states (faults) to eventuate. Both historical and current process execution data can be used to compose such conditions. At run-time, each sensor independently notifies a sensor manager when a risk is detected. In turn, the sensor manager interacts with the monitoring component of a business process management system to prompt the results to process administrators who may take remedial actions. The proposed architecture has been implemented on top of the YAWL system, and evaluated through performance measurements and usability tests with students. The results show that risk conditions can be computed efficiently and that the approach is perceived as useful by the participants in the tests.</t>
  </si>
  <si>
    <t>Conforti, Raffaele; La Rosa, Marcello; Fortino, Giancarlo; ter Hofstede, Arthur H.M.; Recker, Jan; Adams, Michael.</t>
  </si>
  <si>
    <t>Case handling: a new paradigm for business process support</t>
  </si>
  <si>
    <t>https://doi.org/10.1016/j.datak.2004.07.003</t>
  </si>
  <si>
    <t>Case handling is a new paradigm for supporting flexible and knowledge intensive business processes. It is strongly based on data as the typical product of these processes. Unlike workflow management, which uses predefined process control structures to determine what should be done during a workflow process, case handling focuses on what can be done to achieve a business goal. In case handling, the knowledge worker in charge of a particular case actively decides on how the goal of that case is reached, and the role of a case handling system is assisting rather than guiding her in doing so. In this paper, case handling is introduced as a new paradigm for supporting flexible business processes. It is motivated by comparing it to workflow management as the traditional way to support business processes. The main entities of case handling systems are identified and classified in a meta model. Finally, the basic functionality and usage of a case handling system is illustrated by an example.</t>
  </si>
  <si>
    <t>van der Aalst, Wil M.P.; Weske, Mathias; Grünbauer, Dolf.</t>
  </si>
  <si>
    <t>Industrial information integration—A literature review 2006–2015</t>
  </si>
  <si>
    <t>Journal of Industrial Information Integration</t>
  </si>
  <si>
    <t>In the last few years, Industrial Information Integration Engineering (IIIE) has attracted much attention by the information and communications technology (ICT) community. However, despite of the dynamic nature of this research area, a systematic and extensive review of recent research on IIIE is unavailable. Accordingly, this study conducts an intensive literature review on IIIE and presents an overview of IIIE's content, scope and findings, and potential research opportunities by examining existing literatures from 2006 to 2015 in all databases within Web of Science. Altogether, 497 papers related to IIIE are grouped into 37 research categories and reviewed. The results add knowledge to the existing ones by answering what the current level of development on IIIE is and what the potential future research directions of IIIE are.</t>
  </si>
  <si>
    <t>https://doi.org/10.1016/j.jii.2016.04.004</t>
  </si>
  <si>
    <t>2452-414X</t>
  </si>
  <si>
    <t>Chen, Yong</t>
  </si>
  <si>
    <t>Formal semantics and analysis of control flow in WS-BPEL</t>
  </si>
  <si>
    <t>https://doi.org/10.1016/j.scico.2007.03.002</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</si>
  <si>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</si>
  <si>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Ouyang, Chun; Verbeek, Eric; van der Aalst, Wil M.P.; Breutel, Stephan; Dumas, Marlon; ter Hofstede, Arthur H.M.</t>
  </si>
  <si>
    <t>A review on big data based parallel and distributed approaches of pattern mining</t>
  </si>
  <si>
    <t>https://doi.org/10.1016/j.jksuci.2019.09.006</t>
  </si>
  <si>
    <t>Pattern mining is a fundamental technique of data mining to discover interesting correlations in the data set. There are several variations of pattern mining, such as frequent itemset mining, sequence mining, and high utility itemset mining. High utility itemset mining is an emerging data science task, aims to extract knowledge based on a domain objective. The utility of a pattern shows its effectiveness or benefit that can be calculated based on user priority and domain-specific understanding. The sequential pattern mining (SPM) issue is much examined and expanded in various directions. Sequential pattern mining enumerates sequential patterns in a sequence data collection. Researchers have paid more attention in recent years to frequent pattern mining over uncertain transaction dataset. In recent years, mining itemsets in big data have received extensive attention based on the Apache Hadoop and Spark framework. This paper seeks to give a broad overview of the distinct approaches to pattern mining in the Big Data domain. Initially, we investigate the problem involved with pattern mining approaches and associated techniques such as Apache Hadoop, Apache Spark, parallel and distributed processing. Then we examine major developments in parallel, distributed, and scalable pattern mining, analyze them in the big data perspective and identify difficulties in designing the algorithms. In particular, we study four varieties of itemsets mining, i.e., parallel frequent itemsets mining, high utility itemset mining, sequential patterns mining and frequent itemset mining in uncertain data. This paper concludes with a discussion of open issues and opportunity. It also provides direction for further enhancement of existing approaches.</t>
  </si>
  <si>
    <t>Journal of King Saud University - Computer and Information Sciences</t>
  </si>
  <si>
    <t>1319-1578</t>
  </si>
  <si>
    <t>A review of Human Biomonitoring studies of trace elements in Pakistan</t>
  </si>
  <si>
    <t>Human biomonitoring (HBM) measures the concentration levels of substances or their metabolites in human body fluids and tissues. HBM of dose and biochemical effect monitoring is an effective way of measuring human exposure to chemical substances. Many countries have conducted HBM studies to develop a data base for many chemicals including trace metals of health concern for their risk assessment and risk management. However, in Pakistan, HBM program on large scale for general population does not exist at present or in the past has been reported. Various individual HBM studies have been reported on the assessment of trace elements (usually heavy metals) from Pakistan; most of them are epidemiological cross sectional surveys. In this current review we tried to develop a data base of HBM studies of trace elements namely arsenic, cadmium, copper, chromium, iron, lead, manganese, nickel, and zinc in biological fluids (blood, urine) and tissues (hair, nails) in general population of Pakistan. Studies from all available sources have been explored, discussed and presented in the form of tables and figures. The results of these studies were critically compared with large scale HBM programs of other countries, (US &amp; European communities etc). It was observed from the present study that the most of the toxic metals in biological fluids/tissues in general population of Pakistan, have higher background values comparatively. For example the mean values of toxic metals like As, Cd, Cr, Ni, and Pb in blood of general population were found as 2.08 μg/L, 4.24 μg/L, 60.5 μg/L, 1.95 μg/L, 198 μg/L respectively. Similarly, the urine mean values of 67.6 μg/L, 3.2 μg/L, 16.4 μg/L, 6.2 μg/L and 86.5 μg/L were observed for As, Cd, Cr, Ni, and Pb respectively.</t>
  </si>
  <si>
    <t>https://doi.org/10.1016/j.chemosphere.2016.08.011</t>
  </si>
  <si>
    <t>Waseem, Amir; Arshad, Jahanzaib</t>
  </si>
  <si>
    <t>Kumar, Sunil; Mohbey, Krishna Kumar</t>
  </si>
  <si>
    <t>Next generation phase change materials: State-of-the-art towards sustainable future</t>
  </si>
  <si>
    <t>https://doi.org/10.1016/j.pmatsci.2024.101380</t>
  </si>
  <si>
    <t>Progress in Materials Science</t>
  </si>
  <si>
    <t>Phase change materials (PCMs) show promise for thermal energy storage (TES) owing to their substantial latent heat during phase transition. However, the power density and overall storage efficiency are constrained by low thermal conductivity, leakage issues and phase instability of most viable PCMs. While extensive research focuses on enhancing heat capacity, cooling power, and system integration, many innovative PCMs, including porous, silica-based, metal organic framework based PCM, photo switchable PCM, magnetically multifunctional PCM remain, bio-inspired materials, 3D printed PCM and flexible PCMs remain underexplored. This necessitates a comprehensive review to project the innovative role of PCM based on existing knowledge, identified gaps, and chart a roadmap for future research directions. This review highlights the potential of these advanced PCMs, emphasizing their application in spacecraft, photonics, paint emulsions, biomedical fields, cotton fabrics, smart packaging, and solar energy systems, while also identifying gaps and suggesting future research directions. Advanced functional PCMs are expected to efficiently facilitate thermal regulation and thermal energy storage, subsequently contributing towards sustainable energy utilization.</t>
  </si>
  <si>
    <t>0079-6425</t>
  </si>
  <si>
    <t>Kalidasan, B.; Pandey, A.K.</t>
  </si>
  <si>
    <t>…</t>
  </si>
  <si>
    <t>Insight Through Process Mining</t>
  </si>
  <si>
    <t>Process Mining Success Factors and Their Interrelationships</t>
  </si>
  <si>
    <t>Enhancing Personalized Learning Through Process Mining</t>
  </si>
  <si>
    <t>From Process Mining to Enterprise Mining</t>
  </si>
  <si>
    <t>Context-Based Subvariant Discovery for Process Mining via Machine Learning</t>
  </si>
  <si>
    <t>Die Rolle des Controllers im Process Mining</t>
  </si>
  <si>
    <t>Process Mining</t>
  </si>
  <si>
    <t>On the potential of large language models to solve semantics-aware process mining tasks</t>
  </si>
  <si>
    <t>Insight durch Process Mining</t>
  </si>
  <si>
    <t>A Portfolio Management Method for Process Mining-Enabled Business Process Improvement Projects</t>
  </si>
  <si>
    <t>Maximizing Business Process Efficiency in Industry 4.0: A Techno-Functional Exploration of Process Mining Tools</t>
  </si>
  <si>
    <t>What makes life for process mining analysts difficult? A reflection of challenges</t>
  </si>
  <si>
    <t>Process mining: software comparison, trends, and challenges</t>
  </si>
  <si>
    <t>Data model to enable multidimensional process mining for data farming based value stream planning in production networks</t>
  </si>
  <si>
    <t>Ergebnisteil II: Reifegradmodell zur Optimierung des Process Mining-gestützten Prozesscontrollings</t>
  </si>
  <si>
    <t>Process Mining and Standardized Generic Business Process Tracing for ERP Systems: Requirements for ERP Vendors</t>
  </si>
  <si>
    <t>Action-oriented process mining: bridging the gap between insights and actions</t>
  </si>
  <si>
    <t>Process Mining for Detailed Process Analysis</t>
  </si>
  <si>
    <t>Partial-order-based process mining: a survey and outlook</t>
  </si>
  <si>
    <t>ERP Logs and Its Use for Process Mining Student Learning Purposes</t>
  </si>
  <si>
    <t>Process Mining as a Driver for Business Process Management: The Case of the Enervie Group</t>
  </si>
  <si>
    <t>Enhancing IT Service Management Through Process Mining – A Digital Analytics Perspective on Documented Customer Interactions</t>
  </si>
  <si>
    <t>Navigating the Challenges of Process Mining Use Case Definition: A Qualitative Study</t>
  </si>
  <si>
    <t>Object-Centric Process Mining: An Introduction</t>
  </si>
  <si>
    <t>Process Mining of Parallel Sequences with Neural Network Technologies</t>
  </si>
  <si>
    <t>Towards User-Oriented Process Mining: A Collaborative Approach to Minimize Late Payments in Accounts Payable Process</t>
  </si>
  <si>
    <t>Academic Perspective: How Object-Centric Process Mining Helps to Unleash Predictive and Generative AI</t>
  </si>
  <si>
    <t>Process Mining Platform of a Flexible and Sustainable Transportation Company</t>
  </si>
  <si>
    <t>Starting your SAP on AWS Modernization Initiatives</t>
  </si>
  <si>
    <t>Towards Leveraging Process Mining for Sustainability – An Analysis of Challenges and Potential Solutions</t>
  </si>
  <si>
    <t>Analysis of the Strengths of Process Mining Techniques in the Optimization of Logistics Processes</t>
  </si>
  <si>
    <t>Process Mining: A 360 Degree Overview</t>
  </si>
  <si>
    <t>Integrated Holistic Concept to Assess Process Mining in Indirect Procurement (Holistic Model)</t>
  </si>
  <si>
    <t>Datengestütztes RPA-Pipeline-Management mit Process Mining</t>
  </si>
  <si>
    <t>Process Mining in der  Gemeinkosten-Allokation</t>
  </si>
  <si>
    <t>Nutzung von Process Mining in RPA-Projekten</t>
  </si>
  <si>
    <t>Celonis PQL: A Query Language for Process Mining</t>
  </si>
  <si>
    <t>Ergebnisteil I: Anwendungsstand des Process Mining-gestützten PPMS und Status quo der Prozessorientierung im Controlling</t>
  </si>
  <si>
    <t>A Comparison Between the Most Used Process Mining Tools in the Market and in Academia: Identifying the Main Features Based on a Qualitative Analysis</t>
  </si>
  <si>
    <t>Introduction to SAP HANA Cloud</t>
  </si>
  <si>
    <t>Process Mining and the Transformation of Management Accounting: A Maturity Model for a Holistic Process Performance Measurement System</t>
  </si>
  <si>
    <t>Status and Future of Process Mining: From Process Discovery to Process Execution</t>
  </si>
  <si>
    <t>Graph-based feature extraction on object-centric event logs</t>
  </si>
  <si>
    <t>Process Automation and Process Mining in Manufacturing</t>
  </si>
  <si>
    <t>Detecting and Mitigating the Event Log Mutability Problem: At the Dutch Employee Insurance Agency (UWV)</t>
  </si>
  <si>
    <t>Process Choreography</t>
  </si>
  <si>
    <t>Case Study 1: Logistic Service Provider</t>
  </si>
  <si>
    <t>Bosch: Business and IT Transformation Facilitated by Process Intelligence</t>
  </si>
  <si>
    <t>Robotic process automation – research impulses from the BPM 2023 panel discussion</t>
  </si>
  <si>
    <t>Semantic-Based Process Mining: A Conceptual Model Analysis and Framework</t>
  </si>
  <si>
    <t>Anwendung am Fallbeispiel eines Süßwarenherstellers</t>
  </si>
  <si>
    <t>Der Mehrwert neuer Technologien steckt in deren Integration</t>
  </si>
  <si>
    <t>The Status Quo of Process Mining in the Industrial Sector</t>
  </si>
  <si>
    <t>Process Mining on Blockchain Data: A Case Study of Augur</t>
  </si>
  <si>
    <t>From Network Traffic Data to Business Activities: A Process Mining Driven Conceptualization</t>
  </si>
  <si>
    <t>Praxisorientierung der Wirtschaftsinformatik</t>
  </si>
  <si>
    <t>From Process and Enterprise Architecture to Digital Enterprise Twin in the Metaverse</t>
  </si>
  <si>
    <t>Sustainability Data Map: Framework for Data-Based Product Carbon Footprinting of Technical Products</t>
  </si>
  <si>
    <t>Saint Gobain: The Power of Executive Sponsorship</t>
  </si>
  <si>
    <t>Development</t>
  </si>
  <si>
    <t>Klassifizierung und Priorisierung des Automatisierungspotenzials von Prozessen für Robotic Process Automation mithilfe des Self-Enforcing Networks (SEN)</t>
  </si>
  <si>
    <t>"KI eröffnet uns  mehr Technologien  zur Problemlösung"</t>
  </si>
  <si>
    <t>Supporting Trace Fragments in Incremental Process Discovery</t>
  </si>
  <si>
    <t>Telekom: Process Mining in Shared Services</t>
  </si>
  <si>
    <t>Digitale Transformation der Lieferantenbewertung in der Automobilindustrie – Marktentwicklungen und Handlungsempfehlungen</t>
  </si>
  <si>
    <t>Generative AI for BPMN Process Analysis: Experiments with Multi-modal Process Representations</t>
  </si>
  <si>
    <t>IT-Unterstützung für das Prozessmanagement</t>
  </si>
  <si>
    <t>IT Support for Process Management</t>
  </si>
  <si>
    <t>Toward a Process-Centered Organization: The Operational Excellence Journey at Getzner</t>
  </si>
  <si>
    <t>The extended EA ModelSet—a FAIR dataset for researching and reasoning enterprise architecture modeling practices</t>
  </si>
  <si>
    <t>Learning recommendations from educational event data in higher education</t>
  </si>
  <si>
    <t>Concept Integration of APQC’s Process Classification Framework (PCF)® and Enterprise Architecture Frameworks with Signavio</t>
  </si>
  <si>
    <t>thyssenkrupp Rasselstein: Connected Supply Chain Across thyssenkrupp</t>
  </si>
  <si>
    <t>Driving User Adoption</t>
  </si>
  <si>
    <t>Controlling</t>
  </si>
  <si>
    <t>Design of explanation user interfaces for interactive machine learning using the example of a knowledge graph-based approach to explainable process analysis</t>
  </si>
  <si>
    <t>Business process management in the age of AI – three essential drifts</t>
  </si>
  <si>
    <t>Digitale Transformation in der CFO-Funktion – Entwicklungen in Steuerung und Controlling</t>
  </si>
  <si>
    <t>Von der Process- und Enterprise-Architecture zum digitalen Unternehmenszwilling im Metaverse</t>
  </si>
  <si>
    <t>Validierung</t>
  </si>
  <si>
    <t>Integriertes Vorgehensmodell zur Einführung von SAP S/4HANA</t>
  </si>
  <si>
    <t>Case Study 4: Financial Services Provider</t>
  </si>
  <si>
    <t>Challenges, Pitfalls and Failures</t>
  </si>
  <si>
    <t>Bayer: Process Mining Supports Digital Transformation in Internal Audit</t>
  </si>
  <si>
    <t>Managing next generation BP-x initiatives</t>
  </si>
  <si>
    <t>Smart Quality / Qualität 4.0</t>
  </si>
  <si>
    <t>Artificial Intelligence and Its Impact on Decision-Making in Managing Projects: A Systematic Literature Review</t>
  </si>
  <si>
    <t>Siemens: Acting Resiliently Through Hybrid Process Intelligence in the Supply Chain Metaverse</t>
  </si>
  <si>
    <t>Investigation of the Digital Twin Concept to Improve the Value Stream Methodology</t>
  </si>
  <si>
    <t>Execution and Operational Performance Support (Case Management)</t>
  </si>
  <si>
    <t>Comparative Analysis of Natural Language Query Responses on BPMN Model Serializations: RDF Graphs Versus BPMN XML</t>
  </si>
  <si>
    <t>From network traffic data to business activities: a conceptualization and a recognition approach</t>
  </si>
  <si>
    <t>Die Bedeutung und Gestaltung von Explainable AI bei der Interaktion mit künstlich intelligenten Systemen am Beispiel eines Wissensgraph-basierten Prozessanalyseansatzes</t>
  </si>
  <si>
    <t>Siemens: Process Mining for Operational Efficiency in Purchase2Pay</t>
  </si>
  <si>
    <t>Towards a digital twin of a holacratic organization: a point of view on Lyytinen et al. (2023)</t>
  </si>
  <si>
    <t>Process-aware Learning</t>
  </si>
  <si>
    <t>Schukat: Process Mining Enables Schukat Electronic to Reinvent Itself</t>
  </si>
  <si>
    <t>Process Intelligence as Transformation Enabler</t>
  </si>
  <si>
    <t>An Explanation User Interface for a Knowledge Graph-Based XAI Approach to Process Analysis</t>
  </si>
  <si>
    <t>Enabling efficient process mining on large data sets: realizing an in-database process mining operator</t>
  </si>
  <si>
    <t>Digital Supply Chain Capabilities</t>
  </si>
  <si>
    <t>How to Get Started</t>
  </si>
  <si>
    <t>What spreadsheets are to numbers, process mining is to events</t>
  </si>
  <si>
    <t>Anwendungsmöglichkeiten von Process Mining am Beispiel des Purchase-to-Pay-Prozesses für Raw Materials bei Bosch Power Tools — ein Theorie-Praxis-Transfer</t>
  </si>
  <si>
    <t>athenahealth: Process Mining for Service Integrity in Healthcare</t>
  </si>
  <si>
    <t>A General Framework for Action-Oriented Process Mining</t>
  </si>
  <si>
    <t>Incremental Process Discovery Framework</t>
  </si>
  <si>
    <t>Digitale Supply-Chain-Fähigkeiten</t>
  </si>
  <si>
    <t>Digitalisierung des Controllings</t>
  </si>
  <si>
    <t>New Technologies and New Business Demands in the M-B-BP Context</t>
  </si>
  <si>
    <t>Industry and Business Cases</t>
  </si>
  <si>
    <t>Integrating data analytics in teaching audit with machine learning and artificial intelligence</t>
  </si>
  <si>
    <t>Background</t>
  </si>
  <si>
    <t>Internet of Production – Steigerung des Wertschöpfungsanteils durch domänenübergreifende Kollaboration</t>
  </si>
  <si>
    <t>Erfolgreiche digitale Transformation von HR bei ZF</t>
  </si>
  <si>
    <t>Process Orchestration: Execution Design</t>
  </si>
  <si>
    <t>Modeling Platform and Data Infrastructure</t>
  </si>
  <si>
    <t>Die Themenfelder der Digitalen Transformation der HR</t>
  </si>
  <si>
    <t>Enterprise Architecture Method for Continuous Improvement of PLM Based on Process Mining</t>
  </si>
  <si>
    <t>Execution und Operational Performance Support (Case Management)</t>
  </si>
  <si>
    <t>Interpretability in Predictive Process Monitoring Using Process Models: An Expert Evaluation of the VisInter4PPM Framework</t>
  </si>
  <si>
    <t>DEMO Enhanced Method Engineering</t>
  </si>
  <si>
    <t>The Future of Enterprise Information Systems</t>
  </si>
  <si>
    <t>A Rule Based Events Correlation Algorithm for Process Mining</t>
  </si>
  <si>
    <t>Empirische Methoden der Wirtschaftsinformatik</t>
  </si>
  <si>
    <t>Ant: a process aware annotation software for regulatory compliance</t>
  </si>
  <si>
    <t>Cross-Case Analysis</t>
  </si>
  <si>
    <t>Zukunftsfähige Kostenrechnung</t>
  </si>
  <si>
    <t>Robotic Process Automation – Grundlagen, Dimensionen und Weiterentwicklungen</t>
  </si>
  <si>
    <t>Siemens Healthineers: Process Mining as an Innovation Driver in Product Management</t>
  </si>
  <si>
    <t>The Future Development of ERP: Towards Process ERP Systems?</t>
  </si>
  <si>
    <t>Optimization Patterns Enabled by Industry 4.0/5.0 Data</t>
  </si>
  <si>
    <t>Challenges in IT Security Processes and Solution Approaches with Process Mining</t>
  </si>
  <si>
    <t>Positioning Business Services</t>
  </si>
  <si>
    <t>The Value of Business Process Management to Understand Complex Asset Management Processes</t>
  </si>
  <si>
    <t>Sports Analytics</t>
  </si>
  <si>
    <t>Die Top-Zukunftsthemen des Controllings</t>
  </si>
  <si>
    <t>Heterogeneous Event Matching Based on Event Structures</t>
  </si>
  <si>
    <t>Organisationsebene</t>
  </si>
  <si>
    <t>Process-Mining-Software-Tools</t>
  </si>
  <si>
    <t>Einführung in das Geschäftsprozessmanagement</t>
  </si>
  <si>
    <t>Event Log Extraction for the Purpose of Process Mining: A Systematic Literature Review</t>
  </si>
  <si>
    <t>Data-Aware Process Oriented Query Language</t>
  </si>
  <si>
    <t>To Make Medicine That No One Has Ever Seen Before</t>
  </si>
  <si>
    <t>The Composable Enterprise as a New Paradigm</t>
  </si>
  <si>
    <t>Digital Industry Concepts for the Composable Enterprise</t>
  </si>
  <si>
    <t>Aufbau und Gliederung</t>
  </si>
  <si>
    <t>Introduction to Business Process Management</t>
  </si>
  <si>
    <t>Warnzeichen und deren Analysemöglichkeiten</t>
  </si>
  <si>
    <t>Datengetriebene Geschäftsmodelle: Konzeptuelles Rahmenwerk, Praxisbeispiele und Forschungsausblick</t>
  </si>
  <si>
    <t>Business Process Management</t>
  </si>
  <si>
    <t>Digital Procurement</t>
  </si>
  <si>
    <t>Roadmap of Sustainable Digitalization</t>
  </si>
  <si>
    <t>CRM Meets Customer Experience: Moments of Truth for the Customer</t>
  </si>
  <si>
    <t>Digitales Glass Wall Management</t>
  </si>
  <si>
    <t>COMPASS – Eine Supply-Chain-Strategie im Transformationsprozess der NGK Spark Plug EMEA</t>
  </si>
  <si>
    <t>Supporting Automatic System Dynamics Model Generation for Simulation in the Context of Process Mining</t>
  </si>
  <si>
    <t>Synergizing Data Contracts and BPM to Improve Process Interoperability: An Analysis of Gaps and Opportunities of Data Exchange Agreements in BPM Models</t>
  </si>
  <si>
    <t>Erfolgsfaktor Mitarbeiterpartizipation (MP) in der digitalen Transformation</t>
  </si>
  <si>
    <t>Was ist Process-Mining</t>
  </si>
  <si>
    <t>A Review on Financial Robot Process Auto-mining Based on Reinforcement Learning</t>
  </si>
  <si>
    <t>From RPA to IPA: How Software Robots Are Becoming Smarter</t>
  </si>
  <si>
    <t>Verifying Generalised and Structural Soundness of Workflow Nets via Relaxations</t>
  </si>
  <si>
    <t>Studying Digitalization Across Levels: An Overview and Introduction</t>
  </si>
  <si>
    <t>Roadmap einer nachhaltigen Digitalisierung</t>
  </si>
  <si>
    <t>Artifact-Centric Process Mining</t>
  </si>
  <si>
    <t>Introduction to Public Cloud and Hyperscalers</t>
  </si>
  <si>
    <t>Is it all hype? ChatGPT’s performance and disruptive potential in the accounting and auditing industries</t>
  </si>
  <si>
    <t>Leverage AI for Global Business Solutions&lt;sup&gt;+&lt;/sup&gt; at Henkel</t>
  </si>
  <si>
    <t>Wiederholungsfragen mit Antworten</t>
  </si>
  <si>
    <t>Towards a Framework for Context Awareness Based on Textual Process Data: Case Study Insights</t>
  </si>
  <si>
    <t>Digitale Technologien</t>
  </si>
  <si>
    <t>Concurrency and Objects Matter! Disentangling the Fabric of Real Operational Processes to Create Digital Twins</t>
  </si>
  <si>
    <t>Digitale Branchenkonzepte für das Composable Enterprise</t>
  </si>
  <si>
    <t>Agility Through Digital Transformation: It Is High Time</t>
  </si>
  <si>
    <t>Analyzing Multi-level BOM-Structured Event Data</t>
  </si>
  <si>
    <t>Introduction of RPA in Financial and Management Accounting</t>
  </si>
  <si>
    <t>Digitalisierung von Kernprozessen</t>
  </si>
  <si>
    <t>OCEL: A Standard for Object-Centric Event Logs</t>
  </si>
  <si>
    <t xml:space="preserve">Von Dashboards zu Dashboarding </t>
  </si>
  <si>
    <t>Geschäftsmodell-Innovationen mit Robotic Process Automation</t>
  </si>
  <si>
    <t>Geschäftsprozessmanagement</t>
  </si>
  <si>
    <t>Advancements in Technology for Pharmaceutical Packaging: A Review of Technology, Contributions, and Applied Areas</t>
  </si>
  <si>
    <t>Cortado—An Interactive Tool for Data-Driven Process Discovery and Modeling</t>
  </si>
  <si>
    <t>An Example of Merit Analysis for Digital Transformation and Robotic Process Automation (RPA)</t>
  </si>
  <si>
    <t>OPerA: Object-Centric Performance Analysis</t>
  </si>
  <si>
    <t>My timing experiences as an entrepreneur</t>
  </si>
  <si>
    <t>Vorbereitung von SAP Event Logs für Process Mining mit ProM</t>
  </si>
  <si>
    <t>Darstellung der Ergebnisse der qualitativen Studie</t>
  </si>
  <si>
    <t>Digital Supply Chain Management und Digital Procurement</t>
  </si>
  <si>
    <t>Der komplette Ansatz im Überblick</t>
  </si>
  <si>
    <t>The state of artificial intelligence: Procurement versus sales and marketing</t>
  </si>
  <si>
    <t>Planning and Scoping Business Process Management with the BPM Billboard</t>
  </si>
  <si>
    <t>The Complete Approach at a Glance</t>
  </si>
  <si>
    <t>Cognitive Robotic Process Automation: Concept and Impact on Dynamic IT Capabilities in Public Organizations</t>
  </si>
  <si>
    <t>Das Composable Enterprise als neues Paradigma</t>
  </si>
  <si>
    <t>Das digitale Zeitalter</t>
  </si>
  <si>
    <t>Review Questions</t>
  </si>
  <si>
    <t>Using Blockchain Technology for Cross-Organizational Process Mining – Concept and Case Study</t>
  </si>
  <si>
    <t>Business Intelligence</t>
  </si>
  <si>
    <t>Robotic Process Automation: The Key to Reviving the Supply Chain Processes</t>
  </si>
  <si>
    <t>Künstliche Intelligenz zwischen Utopie und Realität: Aktuelle und zukünftige Entwicklungen von KI am Beispiel von Human-Machine-Interaction, Blockchain, Green Tech und Mobilität</t>
  </si>
  <si>
    <t>Über-Sicht 2: ‚Methoden &amp;amp; Modelle‘</t>
  </si>
  <si>
    <t>Agilität durch digitale Transformation: Es ist höchste Zeit</t>
  </si>
  <si>
    <t>Entrepreneurial Monitoring</t>
  </si>
  <si>
    <t>Open-Source Software</t>
  </si>
  <si>
    <t>Conformance Checking</t>
  </si>
  <si>
    <t>Geschäftsprozessmanagement und Anwendungssysteme</t>
  </si>
  <si>
    <t>Center of Expertise Controlling/Reporting Factory 2.0</t>
  </si>
  <si>
    <t>Smart Factory Framework</t>
  </si>
  <si>
    <t>Integration mittels Workflow-Systemen</t>
  </si>
  <si>
    <t>Von RPA zu IPA – Wie Software-Roboter intelligenter werden</t>
  </si>
  <si>
    <t>Object-Centric Process Mining: Dealing with Divergence and Convergence in Event Data</t>
  </si>
  <si>
    <t>The Direction of the Future Development of ERP and BPMS: Towards a Single Unified Class?</t>
  </si>
  <si>
    <t>Digitalization</t>
  </si>
  <si>
    <t>Digitalisierung und KI in der Produktion</t>
  </si>
  <si>
    <t>Generating High Quality Samples of Process Cases in Internal Audit</t>
  </si>
  <si>
    <t>Making Processes Patient-Centric: Process Standardization and Automation in the Healthcare Sector at Hirslanden AG</t>
  </si>
  <si>
    <t>The Existing IT Functions and Robotic Process Automation</t>
  </si>
  <si>
    <t>Wie digital ist die Steuerabteilung?</t>
  </si>
  <si>
    <t>Wirkung und Wertbeiträge von IT-Systemen</t>
  </si>
  <si>
    <t>BPM als Unternehmensfähigkeit</t>
  </si>
  <si>
    <t>Security-Related Obstructability in Process-Aware Information Systems</t>
  </si>
  <si>
    <t>Einführung von RPA im Controlling &amp;amp; Rechnungswesen</t>
  </si>
  <si>
    <t>Processes in a Digital Environment</t>
  </si>
  <si>
    <t>Quo Vadis Information Systems Research in Times of Digitalization?</t>
  </si>
  <si>
    <t>Timing-Erfahrungen als Unternehmensgründer</t>
  </si>
  <si>
    <t>Extracting Multiple Viewpoint Models from Relational Databases</t>
  </si>
  <si>
    <t>EDP Comercial: Sales and Service Digitization</t>
  </si>
  <si>
    <t>Connecting databases with process mining: a meta model and toolset</t>
  </si>
  <si>
    <t>Um Medizin zu machen, die nie ein Mensch zuvor gesehen hat</t>
  </si>
  <si>
    <t>Roadmap for Sustainable Digitisation</t>
  </si>
  <si>
    <t>Intelligent Management and Control of Production Operation</t>
  </si>
  <si>
    <t>Case notion discovery and recommendation: automated event log building on databases</t>
  </si>
  <si>
    <t>Die Transformation der Verwaltung bedarf anders qualifizierter Mitarbeitende</t>
  </si>
  <si>
    <t>Design Science Research of High Practical Relevance</t>
  </si>
  <si>
    <t>Hybrid Project Management</t>
  </si>
  <si>
    <t>Special issue on the current trends in E-learning Assessment</t>
  </si>
  <si>
    <t>Processtraces: Technology</t>
  </si>
  <si>
    <t>Standardizing Process-Data Exploitation by Means of a Process-Instance Metamodel</t>
  </si>
  <si>
    <t>Projektportfoliomanagement erfahren – Praxisbeispiele der Agilisierung</t>
  </si>
  <si>
    <t>Digital Re-Engineering: Einführung</t>
  </si>
  <si>
    <t>The Future of Logistics and Supply Chain Management: Changing Skill Sets and Smart Career Choices</t>
  </si>
  <si>
    <t>Digitalisierung des Controllings durch Business Analytics</t>
  </si>
  <si>
    <t>RPA Vendors</t>
  </si>
  <si>
    <t>Innovationsnetzwerk zur Digitalisierung</t>
  </si>
  <si>
    <t>Process Model Similarity Techniques for Process Querying</t>
  </si>
  <si>
    <t>Grundlagen: KI, ML, DL, RPA und Co.</t>
  </si>
  <si>
    <t>Voraussetzungen für die digitale Transformation schaffen</t>
  </si>
  <si>
    <t>Robotic Process Automation – Ein praxisnaher Bericht über die Implementierung von Automationsprojekten mit RPA im Umfeld der Energiewirtschaft</t>
  </si>
  <si>
    <t>Business View: Towards a Digital Enabled Organization</t>
  </si>
  <si>
    <t>Grundlagen der Robotic Process Automation</t>
  </si>
  <si>
    <t>Siemens: Driving Global Change with the Digital Fit Rate in Order2Cash</t>
  </si>
  <si>
    <t>Operational Performance Support</t>
  </si>
  <si>
    <t>Implementierung digitaler Prozesse</t>
  </si>
  <si>
    <t>Why the Automation of Regulation Can Obstruct Business Processes</t>
  </si>
  <si>
    <t>Creating the Conditions for Digital Transformation</t>
  </si>
  <si>
    <t>Prozessüberwachung</t>
  </si>
  <si>
    <t>Digitalisierung der Unternehmensberatung: Eine multiperspektivische Analyse aus Sicht von Kunden- und Beratungsunternehmen</t>
  </si>
  <si>
    <t>Wie das Virtualisierungspotenzial von Leistungen der Unternehmensberatung bestimmt werden kann</t>
  </si>
  <si>
    <t>Die Realität – Unsere Interviews mit …</t>
  </si>
  <si>
    <t>Hebel und Handlungsfelder für die digitale Transformation in der Automobilindustrie am Beispiel der Porsche AG</t>
  </si>
  <si>
    <t>Enterprise Data Management</t>
  </si>
  <si>
    <t>GDS: The Turbulent Years (2012–Present)</t>
  </si>
  <si>
    <t>Transportation Management Systems for Airport Ground Handling</t>
  </si>
  <si>
    <t>Intelligent Robotic Process Automation</t>
  </si>
  <si>
    <t>Maintenance of Enterprise Architecture Models</t>
  </si>
  <si>
    <t>AI and Its Opportunities, Challenges and Risks</t>
  </si>
  <si>
    <t>Business Model Innovation and the Change of Value Creation in Consulting Firms</t>
  </si>
  <si>
    <t>PRIPEL: Privacy-Preserving Event Log Publishing Including Contextual Information</t>
  </si>
  <si>
    <t>Extracting Object-Centric Event Logs to Support Process Mining on Databases</t>
  </si>
  <si>
    <t>Redo Log Process Mining in Real Life: Data Challenges &amp;amp; Opportunities</t>
  </si>
  <si>
    <t>Industrial Digital Environments in Action: The OMiLAB Innovation Corner</t>
  </si>
  <si>
    <t>Die Rolle der IT für die Utilities 4.0</t>
  </si>
  <si>
    <t>IoT-Based Activity Recognition for Process Assistance in Human-Robot Disaster Response</t>
  </si>
  <si>
    <t>Analysis of business process models in procurement</t>
  </si>
  <si>
    <t>Digitale Assistenten in der Unternehmenssteuerung?</t>
  </si>
  <si>
    <t>Designing a Process Mining-Enabled Decision Support System for Business Process Standardization in ERP Implementation Projects</t>
  </si>
  <si>
    <t>Improving Invoice Allocation in Accounting—An Account Recommender Case Study Applying Machine Learning</t>
  </si>
  <si>
    <t>Dividend or No Dividend in Delegated Blockchain Governance: A Game Theoretic Analysis</t>
  </si>
  <si>
    <t>Future of RPA</t>
  </si>
  <si>
    <t>Holistisches Wertschöpfungsmanagement von IT-Systemen</t>
  </si>
  <si>
    <t>New Work als natürliche Reaktion auf gesellschaftliche Veränderungen</t>
  </si>
  <si>
    <t>Entwicklung eines Werkzeugs zur Geschäftsprozessanalyse auf Basis eines inferenzfähigen Wissensmodells</t>
  </si>
  <si>
    <t>Business Analytics in Shared Service Organisationen</t>
  </si>
  <si>
    <t>Effectively and Efficiently Implementing Complex Business Processes: A Case Study</t>
  </si>
  <si>
    <t>Logistics and Supply Chain Intelligence</t>
  </si>
  <si>
    <t>Digital in Procurement</t>
  </si>
  <si>
    <t>Stufenweise Transformation der Elemente des digitalen Unternehmens</t>
  </si>
  <si>
    <t>Scenario-Based Prediction of Business Processes Using System Dynamics</t>
  </si>
  <si>
    <t>Einleitung</t>
  </si>
  <si>
    <t>Krönung der Beratung – Wie Unternehmer und Consultants königlich Krisen meistern</t>
  </si>
  <si>
    <t>Structuring Behavior or Not, That is the Question</t>
  </si>
  <si>
    <t>Methoden und IT-Tools des Wissensmanagements</t>
  </si>
  <si>
    <t>Influence of Artificial Intelligence on Commercial Interactions in the Consumer Market</t>
  </si>
  <si>
    <t>Responsible Data Science in a Dynamic World</t>
  </si>
  <si>
    <t>The Development Lines of Process Automation</t>
  </si>
  <si>
    <t>Research Challenges for Intelligent Robotic Process Automation</t>
  </si>
  <si>
    <t>Datengetriebene Entscheidungsfindung aus strategischer und operativer Perspektive im Handel</t>
  </si>
  <si>
    <t>Data Impact Analysis in Business Processes</t>
  </si>
  <si>
    <t>Experiential Learning in International Management Consulting: Connecting International Students and Global Management Consulting Firms</t>
  </si>
  <si>
    <t>Operating Enterprise AI as a Service</t>
  </si>
  <si>
    <t>Digital Supply Chain, Smart Operations and Industry 4.0</t>
  </si>
  <si>
    <t>Digitale Branchenkonzepte</t>
  </si>
  <si>
    <t>OBDA for Log Extraction in Process Mining</t>
  </si>
  <si>
    <t>Probleme in der Praxis oder die Mühen der Ebene</t>
  </si>
  <si>
    <t>Robotic Process Automation</t>
  </si>
  <si>
    <t>Controlling 4.0</t>
  </si>
  <si>
    <t>Developing a Platform for Supporting Clinical Pathways</t>
  </si>
  <si>
    <t>Problem Investigation and Solution Requirements for Tactical Management</t>
  </si>
  <si>
    <t>Views on the Past, Present, and Future of Business and Information Systems Engineering</t>
  </si>
  <si>
    <t>Tell Me What’s My Business - Development of a Business Model Mining Software</t>
  </si>
  <si>
    <t>Automated Robotic Process Automation: A Self-Learning Approach</t>
  </si>
  <si>
    <t>Audit Trails in OpenSLEX: Paving the Road for Process Mining in Healthcare</t>
  </si>
  <si>
    <t>KI und ihre Chancen, Herausforderungen und Risiken</t>
  </si>
  <si>
    <t>Anhang zur quantitativen Studie</t>
  </si>
  <si>
    <t>Desire Lines in Big Data</t>
  </si>
  <si>
    <t>Assembly systems in Industry 4.0 era: a road map to understand Assembly 4.0</t>
  </si>
  <si>
    <t>KeyPro - A Decision Support System for Discovering Important Business Processes in Information Systems</t>
  </si>
  <si>
    <t>A Financial Reporting Ontology for Market, Exchange, and Enterprise Shared Information Systems</t>
  </si>
  <si>
    <t>Best Practice Examples</t>
  </si>
  <si>
    <t>Using metadata for recommending business process</t>
  </si>
  <si>
    <t>A Native Operator for Process Discovery</t>
  </si>
  <si>
    <t>Die Auswirkungen der Digitalisierung auf die Rolle des Controllers</t>
  </si>
  <si>
    <t>Business Process Reporting Using Process Mining, Analytic Workflows and Process Cubes: A Case Study in Education</t>
  </si>
  <si>
    <t>Business Process Management in the Manufacturing Industry: ERP Replacement and ISO 9001 Recertification Supported by the icebricks Method</t>
  </si>
  <si>
    <t>Process Mining Software</t>
  </si>
  <si>
    <t>BPM as an Enterprise Capability</t>
  </si>
  <si>
    <t>Digitale Transformation und Leadership in Shared Service Organisationen</t>
  </si>
  <si>
    <t>Digital Transformation of the Consulting Industry—Introduction and Overview</t>
  </si>
  <si>
    <t>Data Science Skills and Enabling Enterprise Systems</t>
  </si>
  <si>
    <t>Process Mining: The Missing Link</t>
  </si>
  <si>
    <t>Adding Big Value to Big Businesses: A Present State of the Art of Big Data, Frameworks and Algorithms</t>
  </si>
  <si>
    <t>Conceptual Schema Transformation in Ontology-Based Data Access</t>
  </si>
  <si>
    <t>Begrenzung der Informationsmacht</t>
  </si>
  <si>
    <t>ERP prototype with built-in task and process support</t>
  </si>
  <si>
    <t>Crowd Workplace—A Case Study on the Digital Transformation Within IT- and Management-Consulting</t>
  </si>
  <si>
    <t>Ein lebenszyklusbezogenes Metamodell der Logistics &amp;amp; Supply Chain Intelligence</t>
  </si>
  <si>
    <t>Grundlagen des Logistik- und Supply Chain Managements sowie der relevanten IT</t>
  </si>
  <si>
    <t>Function-Splitting Heuristics for Discovery of Microservices in Enterprise Systems</t>
  </si>
  <si>
    <t>Process Mining in the Large</t>
  </si>
  <si>
    <t>MFI-5 Based Similarity Measurement of Business Process Models</t>
  </si>
  <si>
    <t>Process Monitoring</t>
  </si>
  <si>
    <t>Discovering Microservices in Enterprise Systems Using a Business Object Containment Heuristic</t>
  </si>
  <si>
    <t>Connecting Databases with Process Mining: A Meta Model and Toolset</t>
  </si>
  <si>
    <t>Process-Aware Information Systems</t>
  </si>
  <si>
    <t>Business Process Intelligence Tools</t>
  </si>
  <si>
    <t>Big Data Semantics</t>
  </si>
  <si>
    <t>Responsible Data Science: Using Event Data in a “People Friendly” Manner</t>
  </si>
  <si>
    <t>Process Driven ERP Implementation: Business Process Management Approach to ERP Implementation</t>
  </si>
  <si>
    <t>Enhancing Process Models to Improve Business Performance: A Methodology and Case Studies</t>
  </si>
  <si>
    <t>Anforderungen der Praxis an das Geschäftsprozessmanagement – Berufsbilder, Kompetenzen und Tätigkeitsfelder</t>
  </si>
  <si>
    <t>Intelligence Systeme in Transition zwischen Theorie und Praxis – ein Bezugsrahmen des Metamodells</t>
  </si>
  <si>
    <t>CIRSE 2024 Book of Abstracts</t>
  </si>
  <si>
    <t>Overview of Selected Business Process Semantization Techniques</t>
  </si>
  <si>
    <t>Process-Mining in der Assekuranz</t>
  </si>
  <si>
    <t>Scalable Conformance Checking of Business Processes</t>
  </si>
  <si>
    <t>Elicitation of Processes in Business Process Management in the Era of Digitization – The Same Techniques as Decades Ago?</t>
  </si>
  <si>
    <t>Automatic Discovery of Object-Centric Behavioral Constraint Models</t>
  </si>
  <si>
    <t>Business Intelligence and Analytics: Big Systems for Big Data</t>
  </si>
  <si>
    <t>A Multi-criteria Approach for Team Recommendation</t>
  </si>
  <si>
    <t>Adaptive identity and access management—contextual data based policies</t>
  </si>
  <si>
    <t>Assessing Process Fit in ERP Implementation Projects: A Methodological Approach</t>
  </si>
  <si>
    <t>Getting the Data</t>
  </si>
  <si>
    <t>Nutzentreiber der Digitalisierung</t>
  </si>
  <si>
    <t>Cloud-Architekturen für Datenanalysen in Wirtschaftsprüfungsgesellschaften</t>
  </si>
  <si>
    <t>PM $$^2$$ : A Process Mining Project Methodology</t>
  </si>
  <si>
    <t>Systemunterstützung für wissensintensive Geschäftsprozesse – Konzepte und Implementierungsansätze</t>
  </si>
  <si>
    <t>Data Science in Action</t>
  </si>
  <si>
    <t>Business Process Data Analysis</t>
  </si>
  <si>
    <t>Extracting Event Data from Databases to Unleash Process Mining</t>
  </si>
  <si>
    <t>Material Movement Analysis for Warehouse Business Process Improvement with Process Mining: A Case Study</t>
  </si>
  <si>
    <t>The Role of Gender in Business Process Management Competence Supply</t>
  </si>
  <si>
    <t>Business Process Management: What Is It and Why Do You Need It?</t>
  </si>
  <si>
    <t>IT and the Enterprise</t>
  </si>
  <si>
    <t>Tools, Use Cases, and Discussions</t>
  </si>
  <si>
    <t>Potential Benefits of Using Social Software in ERP-Based Business Process Management</t>
  </si>
  <si>
    <t>Adapting Case Management Techniques to Achieve Software Process Flexibility</t>
  </si>
  <si>
    <t>Enterprise Modeling as a Decision Making Aid: A Systematic Mapping Study</t>
  </si>
  <si>
    <t>Process Modeling and Analysis</t>
  </si>
  <si>
    <t>Cloud-Servicemanagement und Analytics: Nutzung von Business Intelligence Technologien für das Service Management von Cloud Computing Diensten</t>
  </si>
  <si>
    <t>Generating process model collections</t>
  </si>
  <si>
    <t>Process modeling and bottleneck mining in online peer-review systems</t>
  </si>
  <si>
    <t>On the Transferability of Process-Oriented Cases</t>
  </si>
  <si>
    <t>Editorial</t>
  </si>
  <si>
    <t>Adaptation of Turtle Graphics Method for Visualization of the Process Execution</t>
  </si>
  <si>
    <t>An Application of Process Mining to Invoice Verification Process in SAP</t>
  </si>
  <si>
    <t>Dynamic Scoring-Based Sequence Alignment for Process Diagnostics</t>
  </si>
  <si>
    <t>Reduction of Complexity</t>
  </si>
  <si>
    <t>Capturing Enterprise Data Integration Challenges Using a Semiotic Data Quality Framework</t>
  </si>
  <si>
    <t>An overview of platforms for cloud based development</t>
  </si>
  <si>
    <t>Data Preparation</t>
  </si>
  <si>
    <t>Modernizing Exploration and Navigation in Enterprise Systems with Interactive Visualizations</t>
  </si>
  <si>
    <t>Utility-Based Control Flow Discovery from Business Process Event Logs</t>
  </si>
  <si>
    <t>SPR 2019</t>
  </si>
  <si>
    <t>A diagnosis and evaluation method for strategic planning and systematic design of a virtual factory in smart manufacturing systems</t>
  </si>
  <si>
    <t>Conclusion</t>
  </si>
  <si>
    <t>Learning Relationships Between the Business Layer and the Application Layer in ArchiMate Models</t>
  </si>
  <si>
    <t>Resource Mining: Applying Process Mining to Resource-Oriented Systems</t>
  </si>
  <si>
    <t>Workflow Management</t>
  </si>
  <si>
    <t>Computergestützte Prozessauditierung mit Process Mining</t>
  </si>
  <si>
    <t>From Secure Business Process Models to Secure Artifact-Centric Specifications</t>
  </si>
  <si>
    <t>Pariket: Mining Business Process Logs for Root Cause Analysis of Anomalous Incidents</t>
  </si>
  <si>
    <t>Informationsgenerierung mit Business-Intelligence-Technologien</t>
  </si>
  <si>
    <t>On the Importance of Non-technical Process Capabilities to Support Digital Innovations</t>
  </si>
  <si>
    <t>A Universal Significant Reference Model Set for Process Mining Evaluation Framework</t>
  </si>
  <si>
    <t>An Impact of the User and Time Parameters to Sequence Alignment Methods for Process Mining</t>
  </si>
  <si>
    <t>Context-Sensitive Textual Recommendations for Incomplete Process Model Elements</t>
  </si>
  <si>
    <t>Intelligent Decision Support Systems</t>
  </si>
  <si>
    <t>Business Process Innovation as an Enabler of Proactive Value Chains</t>
  </si>
  <si>
    <t>Analyzing Complex Patients’ Temporal Histories: New Frontiers in Temporal Data Mining</t>
  </si>
  <si>
    <t>Data Provisioning</t>
  </si>
  <si>
    <t>Effective application of process improvement patterns to business processes</t>
  </si>
  <si>
    <t>Enabling Process Innovation via Deviance Mining and Predictive Monitoring</t>
  </si>
  <si>
    <t>Managing Regulatory Compliance in Business Processes</t>
  </si>
  <si>
    <t>Business Process Simulation Survival Guide</t>
  </si>
  <si>
    <t>Comparing Business Intelligence and Big Data Skills</t>
  </si>
  <si>
    <t>Vergleich von Kompetenzanforderungen an Business-Intelligence- und Big-Data-Spezialisten</t>
  </si>
  <si>
    <t>Big Data: An Introduction</t>
  </si>
  <si>
    <t>Business process management as the “Killer App” for Petri nets</t>
  </si>
  <si>
    <t>Big Data and Analytics Innovation Practices</t>
  </si>
  <si>
    <t>Process-Driven Data Collection with Smart Mobile Devices</t>
  </si>
  <si>
    <t>The Process of Business Process Management</t>
  </si>
  <si>
    <t>Semantic Business Process Modelling and Analysis</t>
  </si>
  <si>
    <t>Evolutionary Business Information Systems</t>
  </si>
  <si>
    <t>Geschäftsprozessmodellierung: Die ,,Killer-Applikation“ für Petrinetze</t>
  </si>
  <si>
    <t>Introducing a Framework for Scalable Dynamic Process Discovery</t>
  </si>
  <si>
    <t>Research Challenges for Business Process Models at Run-Time</t>
  </si>
  <si>
    <t>Evolutionäre betriebliche Informationssysteme</t>
  </si>
  <si>
    <t>Data Scientist: The Engineer of the Future</t>
  </si>
  <si>
    <t>The Aniketos Service Composition Framework</t>
  </si>
  <si>
    <t>Advanced Concepts for Architecture Support in Process-Driven Applications</t>
  </si>
  <si>
    <t>Mining Event Logs to Assist the Development of Executable Process Variants</t>
  </si>
  <si>
    <t>Proposals for Future BPM Research Directions</t>
  </si>
  <si>
    <t>Health—exploring complexity: an interdisciplinary systems approach HEC2016</t>
  </si>
  <si>
    <t>Towards Automated Enterprise Architecture Documentation: Data Quality Aspects of SAP PI</t>
  </si>
  <si>
    <t>A Framework for Developing Social Networks Enabling Systems to Enhance the Transparency and Visibility of Cross-border Food Supply Chains</t>
  </si>
  <si>
    <t>Constructs Competition Miner: Process Control-Flow Discovery of BP-Domain Constructs</t>
  </si>
  <si>
    <t>ERP Event Log Preprocessing: Timestamps vs. Accounting Logic</t>
  </si>
  <si>
    <t>Geschäftsprozessorientierte Prüfung von IT-Systemen</t>
  </si>
  <si>
    <t>Colored Petri Nets for Integrating the Data Perspective in Process Audits</t>
  </si>
  <si>
    <t>Problem Description and Fundamentals</t>
  </si>
  <si>
    <t>Formalizing and appling compliance patterns for business process compliance</t>
  </si>
  <si>
    <t>Interdisziplinäre Kollaboration</t>
  </si>
  <si>
    <t>Towards a Business Network Management</t>
  </si>
  <si>
    <t>Sequence Alignment Adaptation for Process Diagnostics and Delta Analysis</t>
  </si>
  <si>
    <t>Process Mining Manifesto</t>
  </si>
  <si>
    <t>Enriching Process Models for Business Process Compliance Checking in ERP Environments</t>
  </si>
  <si>
    <t>A Network-Centric BPMN Model for Business Network Management</t>
  </si>
  <si>
    <t>Automatic Discovery of Data-Centric and Artifact-Centric Processes</t>
  </si>
  <si>
    <t>Spotting Terminology Deficiencies in Process Model Repositories</t>
  </si>
  <si>
    <t>The Business Network Data Management Platform</t>
  </si>
  <si>
    <t>Improving Business Process Models Using Observed Behavior</t>
  </si>
  <si>
    <t>Querying business process model repositories</t>
  </si>
  <si>
    <t>User-centered innovative technology analysis and prediction application in mobile environment</t>
  </si>
  <si>
    <t>Introduction and Motivation</t>
  </si>
  <si>
    <t>Secure and Compliant Implementation of Business Process-Driven Systems</t>
  </si>
  <si>
    <t>Measuring Similarity between Business Process Models</t>
  </si>
  <si>
    <t>What makes a good process model?</t>
  </si>
  <si>
    <t>Decision Support By Automatic Analysis of Business Process Models</t>
  </si>
  <si>
    <t>Merging Computer Log Files for Process Mining: An Artificial Immune System Technique</t>
  </si>
  <si>
    <t>Demonstrating the Effectiveness of Process Improvement Patterns</t>
  </si>
  <si>
    <t>Business Process Monitoring with S-BPM</t>
  </si>
  <si>
    <t>Why Are Business Processes Not Secure?</t>
  </si>
  <si>
    <t>Ontological Foundations of Multi-agent Framework for Organizational Diagnosis</t>
  </si>
  <si>
    <t>Process Quality and Performance in a Shared Services Environment</t>
  </si>
  <si>
    <t>Semantic Technologies in Business Process Management</t>
  </si>
  <si>
    <t>Evaluating Social Tagging for Business Process Models</t>
  </si>
  <si>
    <t>Business Activity Monitoring (BAM)</t>
  </si>
  <si>
    <t>Big Data: A Survey</t>
  </si>
  <si>
    <t>Analyzing and Completing Middleware Designs for Enterprise Integration Using Coloured Petri Nets</t>
  </si>
  <si>
    <t>Verification of workflow nets with transition conditions</t>
  </si>
  <si>
    <t>Geschäftsprozessorientierte Integration</t>
  </si>
  <si>
    <t>Customer-Oriented Business Process Management: Vision and Obstacles</t>
  </si>
  <si>
    <t>Workflow patterns put into context</t>
  </si>
  <si>
    <t>Using Suffix-Tree to Identify Patterns and Cluster Traces from Event Log</t>
  </si>
  <si>
    <t>Generating Event Logs with Workload-Dependent Speeds from Simulation Models</t>
  </si>
  <si>
    <t>Warehousing Manufacturing Data</t>
  </si>
  <si>
    <t>Analysing Differences between Business Process Similarity Measures</t>
  </si>
  <si>
    <t>Making Compliance Measures Actionable: A New Compliance Analysis Approach</t>
  </si>
  <si>
    <t>Event-Driven Process-Centric Performance Prediction via Simulation</t>
  </si>
  <si>
    <t>Empirical Assessment of Business Model Transformations Based on Model Simulation</t>
  </si>
  <si>
    <t>Geschäftsprozessmanagement im Großen</t>
  </si>
  <si>
    <t>Business Process Management in the Large</t>
  </si>
  <si>
    <t>A Process Deviation Analysis – A Case Study</t>
  </si>
  <si>
    <t>Automatic Derivation of Service Candidates from Business Process Model Repositories</t>
  </si>
  <si>
    <t>A Platform for Research on Process Model Collections</t>
  </si>
  <si>
    <t>A Decade of Business Process Management Conferences: Personal Reflections on a Developing Discipline</t>
  </si>
  <si>
    <t>On the Role of Fitness, Precision, Generalization and Simplicity in Process Discovery</t>
  </si>
  <si>
    <t>NOVA Workflow: A Workflow Management Tool Targeting Health Services Delivery</t>
  </si>
  <si>
    <t>Does Process Mining Add to Internal Auditing? An Experience Report</t>
  </si>
  <si>
    <t>Health Care Performance Monitoring Using an Inpatient Reference Process Model and Clinical KPIs</t>
  </si>
  <si>
    <t>Local Behavior Similarity</t>
  </si>
  <si>
    <t>Implementing Design Principles for Collaborative ERP Systems</t>
  </si>
  <si>
    <t>TAPIR: Wiki-Based Task and Personal Information Management Supporting Subjective Process Management</t>
  </si>
  <si>
    <t>Intra- and Inter-Organizational Process Mining: Discovering Processes within and between Organizations</t>
  </si>
  <si>
    <t>Workflowmanagement</t>
  </si>
  <si>
    <t>The Infrastructure Level of Cloud Computing as a Basis for Privacy and Security of Software Services</t>
  </si>
  <si>
    <t>Work Experience in PAIS – Concepts, Measurements and Potentials</t>
  </si>
  <si>
    <t>Tool Support</t>
  </si>
  <si>
    <t>XES, XESame, and ProM 6</t>
  </si>
  <si>
    <t>Toward Obtaining Event Logs from Legacy Code</t>
  </si>
  <si>
    <t>Refining Process Models through the Analysis of Informal Work Practice</t>
  </si>
  <si>
    <t>Delta Analysis: A Hybrid Quantitative Approach for Measuring Discrepancies between Business Process Models</t>
  </si>
  <si>
    <t>Revealing Hidden Relations among Web Services Using Business Process Knowledge</t>
  </si>
  <si>
    <t>Towards Efficient Business Process Clustering and Retrieval: Combining Language Modeling and Structure Matching</t>
  </si>
  <si>
    <t>A Blueprint for Event-Driven Business Activity Management</t>
  </si>
  <si>
    <t>A Semantic Approach for Business Process Model Abstraction</t>
  </si>
  <si>
    <t>Analyzing Resource Behavior Using Process Mining</t>
  </si>
  <si>
    <t>Querying Business Process Models Based on Semantics</t>
  </si>
  <si>
    <t>Behavioral Conformance of Artifact-Centric Process Models</t>
  </si>
  <si>
    <t>On the Use of a Role Ontology to Consistently Design Business Processes</t>
  </si>
  <si>
    <t>Conformance Checking of Interacting Processes with Overlapping Instances</t>
  </si>
  <si>
    <t>Emergent Case Management for Ad-hoc Processes: A Solution Based on Microblogging and Activity Streams</t>
  </si>
  <si>
    <t>Metric Trees for Efficient Similarity Search in Large Process Model Repositories</t>
  </si>
  <si>
    <t>BAM - Business Alignment Methodology</t>
  </si>
  <si>
    <t>Process Mining Approach to Promote Business Intelligence in Iranian Detectives’ Police</t>
  </si>
  <si>
    <t>A Query-Driven Approach for Checking the Semantic Correctness of Ontology-Based Process Representations</t>
  </si>
  <si>
    <t>Discovering Characteristics of Stochastic Collections of Process Models</t>
  </si>
  <si>
    <t>Management of Process Excellence: What Is It and Why Do You Need It?</t>
  </si>
  <si>
    <t>Discovering Business Process Similarities: An Empirical Study with SAP Best Practice Business Processes</t>
  </si>
  <si>
    <t>Event correlation for process discovery from web service interaction logs</t>
  </si>
  <si>
    <t>COOPIS’10 Keynote</t>
  </si>
  <si>
    <t>Qualitätsmanagement zur Steuerung von IT-Prozessen auf der Basis von Referenzmodellen und Process Mining</t>
  </si>
  <si>
    <t>Requirements Engineering for Enterprise Systems: What We Know and What We Don’t Know?</t>
  </si>
  <si>
    <t>AUM and Enterprise Tomography: New Concepts for Technology Enhanced Learning for Enterprise Systems in Higher Education</t>
  </si>
  <si>
    <t>Semantic business process space for intelligent management of sales order business processes</t>
  </si>
  <si>
    <t>Towards an Enterprise System Learning Environment to improve the Competence-Building for Enterprise Systems in Higher Education</t>
  </si>
  <si>
    <t>BPM-in-the-Large – Towards a Higher Level of Abstraction in Business Process Management</t>
  </si>
  <si>
    <t>Discovering Models from Event-Based Data Basis on a Survey of Issues and Approaches</t>
  </si>
  <si>
    <t>Learning Workflow Petri Nets</t>
  </si>
  <si>
    <t>Enterprise Tomography Driven Governance of Federated ERP in a Cloud</t>
  </si>
  <si>
    <t>Enterprise Tomography Driven Integration Lifecycle Management of Federated ERP in Green Clouds</t>
  </si>
  <si>
    <t>A Frequency-Based Algorithm for Workflow Outlier Mining</t>
  </si>
  <si>
    <t>Identification of Services through Functional Decomposition of Business Processes</t>
  </si>
  <si>
    <t>Beyond soundness: on the verification of semantic business process models</t>
  </si>
  <si>
    <t>A Collaborative Approach to Maturing Process-Related Knowledge</t>
  </si>
  <si>
    <t>Managing Business Process Variants at eBay</t>
  </si>
  <si>
    <t>Business Process Simulation</t>
  </si>
  <si>
    <t>Unterstützung von Modellierungsleistungen durch semantische Technologien</t>
  </si>
  <si>
    <t>Process-Aware Information Systems: Lessons to Be Learned from Process Mining</t>
  </si>
  <si>
    <t>Business Process Model Abstraction Based on Behavioral Profiles</t>
  </si>
  <si>
    <t>Semantic Business Process Management</t>
  </si>
  <si>
    <t>Measuring the Compliance of Processes with Reference Models</t>
  </si>
  <si>
    <t>Introduction to the Fourth International Workshop on Business Process Intelligence (BPI 2008)</t>
  </si>
  <si>
    <t>Preprocessing Support for Large Scale Process Mining of SAP Transactions</t>
  </si>
  <si>
    <t>A Collaboration and Productiveness Analysis of the BPM Community</t>
  </si>
  <si>
    <t>A novel approach for process mining based on event types</t>
  </si>
  <si>
    <t>Strategy-Driven Business Process Analysis</t>
  </si>
  <si>
    <t>Process Mining towards Semantics</t>
  </si>
  <si>
    <t>Decision Support Based on Process Mining</t>
  </si>
  <si>
    <t>Graph Matching Algorithms for Business Process Model Similarity Search</t>
  </si>
  <si>
    <t>Application of Process Mining in Healthcare – A Case Study in a Dutch Hospital</t>
  </si>
  <si>
    <t>Challenges in Business Process Analysis</t>
  </si>
  <si>
    <t>Inter-enterprise System and Application Integration: A Reality Check</t>
  </si>
  <si>
    <t>Mining Reference Process Models and Their Configurations</t>
  </si>
  <si>
    <t>Introduction to the Third Workshop on Business Process Intelligence (BPI 2007)</t>
  </si>
  <si>
    <t>Challenges for Business Process Intelligence: Discussions at the BPI Workshop 2007</t>
  </si>
  <si>
    <t>Inventing Less, Reusing More, and Adding Intelligence to Business Process Modeling</t>
  </si>
  <si>
    <t>The Predictive Aspect of Business Process Intelligence: Lessons Learned on Bridging IT and Business</t>
  </si>
  <si>
    <t>From Personal Task Management to End-User Driven Business Process Modeling</t>
  </si>
  <si>
    <t>Discovery, Verification and Conformance of Workflows with Cancellation</t>
  </si>
  <si>
    <t>Event-Driven Process Chains (EPC)</t>
  </si>
  <si>
    <t>Genetic process mining: an experimental evaluation</t>
  </si>
  <si>
    <t>Visual Support for Work Assignment in Process-Aware Information Systems</t>
  </si>
  <si>
    <t>Using Data Warehouse for Business Intelligence</t>
  </si>
  <si>
    <t>Questionnaire-based variability modeling for system configuration</t>
  </si>
  <si>
    <t>Mining process models with non-free-choice constructs</t>
  </si>
  <si>
    <t>Using Models in Enterprise Systems Projects</t>
  </si>
  <si>
    <t>Understanding the Occurrence of Errors in Process Models Based on Metrics</t>
  </si>
  <si>
    <t>Modeling Control Objectives for Business Process Compliance</t>
  </si>
  <si>
    <t>Business Process Learning for Real Time Enterprises</t>
  </si>
  <si>
    <t>Scenarios and Techniques for Choreography Design</t>
  </si>
  <si>
    <t>Formalization and Verification of EPCs with OR-Joins Based on State and Context</t>
  </si>
  <si>
    <t>Specifying and Monitoring Service Flows: Making Web Services Process-Aware</t>
  </si>
  <si>
    <t>Dynamic, Extensible and Context-Aware Exception Handling for Workflows</t>
  </si>
  <si>
    <t>Business alignment: using process mining as a tool for Delta analysis and conformance testing</t>
  </si>
  <si>
    <t>From Process Documentation to Corporate Performance Management</t>
  </si>
  <si>
    <t>Model-Driven Enterprise Systems Configuration</t>
  </si>
  <si>
    <t>Monitoring, Analyzing and Optimizing Corporate Performance — State of the Art and Current Trends</t>
  </si>
  <si>
    <t>Monitoring, Analyse und Optimierung der Unternehmens-Performance — State of the Art und aktuelle Trends</t>
  </si>
  <si>
    <t>Successful Process and Performance Controlling in the Power Supply Industry by SÜWAG Energie</t>
  </si>
  <si>
    <t>Conformance Testing: Measuring the Fit and Appropriateness of Event Logs and Process Models</t>
  </si>
  <si>
    <t>More than Figures — Performance Management of HR-Processes at Vodafone Greece</t>
  </si>
  <si>
    <t>Process Equivalence: Comparing Two Process Models Based on Observed Behavior</t>
  </si>
  <si>
    <t>Managing of Process Key Performance Indicators as Part of the ARIS Methodology</t>
  </si>
  <si>
    <t>Mining Staff Assignment Rules from Event-Based Data</t>
  </si>
  <si>
    <t>Incremental Workflow Mining Based on Document Versioning Information</t>
  </si>
  <si>
    <t>Organizational Performance: Kommunikation und Zusammenarbeit sichtbar machen</t>
  </si>
  <si>
    <t>From Process Efficiency to Organizational Performance</t>
  </si>
  <si>
    <t>Discovering Social Networks from Event Logs</t>
  </si>
  <si>
    <t>Semantic Correctness in Adaptive Process Management Systems</t>
  </si>
  <si>
    <t>Genetic Process Mining</t>
  </si>
  <si>
    <t>DecSerFlow: Towards a Truly Declarative Service Flow Language</t>
  </si>
  <si>
    <t>No Business Intelligence Without Process Intelligence</t>
  </si>
  <si>
    <t>Worklets: A Service-Oriented Implementation of Dynamic Flexibility in Workflows</t>
  </si>
  <si>
    <t>WorkflowNet2BPEL4WS: A Tool for Translating Unstructured Workflow Processes to Readable BPEL</t>
  </si>
  <si>
    <t>Verification of SAP Reference Models</t>
  </si>
  <si>
    <t>The ProM Framework: A New Era in Process Mining Tool Support</t>
  </si>
  <si>
    <t>Process Mining and Verification of Properties: An Approach Based on Temporal Logic</t>
  </si>
  <si>
    <t>Von der Prozessdokumentation zum Corporate Performance Management</t>
  </si>
  <si>
    <t>Erfolgreiches Prozess- und Performancecontrolling in der Versorgungsindustrie bei SÜWAG Energie</t>
  </si>
  <si>
    <t>More than Figures — Performance Management of HR — Processes at Vodafone Greece</t>
  </si>
  <si>
    <t>Verification of EPCs: Using Reduction Rules and Petri Nets</t>
  </si>
  <si>
    <t>Life After BPEL?</t>
  </si>
  <si>
    <t>Event-Based Coordination of Process-Oriented Composite Applications</t>
  </si>
  <si>
    <t>Keine Business Intelligence ohne Process Intelligence</t>
  </si>
  <si>
    <t>EMiT: A Process Mining Tool</t>
  </si>
  <si>
    <t>Multi-phase Process Mining: Building Instance Graphs</t>
  </si>
  <si>
    <t>Mining Expressive Process Models by Clustering Workflow Traces</t>
  </si>
  <si>
    <t>Mining Social Networks: Uncovering Interaction Patterns in Business Processes</t>
  </si>
  <si>
    <t>Business Process Management Demystified: A Tutorial on Models, Systems and Standards for Workflow Management</t>
  </si>
  <si>
    <t>Discovering Workflow Performance Models from Timed Logs</t>
  </si>
  <si>
    <t>Making Work Flow: On the Application of Petri Nets to Business Process Management</t>
  </si>
  <si>
    <t>Companies Listed Alphabetically Showing the Following Details</t>
  </si>
  <si>
    <t>August-Wilhelm Scheer</t>
  </si>
  <si>
    <t>Vaishali Pawar</t>
  </si>
  <si>
    <t>Octavio Loyola-González</t>
  </si>
  <si>
    <t>Simon Wahrstötter</t>
  </si>
  <si>
    <t>Gamal Kassem</t>
  </si>
  <si>
    <t>Sander J. J. Leemans</t>
  </si>
  <si>
    <t>Wil M. P. van der Aalst</t>
  </si>
  <si>
    <t>Miguel Figueiredo</t>
  </si>
  <si>
    <t>Lars Reinkemeyer</t>
  </si>
  <si>
    <t>Tom Taulli</t>
  </si>
  <si>
    <t>Stephan Brand</t>
  </si>
  <si>
    <t>Kingsley Okoye</t>
  </si>
  <si>
    <t>Christine Freye</t>
  </si>
  <si>
    <t>Heike Markus</t>
  </si>
  <si>
    <t>Matthieu Leviste</t>
  </si>
  <si>
    <t>Marko Reimer</t>
  </si>
  <si>
    <t>Daniel Schuster</t>
  </si>
  <si>
    <t>Gerrit Lillig</t>
  </si>
  <si>
    <t>Andreas Gadatsch</t>
  </si>
  <si>
    <t>Mario Kossmann</t>
  </si>
  <si>
    <t>Arno Boenner</t>
  </si>
  <si>
    <t>Bahaa Razia</t>
  </si>
  <si>
    <t>Khaled El-Wafi</t>
  </si>
  <si>
    <t>Georg Schukat</t>
  </si>
  <si>
    <t>Torsten Becker</t>
  </si>
  <si>
    <t>Matthias Weidlich</t>
  </si>
  <si>
    <t>Ulrich Sailer</t>
  </si>
  <si>
    <t>José Osvaldo De Sordi</t>
  </si>
  <si>
    <t>Maria Prokofieva</t>
  </si>
  <si>
    <t>Simone Agostinelli</t>
  </si>
  <si>
    <t>Michael Schank</t>
  </si>
  <si>
    <t>Patrik Steiner</t>
  </si>
  <si>
    <t>Almir DjedovićAlmir KarabegovićEmir ŽunićDino Alić</t>
  </si>
  <si>
    <t>Jürgen Weber</t>
  </si>
  <si>
    <t>Christian Langmann</t>
  </si>
  <si>
    <t>Jutta Reindler</t>
  </si>
  <si>
    <t>Hansjörg Fromm</t>
  </si>
  <si>
    <t>Thorsten Gressling</t>
  </si>
  <si>
    <t>Robert Woitsch</t>
  </si>
  <si>
    <t>Bernd W. Wirtz</t>
  </si>
  <si>
    <t>Uwe Winkelhake</t>
  </si>
  <si>
    <t>Ralf Strauss</t>
  </si>
  <si>
    <t>Steffen Burk</t>
  </si>
  <si>
    <t>Simon J. Preis</t>
  </si>
  <si>
    <t>Dirk Fahland</t>
  </si>
  <si>
    <t>Jan Mendling</t>
  </si>
  <si>
    <t>Egmont Foth</t>
  </si>
  <si>
    <t>David Dang</t>
  </si>
  <si>
    <t>Thomas Hess</t>
  </si>
  <si>
    <t>Andrea Weichand</t>
  </si>
  <si>
    <t>Thomas Niebisch</t>
  </si>
  <si>
    <t>Volker Liermann</t>
  </si>
  <si>
    <t>Jorge Munoz-Gama</t>
  </si>
  <si>
    <t>Jan Marco Leimeister</t>
  </si>
  <si>
    <t>Rainer Weber</t>
  </si>
  <si>
    <t>Hermann Simon</t>
  </si>
  <si>
    <t>Andreas Mockenhaupt</t>
  </si>
  <si>
    <t>Tim Niesen</t>
  </si>
  <si>
    <t>Julius Holderer</t>
  </si>
  <si>
    <t>Ricardo Henriques</t>
  </si>
  <si>
    <t>Claus Hüsselmann</t>
  </si>
  <si>
    <t>Christian Gärtner</t>
  </si>
  <si>
    <t>Bernd Seidensticker</t>
  </si>
  <si>
    <t>Gia-Thi Nguyen</t>
  </si>
  <si>
    <t>Heinz M. Hähnel</t>
  </si>
  <si>
    <t>Kannan Subramanian RDr. Sudheesh Kumar Kattumannil</t>
  </si>
  <si>
    <t>Ben Vinod</t>
  </si>
  <si>
    <t>Gerhard PaaßDirk Hecker</t>
  </si>
  <si>
    <t>Patrick Weber</t>
  </si>
  <si>
    <t>Marcel Graf</t>
  </si>
  <si>
    <t>Reinhard Schütte</t>
  </si>
  <si>
    <t>Vanessa Jobst-Jürgens</t>
  </si>
  <si>
    <t>Alexander Haas</t>
  </si>
  <si>
    <t>Wil van der Aalst</t>
  </si>
  <si>
    <t>Michael W. M. Müller</t>
  </si>
  <si>
    <t>Hans Werner Streicher</t>
  </si>
  <si>
    <t>Renata Petrevska Nechkoska</t>
  </si>
  <si>
    <t>Denisa Kykalová</t>
  </si>
  <si>
    <t>Volker Nissen</t>
  </si>
  <si>
    <t>Günter Müller</t>
  </si>
  <si>
    <t>Tarik KraljićAdnan Kraljić</t>
  </si>
  <si>
    <t>Herodotos Herodotou</t>
  </si>
  <si>
    <t>Mathias Kirchmer</t>
  </si>
  <si>
    <t>John Krogstie</t>
  </si>
  <si>
    <t>Andrea Burattin</t>
  </si>
  <si>
    <t>Markus Linden</t>
  </si>
  <si>
    <t>Amy Van Looy</t>
  </si>
  <si>
    <t>Arturas Kaklauskas</t>
  </si>
  <si>
    <t>Charles Møller</t>
  </si>
  <si>
    <t>Hrushikesha Mohanty</t>
  </si>
  <si>
    <t>Vincenzo Morabito</t>
  </si>
  <si>
    <t>W.M.P. van der Aalst</t>
  </si>
  <si>
    <t>Volker Stiehl</t>
  </si>
  <si>
    <t>Michael Rosemann</t>
  </si>
  <si>
    <t>Michael Werner</t>
  </si>
  <si>
    <t>Daniel Metz</t>
  </si>
  <si>
    <t>Sebastian Huber</t>
  </si>
  <si>
    <t>Daniel Ritter</t>
  </si>
  <si>
    <t>Martin Schultz</t>
  </si>
  <si>
    <t>Jürgen Müller</t>
  </si>
  <si>
    <t>Werner Schmidt</t>
  </si>
  <si>
    <t>Henrik Leopold</t>
  </si>
  <si>
    <t>Uwe V. Riss</t>
  </si>
  <si>
    <t>Martin Böhringer</t>
  </si>
  <si>
    <t>Wil M.P. van der Aalst</t>
  </si>
  <si>
    <t>Jon Atle Gulla</t>
  </si>
  <si>
    <t>Helge Heß</t>
  </si>
  <si>
    <t>Andreas Kronz</t>
  </si>
  <si>
    <t>https://doi.org/10.1007/978-3-658-43089-4_7</t>
  </si>
  <si>
    <t>https://doi.org/10.1007/s12599-024-00860-z</t>
  </si>
  <si>
    <t>https://doi.org/10.1007/s12599-024-00901-7</t>
  </si>
  <si>
    <t>https://doi.org/10.1007/978-3-031-56576-2_17</t>
  </si>
  <si>
    <t>https://doi.org/10.1007/s12599-025-00946-2</t>
  </si>
  <si>
    <t>https://doi.org/10.1007/s12176-023-1055-7</t>
  </si>
  <si>
    <t>https://doi.org/10.1007/978-3-658-41453-5_2</t>
  </si>
  <si>
    <t>https://doi.org/10.1007/s44311-025-00019-3</t>
  </si>
  <si>
    <t>https://doi.org/10.1007/s41060-023-00427-3</t>
  </si>
  <si>
    <t>https://doi.org/10.1007/978-3-658-42483-1_7</t>
  </si>
  <si>
    <t>https://doi.org/10.1007/s12599-024-00906-2</t>
  </si>
  <si>
    <t>https://doi.org/10.1007/s43069-025-00428-x</t>
  </si>
  <si>
    <t>https://doi.org/10.1007/s10270-023-01134-0</t>
  </si>
  <si>
    <t>https://doi.org/10.1007/s41060-022-00379-0</t>
  </si>
  <si>
    <t>https://doi.org/10.1007/s11740-024-01308-9</t>
  </si>
  <si>
    <t>https://doi.org/10.1007/978-3-031-82225-4_30</t>
  </si>
  <si>
    <t>https://doi.org/10.1007/978-3-031-78666-2_27</t>
  </si>
  <si>
    <t>https://doi.org/10.1007/978-3-658-46099-0_7</t>
  </si>
  <si>
    <t>https://doi.org/10.1007/978-3-031-82225-4_1</t>
  </si>
  <si>
    <t>https://doi.org/10.1007/978-3-031-70445-1_31</t>
  </si>
  <si>
    <t>https://doi.org/10.1007/978-3-031-88042-1_15</t>
  </si>
  <si>
    <t>https://doi.org/10.1007/s13748-022-00281-7</t>
  </si>
  <si>
    <t>https://doi.org/10.1007/s10844-023-00799-9</t>
  </si>
  <si>
    <t>https://doi.org/10.1007/978-3-031-11089-4_9</t>
  </si>
  <si>
    <t>https://doi.org/10.1007/s10115-022-01777-3</t>
  </si>
  <si>
    <t>https://doi.org/10.1007/978-3-031-65881-5_20</t>
  </si>
  <si>
    <t>https://doi.org/10.1007/978-3-031-80793-0_16</t>
  </si>
  <si>
    <t>https://doi.org/10.1007/978-3-658-48325-8_11</t>
  </si>
  <si>
    <t>https://doi.org/10.1007/978-3-030-96655-3_3</t>
  </si>
  <si>
    <t>https://doi.org/10.1007/978-3-030-98581-3_19</t>
  </si>
  <si>
    <t>https://doi.org/10.1007/978-3-031-92474-3_25</t>
  </si>
  <si>
    <t>https://doi.org/10.1007/978-3-031-43678-9_3</t>
  </si>
  <si>
    <t>https://doi.org/10.1007/978-3-031-61003-5_29</t>
  </si>
  <si>
    <t>https://doi.org/10.1007/978-3-031-46587-1_9</t>
  </si>
  <si>
    <t>https://doi.org/10.1007/978-3-031-22375-4_74</t>
  </si>
  <si>
    <t>https://doi.org/10.1007/978-3-031-80793-0_9</t>
  </si>
  <si>
    <t>https://doi.org/10.1007/978-3-031-61343-2_22</t>
  </si>
  <si>
    <t>https://doi.org/10.1007/978-3-031-36960-5_39</t>
  </si>
  <si>
    <t>https://doi.org/10.1007/979-8-8688-0890-6_8</t>
  </si>
  <si>
    <t>https://doi.org/10.1007/978-3-031-56107-8_31</t>
  </si>
  <si>
    <t>https://doi.org/10.1007/978-3-031-70418-5_21</t>
  </si>
  <si>
    <t>https://doi.org/10.1007/978-3-031-64073-5_1</t>
  </si>
  <si>
    <t>https://doi.org/10.1007/978-3-031-08848-3_1</t>
  </si>
  <si>
    <t>https://doi.org/10.1007/978-3-658-41453-5_5</t>
  </si>
  <si>
    <t>https://doi.org/10.1007/978-3-031-61057-8_22</t>
  </si>
  <si>
    <t>https://doi.org/10.1007/978-3-031-71633-1_4</t>
  </si>
  <si>
    <t>https://doi.org/10.1007/978-3-658-38379-4_6</t>
  </si>
  <si>
    <t>https://doi.org/10.1007/s12176-021-0382-9</t>
  </si>
  <si>
    <t>https://doi.org/10.1007/978-3-658-38379-4_5</t>
  </si>
  <si>
    <t>https://doi.org/10.1007/978-3-030-92875-9_13</t>
  </si>
  <si>
    <t>https://doi.org/10.1007/978-3-658-46099-0_6</t>
  </si>
  <si>
    <t>https://doi.org/10.1007/978-3-031-27815-0_33</t>
  </si>
  <si>
    <t>https://doi.org/10.1007/978-3-031-45645-9_21</t>
  </si>
  <si>
    <t>https://doi.org/10.1007/978-3-031-08848-3_7</t>
  </si>
  <si>
    <t>https://doi.org/10.1007/978-3-031-07475-2_1</t>
  </si>
  <si>
    <t>https://doi.org/10.1007/978-1-4842-8569-5_1</t>
  </si>
  <si>
    <t>https://doi.org/10.1007/978-3-030-98581-3_1</t>
  </si>
  <si>
    <t>https://doi.org/10.1007/978-3-031-82225-4_2</t>
  </si>
  <si>
    <t>https://doi.org/10.1007/978-3-031-41623-1_18</t>
  </si>
  <si>
    <t>https://doi.org/10.1007/978-3-031-08848-3_13</t>
  </si>
  <si>
    <t>https://doi.org/10.1007/s41060-023-00428-2</t>
  </si>
  <si>
    <t>https://doi.org/10.1007/978-3-030-85469-0_1</t>
  </si>
  <si>
    <t>https://doi.org/10.1007/978-3-031-56107-8_7</t>
  </si>
  <si>
    <t>https://doi.org/10.1007/978-3-031-82225-4_37</t>
  </si>
  <si>
    <t>https://doi.org/10.1007/978-1-4842-5729-6_12</t>
  </si>
  <si>
    <t>https://doi.org/10.1007/978-3-031-80793-0_5</t>
  </si>
  <si>
    <t>https://doi.org/10.1007/978-3-031-48322-6_8</t>
  </si>
  <si>
    <t>https://doi.org/10.1007/978-3-031-51528-6_6</t>
  </si>
  <si>
    <t>https://doi.org/10.1007/s10009-022-00668-w</t>
  </si>
  <si>
    <t>https://doi.org/10.1007/978-3-031-61343-2_12</t>
  </si>
  <si>
    <t>https://doi.org/10.1007/s44311-024-00005-1</t>
  </si>
  <si>
    <t>https://doi.org/10.1007/978-3-030-49339-4_20</t>
  </si>
  <si>
    <t>https://doi.org/10.1007/978-3-658-42832-7_4</t>
  </si>
  <si>
    <t>https://doi.org/10.1007/978-3-658-44550-8_6</t>
  </si>
  <si>
    <t>https://doi.org/10.1007/978-3-030-86800-0_43</t>
  </si>
  <si>
    <t>https://doi.org/10.1007/978-3-030-85469-0_20</t>
  </si>
  <si>
    <t>https://doi.org/10.1007/978-3-031-59465-6_15</t>
  </si>
  <si>
    <t>https://doi.org/10.1007/978-3-030-79186-5_1</t>
  </si>
  <si>
    <t>https://doi.org/10.1007/978-3-662-67392-8_6</t>
  </si>
  <si>
    <t>https://doi.org/10.1007/978-3-658-43089-4_3</t>
  </si>
  <si>
    <t>https://doi.org/10.1007/978-3-030-83014-4_1</t>
  </si>
  <si>
    <t>https://doi.org/10.1007/978-3-031-56107-8_33</t>
  </si>
  <si>
    <t>https://doi.org/10.1007/978-3-031-77429-4_17</t>
  </si>
  <si>
    <t>https://doi.org/10.1007/978-3-031-61343-2_18</t>
  </si>
  <si>
    <t>https://doi.org/10.1007/978-3-658-43089-4_5</t>
  </si>
  <si>
    <t>https://doi.org/10.1007/978-3-658-43319-2_7</t>
  </si>
  <si>
    <t>https://doi.org/10.1007/978-3-031-70396-6_18</t>
  </si>
  <si>
    <t>https://doi.org/10.1007/978-3-031-34560-9_12</t>
  </si>
  <si>
    <t>https://doi.org/10.1007/s12176-023-1078-0</t>
  </si>
  <si>
    <t>https://doi.org/10.1007/978-3-031-80565-3_6</t>
  </si>
  <si>
    <t>https://doi.org/10.1007/978-3-030-40172-6_20</t>
  </si>
  <si>
    <t>https://doi.org/10.1007/978-3-658-47228-3_30</t>
  </si>
  <si>
    <t>https://doi.org/10.1007/978-3-031-71333-0_2</t>
  </si>
  <si>
    <t>https://doi.org/10.1007/978-3-658-40298-3_6</t>
  </si>
  <si>
    <t>https://doi.org/10.1007/978-3-658-41584-6_6</t>
  </si>
  <si>
    <t>https://doi.org/10.1007/978-3-031-80793-0_11</t>
  </si>
  <si>
    <t>https://doi.org/10.1007/s10270-025-01278-1</t>
  </si>
  <si>
    <t>https://doi.org/10.1007/s10844-024-00873-w</t>
  </si>
  <si>
    <t>https://doi.org/10.1007/978-3-031-94590-8_8</t>
  </si>
  <si>
    <t>https://doi.org/10.1007/978-3-031-56603-5_9</t>
  </si>
  <si>
    <t>https://doi.org/10.1007/978-3-031-61343-2_20</t>
  </si>
  <si>
    <t>https://doi.org/10.1007/978-3-031-61343-2_3</t>
  </si>
  <si>
    <t>https://doi.org/10.1007/978-3-658-45703-7_7</t>
  </si>
  <si>
    <t>https://doi.org/10.1007/s00766-025-00437-6</t>
  </si>
  <si>
    <t>https://doi.org/10.1007/s10257-024-00689-9</t>
  </si>
  <si>
    <t>https://doi.org/10.37307/b.978-3-503-23849-1.12</t>
  </si>
  <si>
    <t>https://doi.org/10.1007/978-3-658-42483-1_3</t>
  </si>
  <si>
    <t>https://doi.org/10.1007/978-3-658-41011-7_5</t>
  </si>
  <si>
    <t>https://doi.org/10.1007/978-3-658-33968-5_5</t>
  </si>
  <si>
    <t>https://doi.org/10.1007/978-3-031-51528-6_9</t>
  </si>
  <si>
    <t>https://doi.org/10.1007/978-3-031-61343-2_8</t>
  </si>
  <si>
    <t>https://doi.org/10.1007/978-3-030-40172-6_19</t>
  </si>
  <si>
    <t>https://doi.org/10.1007/s10257-024-00681-3</t>
  </si>
  <si>
    <t>https://doi.org/10.1007/978-3-658-43563-9_13</t>
  </si>
  <si>
    <t>https://doi.org/10.1007/978-3-658-42483-1_5</t>
  </si>
  <si>
    <t>https://doi.org/10.1007/978-3-031-75960-4_12</t>
  </si>
  <si>
    <t>https://doi.org/10.1007/978-3-031-61343-2_19</t>
  </si>
  <si>
    <t>https://doi.org/10.1007/978-3-031-56826-8_33</t>
  </si>
  <si>
    <t>https://doi.org/10.1007/978-3-658-43089-4_6</t>
  </si>
  <si>
    <t>https://doi.org/10.1007/978-981-96-0161-5_12</t>
  </si>
  <si>
    <t>https://doi.org/10.1007/s10270-023-01135-z</t>
  </si>
  <si>
    <t>https://doi.org/10.1007/978-3-658-48325-8_13</t>
  </si>
  <si>
    <t>https://doi.org/10.1007/978-3-030-40172-6_12</t>
  </si>
  <si>
    <t>https://doi.org/10.1007/s41469-024-00163-3</t>
  </si>
  <si>
    <t>https://doi.org/10.1007/978-3-031-27815-0_35</t>
  </si>
  <si>
    <t>https://doi.org/10.1007/978-3-031-64832-8_6</t>
  </si>
  <si>
    <t>https://doi.org/10.1007/978-3-030-40172-6_17</t>
  </si>
  <si>
    <t>https://doi.org/10.1007/978-3-031-61343-2_7</t>
  </si>
  <si>
    <t>https://doi.org/10.1007/978-3-031-82225-4_5</t>
  </si>
  <si>
    <t>https://doi.org/10.1007/978-3-031-61003-5_7</t>
  </si>
  <si>
    <t>https://doi.org/10.1007/s10619-019-07270-1</t>
  </si>
  <si>
    <t>https://doi.org/10.1007/978-3-662-69752-8_8</t>
  </si>
  <si>
    <t>https://doi.org/10.1007/978-3-031-61343-2_2</t>
  </si>
  <si>
    <t>https://doi.org/10.1007/s00287-019-01198-7</t>
  </si>
  <si>
    <t>https://doi.org/10.1007/978-3-031-42505-9_48</t>
  </si>
  <si>
    <t>https://doi.org/10.1007/978-3-658-35449-7_8</t>
  </si>
  <si>
    <t>https://doi.org/10.1007/978-3-030-40172-6_13</t>
  </si>
  <si>
    <t>https://doi.org/10.1007/978-3-031-08848-3_6</t>
  </si>
  <si>
    <t>https://doi.org/10.1007/978-3-030-66498-5_16</t>
  </si>
  <si>
    <t>https://doi.org/10.1007/978-3-031-80565-3_5</t>
  </si>
  <si>
    <t>https://doi.org/10.1007/978-3-662-68627-0_8</t>
  </si>
  <si>
    <t>https://doi.org/10.1007/978-3-658-46399-1_39-1</t>
  </si>
  <si>
    <t>https://doi.org/10.1007/978-3-031-11637-7_12</t>
  </si>
  <si>
    <t>https://doi.org/10.1007/978-3-031-83177-5_12</t>
  </si>
  <si>
    <t>https://doi.org/10.1007/s10639-022-11474-x</t>
  </si>
  <si>
    <t>https://doi.org/10.1007/978-3-031-61368-5_2</t>
  </si>
  <si>
    <t>https://doi.org/10.1007/978-3-662-58528-3_52</t>
  </si>
  <si>
    <t>https://doi.org/10.1007/978-3-658-37571-3_9</t>
  </si>
  <si>
    <t>https://doi.org/10.1007/978-3-031-48322-6_6</t>
  </si>
  <si>
    <t>https://doi.org/10.1007/978-1-4842-9816-9_10</t>
  </si>
  <si>
    <t>https://doi.org/10.1007/978-3-658-45263-6_3</t>
  </si>
  <si>
    <t>https://doi.org/10.1007/978-3-030-62807-9_45</t>
  </si>
  <si>
    <t>https://doi.org/10.1007/978-3-658-42483-1_6</t>
  </si>
  <si>
    <t>https://doi.org/10.1007/978-3-031-70396-6_17</t>
  </si>
  <si>
    <t>https://doi.org/10.1007/s13218-024-00878-1</t>
  </si>
  <si>
    <t>https://doi.org/10.1007/978-3-031-53361-7_20</t>
  </si>
  <si>
    <t>https://doi.org/10.1007/s12599-023-00839-2</t>
  </si>
  <si>
    <t>https://doi.org/10.1007/978-3-030-24986-1_47</t>
  </si>
  <si>
    <t>https://doi.org/10.1007/978-3-031-34560-9_9</t>
  </si>
  <si>
    <t>https://doi.org/10.1007/978-3-662-67392-8_4</t>
  </si>
  <si>
    <t>https://doi.org/10.1007/978-3-031-34560-9_21</t>
  </si>
  <si>
    <t>https://doi.org/10.1007/978-3-031-27815-0_2</t>
  </si>
  <si>
    <t>https://doi.org/10.1007/s10506-023-09372-9</t>
  </si>
  <si>
    <t>https://doi.org/10.1007/978-3-031-51528-6_10</t>
  </si>
  <si>
    <t>https://doi.org/10.1007/s12176-021-0439-9</t>
  </si>
  <si>
    <t>https://doi.org/10.1007/978-3-658-39621-3_1</t>
  </si>
  <si>
    <t>https://doi.org/10.1007/978-3-030-40172-6_18</t>
  </si>
  <si>
    <t>https://doi.org/10.1007/978-3-031-16168-1_21</t>
  </si>
  <si>
    <t>https://doi.org/10.1007/978-3-031-38165-2_70</t>
  </si>
  <si>
    <t>https://doi.org/10.1007/978-3-030-59817-4_8</t>
  </si>
  <si>
    <t>https://doi.org/10.1007/978-3-031-51528-6_2</t>
  </si>
  <si>
    <t>https://doi.org/10.1007/978-3-030-96794-9_27</t>
  </si>
  <si>
    <t>https://doi.org/10.1007/978-3-662-68241-8_7-1</t>
  </si>
  <si>
    <t>https://doi.org/10.1007/s12176-022-1021-9</t>
  </si>
  <si>
    <t>https://doi.org/10.1007/978-981-96-1698-5_15</t>
  </si>
  <si>
    <t>https://doi.org/10.1007/978-3-658-40352-2_8</t>
  </si>
  <si>
    <t>https://doi.org/10.1007/978-3-658-24170-4_8</t>
  </si>
  <si>
    <t>https://doi.org/10.1007/978-3-658-40298-3_1</t>
  </si>
  <si>
    <t>https://doi.org/10.1007/978-3-030-44711-3_22</t>
  </si>
  <si>
    <t>https://doi.org/10.1007/978-3-030-92875-9_3</t>
  </si>
  <si>
    <t>https://doi.org/10.1007/978-3-658-40232-7_35</t>
  </si>
  <si>
    <t>https://doi.org/10.1007/978-3-030-76983-3_24</t>
  </si>
  <si>
    <t>https://doi.org/10.1007/978-3-658-43089-4_1</t>
  </si>
  <si>
    <t>https://doi.org/10.1007/978-3-658-43089-4_10</t>
  </si>
  <si>
    <t>https://doi.org/10.1007/978-3-031-56862-6_13</t>
  </si>
  <si>
    <t>https://doi.org/10.1007/978-3-031-34241-7_20</t>
  </si>
  <si>
    <t>https://doi.org/10.1007/978-3-658-35616-3_1</t>
  </si>
  <si>
    <t>https://doi.org/10.1007/978-3-658-41584-6_1</t>
  </si>
  <si>
    <t>https://doi.org/10.1007/978-3-658-36324-6_5</t>
  </si>
  <si>
    <t>https://doi.org/10.1365/s40702-021-00731-1</t>
  </si>
  <si>
    <t>https://doi.org/10.1007/978-3-658-35859-4_8</t>
  </si>
  <si>
    <t>https://doi.org/10.1007/978-3-031-50289-7_18</t>
  </si>
  <si>
    <t>https://doi.org/10.1007/978-3-662-70704-3_6</t>
  </si>
  <si>
    <t>https://doi.org/10.1007/978-3-031-64295-1_9</t>
  </si>
  <si>
    <t>https://doi.org/10.1007/978-3-031-34985-0_12</t>
  </si>
  <si>
    <t>https://doi.org/10.1007/978-3-658-40943-2_16</t>
  </si>
  <si>
    <t>https://doi.org/10.1007/978-3-658-38631-3_5</t>
  </si>
  <si>
    <t>https://doi.org/10.1007/978-3-030-53337-3_19</t>
  </si>
  <si>
    <t>https://doi.org/10.1007/978-3-031-72041-3_5</t>
  </si>
  <si>
    <t>https://doi.org/10.1007/978-3-658-46399-1_54-1</t>
  </si>
  <si>
    <t>https://doi.org/10.1007/978-3-658-24170-4_2</t>
  </si>
  <si>
    <t>https://doi.org/10.1007/978-981-19-2266-4_36</t>
  </si>
  <si>
    <t>https://doi.org/10.1007/978-3-658-38692-4_4</t>
  </si>
  <si>
    <t>https://doi.org/10.1007/978-3-031-13188-2_23</t>
  </si>
  <si>
    <t>https://doi.org/10.1007/978-3-031-06543-9_1</t>
  </si>
  <si>
    <t>https://doi.org/10.1007/978-3-662-68794-9_6</t>
  </si>
  <si>
    <t>https://doi.org/10.1007/978-3-319-77525-8_93</t>
  </si>
  <si>
    <t>https://doi.org/10.1007/978-1-4842-8158-1_1</t>
  </si>
  <si>
    <t>https://doi.org/10.1007/s11142-024-09833-9</t>
  </si>
  <si>
    <t>https://doi.org/10.1007/s12176-021-0396-3</t>
  </si>
  <si>
    <t>https://doi.org/10.1007/978-3-658-35616-3_12</t>
  </si>
  <si>
    <t>https://doi.org/10.1007/978-3-030-85440-9_11</t>
  </si>
  <si>
    <t>https://doi.org/10.1007/978-3-031-26886-1_2</t>
  </si>
  <si>
    <t>https://doi.org/10.1007/978-3-662-65413-2_4</t>
  </si>
  <si>
    <t>https://doi.org/10.1007/978-3-030-85315-0_1</t>
  </si>
  <si>
    <t>https://doi.org/10.1007/978-3-658-42483-1_10</t>
  </si>
  <si>
    <t>https://doi.org/10.1007/978-3-658-42212-7_15</t>
  </si>
  <si>
    <t>https://doi.org/10.1007/978-3-031-16103-2_1</t>
  </si>
  <si>
    <t>https://doi.org/10.1007/978-3-031-41620-0_10</t>
  </si>
  <si>
    <t>https://doi.org/10.1007/978-3-030-98581-3_4</t>
  </si>
  <si>
    <t>https://doi.org/10.1007/978-3-030-79186-5_8</t>
  </si>
  <si>
    <t>https://doi.org/10.1007/978-3-031-16103-2_7</t>
  </si>
  <si>
    <t>https://doi.org/10.1007/978-3-658-38692-4_3</t>
  </si>
  <si>
    <t>https://doi.org/10.1007/978-3-658-35244-8_5</t>
  </si>
  <si>
    <t>https://doi.org/10.1007/978-3-030-85082-1_16</t>
  </si>
  <si>
    <t>https://doi.org/10.1007/s12176-021-0388-3</t>
  </si>
  <si>
    <t>https://doi.org/10.1007/978-3-658-38379-4_10</t>
  </si>
  <si>
    <t>https://doi.org/10.1007/978-3-658-35616-3_8</t>
  </si>
  <si>
    <t>https://doi.org/10.1007/978-3-031-53877-3_21</t>
  </si>
  <si>
    <t>https://doi.org/10.1007/978-3-030-76983-3_23</t>
  </si>
  <si>
    <t>https://doi.org/10.1007/978-3-030-90421-0_20</t>
  </si>
  <si>
    <t>https://doi.org/10.1007/978-3-031-17995-2_20</t>
  </si>
  <si>
    <t>https://doi.org/10.1007/978-3-658-38515-6_4</t>
  </si>
  <si>
    <t>https://doi.org/10.1365/s40702-017-0388-0</t>
  </si>
  <si>
    <t>https://doi.org/10.1007/978-3-658-37188-3_5</t>
  </si>
  <si>
    <t>https://doi.org/10.1007/978-3-658-41467-2_18</t>
  </si>
  <si>
    <t>https://doi.org/10.1007/978-3-658-36187-7_6</t>
  </si>
  <si>
    <t>https://doi.org/10.1007/978-3-031-41623-1_19</t>
  </si>
  <si>
    <t>https://doi.org/10.1007/978-3-658-38350-3_8</t>
  </si>
  <si>
    <t>https://doi.org/10.1007/978-3-662-63047-1_1</t>
  </si>
  <si>
    <t>https://doi.org/10.1007/978-3-031-08848-3_2</t>
  </si>
  <si>
    <t>https://doi.org/10.1007/978-3-658-38424-1_6</t>
  </si>
  <si>
    <t>https://doi.org/10.1007/978-3-030-92644-1_4</t>
  </si>
  <si>
    <t>https://doi.org/10.1007/978-3-658-42483-1_1</t>
  </si>
  <si>
    <t>https://doi.org/10.1007/978-3-658-33968-5_2</t>
  </si>
  <si>
    <t>https://doi.org/10.1007/978-3-031-15629-8_29</t>
  </si>
  <si>
    <t>https://doi.org/10.1007/978-3-658-35859-4_12</t>
  </si>
  <si>
    <t>https://doi.org/10.1007/978-3-030-20482-2_11</t>
  </si>
  <si>
    <t>https://doi.org/10.1007/978-3-658-42511-1_4</t>
  </si>
  <si>
    <t>https://doi.org/10.1007/978-981-19-8296-5_4</t>
  </si>
  <si>
    <t>https://doi.org/10.1007/978-3-658-42060-4_17</t>
  </si>
  <si>
    <t>https://doi.org/10.1007/978-3-662-64675-5_20</t>
  </si>
  <si>
    <t>https://doi.org/10.1007/978-3-658-38061-8_15</t>
  </si>
  <si>
    <t>https://doi.org/10.1007/978-3-658-44080-0_15</t>
  </si>
  <si>
    <t>https://doi.org/10.1007/978-3-030-26619-6_16</t>
  </si>
  <si>
    <t>https://doi.org/10.1007/978-3-030-78829-2_18</t>
  </si>
  <si>
    <t>https://doi.org/10.1007/978-3-319-63962-8_89-2</t>
  </si>
  <si>
    <t>https://doi.org/10.1007/978-3-662-63560-5_4</t>
  </si>
  <si>
    <t>https://doi.org/10.1007/978-3-658-26431-4_40</t>
  </si>
  <si>
    <t>https://doi.org/10.1007/978-3-031-17254-0_3</t>
  </si>
  <si>
    <t>https://doi.org/10.1007/978-3-662-63185-0_12</t>
  </si>
  <si>
    <t>https://doi.org/10.1007/978-3-658-34680-5_4</t>
  </si>
  <si>
    <t>https://doi.org/10.1007/978-3-030-30446-1_1</t>
  </si>
  <si>
    <t>https://doi.org/10.1007/978-3-031-09850-5_8</t>
  </si>
  <si>
    <t>https://doi.org/10.1007/978-3-030-92597-0_17</t>
  </si>
  <si>
    <t>https://doi.org/10.1007/978-3-658-41935-6_10</t>
  </si>
  <si>
    <t>https://doi.org/10.1007/978-3-030-85440-9_16</t>
  </si>
  <si>
    <t>https://doi.org/10.1007/978-3-662-63047-1_17</t>
  </si>
  <si>
    <t>https://doi.org/10.1007/978-981-19-8296-5_13</t>
  </si>
  <si>
    <t>https://doi.org/10.1007/978-3-662-62148-6_13</t>
  </si>
  <si>
    <t>https://doi.org/10.1007/978-3-658-34616-4_4</t>
  </si>
  <si>
    <t>https://doi.org/10.1007/978-3-662-58736-2_12</t>
  </si>
  <si>
    <t>https://doi.org/10.1007/978-3-658-38154-7_2</t>
  </si>
  <si>
    <t>https://doi.org/10.1007/978-3-658-34680-5_3</t>
  </si>
  <si>
    <t>https://doi.org/10.1007/978-3-030-78829-2_14</t>
  </si>
  <si>
    <t>https://doi.org/10.1007/s12599-022-00759-7</t>
  </si>
  <si>
    <t>https://doi.org/10.1007/978-3-658-32942-6_4</t>
  </si>
  <si>
    <t>https://doi.org/10.1007/978-3-030-46633-6_2</t>
  </si>
  <si>
    <t>https://doi.org/10.1007/978-3-030-40172-6_14</t>
  </si>
  <si>
    <t>https://doi.org/10.1007/s10270-018-0664-7</t>
  </si>
  <si>
    <t>https://doi.org/10.1007/978-3-658-35779-5_35</t>
  </si>
  <si>
    <t>https://doi.org/10.1007/978-3-030-83826-3_6</t>
  </si>
  <si>
    <t>https://doi.org/10.1007/978-3-031-81477-8_9</t>
  </si>
  <si>
    <t>https://doi.org/10.1007/s10115-019-01430-6</t>
  </si>
  <si>
    <t>https://doi.org/10.1007/978-3-658-37151-7_7</t>
  </si>
  <si>
    <t>https://doi.org/10.1007/978-3-030-84655-8_8</t>
  </si>
  <si>
    <t>https://doi.org/10.1007/978-3-030-78814-8_13</t>
  </si>
  <si>
    <t>https://doi.org/10.1007/s12528-019-09235-w</t>
  </si>
  <si>
    <t>https://doi.org/10.1007/978-3-030-40172-6_5</t>
  </si>
  <si>
    <t>https://doi.org/10.1007/978-3-319-63962-8_93-1</t>
  </si>
  <si>
    <t>https://doi.org/10.1007/978-3-030-46633-6_3</t>
  </si>
  <si>
    <t>https://doi.org/10.34156/978-3-7910-5936-5_7</t>
  </si>
  <si>
    <t>https://doi.org/10.1007/978-3-662-63592-6_1</t>
  </si>
  <si>
    <t>https://doi.org/10.1007/978-3-030-95764-3_1</t>
  </si>
  <si>
    <t>https://doi.org/10.1007/978-3-658-33731-5_31</t>
  </si>
  <si>
    <t>https://doi.org/10.1007/978-1-4842-5729-6_10</t>
  </si>
  <si>
    <t>https://doi.org/10.1007/978-3-658-27694-2_9</t>
  </si>
  <si>
    <t>https://doi.org/10.1007/978-3-658-04795-5_40-2</t>
  </si>
  <si>
    <t>https://doi.org/10.1007/978-3-030-92875-9_16</t>
  </si>
  <si>
    <t>https://doi.org/10.1007/978-3-658-44904-9_3</t>
  </si>
  <si>
    <t>https://doi.org/10.1007/978-3-658-36187-7_4</t>
  </si>
  <si>
    <t>https://doi.org/10.1007/978-3-658-27812-0_6</t>
  </si>
  <si>
    <t>https://doi.org/10.1007/978-3-658-25589-3_6</t>
  </si>
  <si>
    <t>https://doi.org/10.1007/978-3-030-40172-6_22</t>
  </si>
  <si>
    <t>https://doi.org/10.1007/978-3-658-32323-3_4</t>
  </si>
  <si>
    <t>https://doi.org/10.1007/978-3-030-40172-6_9</t>
  </si>
  <si>
    <t>https://doi.org/10.1007/978-3-658-27694-2_6</t>
  </si>
  <si>
    <t>https://doi.org/10.1007/978-3-658-30484-3_2</t>
  </si>
  <si>
    <t>https://doi.org/10.1007/978-3-658-38154-7_1</t>
  </si>
  <si>
    <t>https://doi.org/10.1007/978-3-662-62102-8_6</t>
  </si>
  <si>
    <t>https://doi.org/10.1007/978-3-658-38424-1_4</t>
  </si>
  <si>
    <t>https://doi.org/10.1007/978-3-662-58736-2_11</t>
  </si>
  <si>
    <t>https://doi.org/10.1007/978-3-658-38821-8_6</t>
  </si>
  <si>
    <t>https://doi.org/10.1007/978-3-658-34324-8_16</t>
  </si>
  <si>
    <t>https://doi.org/10.1007/978-3-662-70496-7_2</t>
  </si>
  <si>
    <t>https://doi.org/10.1007/978-3-658-37571-3_10</t>
  </si>
  <si>
    <t>https://doi.org/10.1007/978-1-4842-7440-8_6</t>
  </si>
  <si>
    <t>https://doi.org/10.1007/978-3-031-51524-8_6</t>
  </si>
  <si>
    <t>https://doi.org/10.1007/978-3-030-39225-3_113</t>
  </si>
  <si>
    <t>https://doi.org/10.1007/978-3-658-29550-9_12</t>
  </si>
  <si>
    <t>https://doi.org/10.1007/978-3-030-58779-6_14</t>
  </si>
  <si>
    <t>https://doi.org/10.1007/s12599-020-00636-1</t>
  </si>
  <si>
    <t>https://doi.org/10.1007/978-3-031-50605-5_10</t>
  </si>
  <si>
    <t>https://doi.org/10.1007/978-3-662-62148-6_12</t>
  </si>
  <si>
    <t>https://doi.org/10.1007/978-3-030-58666-9_7</t>
  </si>
  <si>
    <t>https://doi.org/10.1007/978-3-319-92901-9_16</t>
  </si>
  <si>
    <t>https://doi.org/10.1007/978-3-319-74030-0_45</t>
  </si>
  <si>
    <t>https://doi.org/10.1007/978-3-030-63479-7_2</t>
  </si>
  <si>
    <t>https://doi.org/10.1007/978-3-658-25332-5_10</t>
  </si>
  <si>
    <t>https://doi.org/10.1007/978-3-662-45537-1_52-2</t>
  </si>
  <si>
    <t>https://doi.org/10.1007/978-3-030-58638-6_5</t>
  </si>
  <si>
    <t>https://doi.org/10.1007/978-3-658-35449-7_5</t>
  </si>
  <si>
    <t>https://doi.org/10.1007/s12176-019-0021-x</t>
  </si>
  <si>
    <t>https://doi.org/10.1007/978-3-319-98651-7_14</t>
  </si>
  <si>
    <t>https://doi.org/10.1007/978-3-030-38854-6_20</t>
  </si>
  <si>
    <t>https://doi.org/10.1007/978-3-030-47355-6_10</t>
  </si>
  <si>
    <t>https://doi.org/10.1007/s11518-021-5487-3</t>
  </si>
  <si>
    <t>https://doi.org/10.1007/978-1-4842-5729-6_13</t>
  </si>
  <si>
    <t>https://doi.org/10.1007/978-3-658-34616-4_5</t>
  </si>
  <si>
    <t>https://doi.org/10.1007/978-3-658-28299-8_3</t>
  </si>
  <si>
    <t>https://doi.org/10.1007/978-3-658-31132-2_2</t>
  </si>
  <si>
    <t>https://doi.org/10.1007/978-3-658-30168-2_3</t>
  </si>
  <si>
    <t>https://doi.org/10.1007/978-3-658-30484-3_5</t>
  </si>
  <si>
    <t>https://doi.org/10.1007/978-3-658-32773-6_10</t>
  </si>
  <si>
    <t>https://doi.org/10.1007/978-3-030-17666-2_3</t>
  </si>
  <si>
    <t>https://doi.org/10.1007/978-3-030-24355-5_7</t>
  </si>
  <si>
    <t>https://doi.org/10.1007/978-3-030-38950-5_3</t>
  </si>
  <si>
    <t>https://doi.org/10.1007/978-3-662-65413-2_3</t>
  </si>
  <si>
    <t>https://doi.org/10.1007/978-3-030-33246-4_27</t>
  </si>
  <si>
    <t>https://doi.org/10.1007/978-3-662-63560-5_1</t>
  </si>
  <si>
    <t>https://doi.org/10.1007/978-3-658-33634-9_4</t>
  </si>
  <si>
    <t>https://doi.org/10.1007/978-3-030-06234-7_21</t>
  </si>
  <si>
    <t>https://doi.org/10.1007/978-3-658-38309-1_6</t>
  </si>
  <si>
    <t>https://doi.org/10.1007/978-3-658-30168-2_7</t>
  </si>
  <si>
    <t>https://doi.org/10.1007/978-3-030-15651-0_1</t>
  </si>
  <si>
    <t>https://doi.org/10.1007/978-3-030-06234-7_20</t>
  </si>
  <si>
    <t>https://doi.org/10.1007/978-3-030-37453-2_2</t>
  </si>
  <si>
    <t>https://doi.org/10.1365/s40702-019-00530-9</t>
  </si>
  <si>
    <t>https://doi.org/10.1007/s12599-019-00611-5</t>
  </si>
  <si>
    <t>https://doi.org/10.1007/978-3-658-17538-2_7</t>
  </si>
  <si>
    <t>https://doi.org/10.1007/978-3-030-20415-0_21</t>
  </si>
  <si>
    <t>https://doi.org/10.1007/978-3-030-33702-5_25</t>
  </si>
  <si>
    <t>https://doi.org/10.1007/978-3-030-72331-6_16</t>
  </si>
  <si>
    <t>https://doi.org/10.1007/978-3-658-27694-2_2</t>
  </si>
  <si>
    <t>https://doi.org/10.1007/978-3-658-29431-1_3</t>
  </si>
  <si>
    <t>https://doi.org/10.1007/978-3-319-61033-7_9</t>
  </si>
  <si>
    <t>https://doi.org/10.1007/978-3-319-77525-8_89</t>
  </si>
  <si>
    <t>https://doi.org/10.1007/978-3-662-60938-5_5</t>
  </si>
  <si>
    <t>https://doi.org/10.1007/s12599-018-0542-4</t>
  </si>
  <si>
    <t>https://doi.org/10.1007/978-3-662-57963-3_10</t>
  </si>
  <si>
    <t>https://doi.org/10.1007/978-3-030-17666-2_7</t>
  </si>
  <si>
    <t>https://doi.org/10.1007/978-3-030-22804-0_2</t>
  </si>
  <si>
    <t>https://doi.org/10.1007/s12599-018-0561-1</t>
  </si>
  <si>
    <t>https://doi.org/10.1007/978-3-319-92901-9_10</t>
  </si>
  <si>
    <t>https://doi.org/10.1007/978-3-030-33246-4_6</t>
  </si>
  <si>
    <t>https://doi.org/10.1007/978-3-319-64265-9_7</t>
  </si>
  <si>
    <t>https://doi.org/10.1007/978-3-658-30211-5_10</t>
  </si>
  <si>
    <t>https://doi.org/10.1007/978-3-662-55705-1_10</t>
  </si>
  <si>
    <t>https://doi.org/10.1007/978-1-4939-7131-2_396</t>
  </si>
  <si>
    <t>https://doi.org/10.1007/s00170-019-04203-1</t>
  </si>
  <si>
    <t>https://doi.org/10.1007/978-3-319-92901-9_9</t>
  </si>
  <si>
    <t>https://doi.org/10.1007/978-3-030-35151-9_6</t>
  </si>
  <si>
    <t>https://doi.org/10.1007/978-3-031-46428-7_11</t>
  </si>
  <si>
    <t>https://doi.org/10.1007/s11227-018-2601-5</t>
  </si>
  <si>
    <t>https://doi.org/10.1007/978-3-319-98812-2_25</t>
  </si>
  <si>
    <t>https://doi.org/10.1007/978-3-658-27723-9_1</t>
  </si>
  <si>
    <t>https://doi.org/10.1007/978-1-4614-8265-9_1179</t>
  </si>
  <si>
    <t>https://doi.org/10.1007/978-3-319-53435-0_2</t>
  </si>
  <si>
    <t>https://doi.org/10.1007/978-3-319-58307-5_22</t>
  </si>
  <si>
    <t>https://doi.org/10.1007/978-3-662-49851-4_11</t>
  </si>
  <si>
    <t>https://doi.org/10.1007/978-3-662-56509-4_12</t>
  </si>
  <si>
    <t>https://doi.org/10.1007/978-3-658-18751-4_2</t>
  </si>
  <si>
    <t>https://doi.org/10.1007/978-3-319-70491-3_1</t>
  </si>
  <si>
    <t>https://doi.org/10.1007/978-3-658-24475-0_5</t>
  </si>
  <si>
    <t>https://doi.org/10.1365/s40702-017-0376-4</t>
  </si>
  <si>
    <t>https://doi.org/10.1007/978-3-662-49851-4_2</t>
  </si>
  <si>
    <t>https://doi.org/10.1007/978-981-10-6602-3_17</t>
  </si>
  <si>
    <t>https://doi.org/10.1007/978-3-030-03667-6_4</t>
  </si>
  <si>
    <t>https://doi.org/10.1007/978-3-662-56262-8_2</t>
  </si>
  <si>
    <t>https://doi.org/10.1057/s41303-017-0060-3</t>
  </si>
  <si>
    <t>https://doi.org/10.1007/978-3-319-70491-3_12</t>
  </si>
  <si>
    <t>https://doi.org/10.1007/978-3-658-21466-1_4</t>
  </si>
  <si>
    <t>https://doi.org/10.1007/978-3-658-21466-1_2</t>
  </si>
  <si>
    <t>https://doi.org/10.1007/978-3-658-20967-4_7</t>
  </si>
  <si>
    <t>https://doi.org/10.1007/978-3-030-03596-9_3</t>
  </si>
  <si>
    <t>https://doi.org/10.1007/978-3-662-49851-4_12</t>
  </si>
  <si>
    <t>https://doi.org/10.1007/978-3-030-00006-6_59</t>
  </si>
  <si>
    <t>https://doi.org/10.1007/978-3-662-56509-4_11</t>
  </si>
  <si>
    <t>https://doi.org/10.1007/978-3-030-02671-4_4</t>
  </si>
  <si>
    <t>https://doi.org/10.1007/978-3-319-39429-9_15</t>
  </si>
  <si>
    <t>https://doi.org/10.1007/978-3-662-56509-4_9</t>
  </si>
  <si>
    <t>https://doi.org/10.1007/978-3-319-52181-7_9</t>
  </si>
  <si>
    <t>https://doi.org/10.1007/s13740-018-0086-2</t>
  </si>
  <si>
    <t>https://doi.org/10.1007/978-3-319-62386-3_1</t>
  </si>
  <si>
    <t>https://doi.org/10.1007/978-3-319-64930-6_8</t>
  </si>
  <si>
    <t>https://doi.org/10.1007/978-3-319-69462-7_15</t>
  </si>
  <si>
    <t>https://doi.org/10.1007/978-3-658-17297-8_12</t>
  </si>
  <si>
    <t>https://doi.org/10.1007/978-3-658-21466-1_3</t>
  </si>
  <si>
    <t>https://doi.org/10.1007/978-1-4614-7163-9_396-1</t>
  </si>
  <si>
    <t>https://doi.org/10.1007/s00270-024-03850-6</t>
  </si>
  <si>
    <t>https://doi.org/10.1007/978-3-319-47208-9_4</t>
  </si>
  <si>
    <t>https://doi.org/10.1007/978-1-4899-7993-3_1179-2</t>
  </si>
  <si>
    <t>https://doi.org/10.1365/s40702-015-0137-1</t>
  </si>
  <si>
    <t>https://doi.org/10.1007/978-3-319-69462-7_38</t>
  </si>
  <si>
    <t>https://doi.org/10.1007/978-3-319-16071-9_3</t>
  </si>
  <si>
    <t>https://doi.org/10.1007/978-3-319-58801-8_4</t>
  </si>
  <si>
    <t>https://doi.org/10.1007/978-3-319-59336-4_4</t>
  </si>
  <si>
    <t>https://doi.org/10.1057/978-1-137-37879-8_2</t>
  </si>
  <si>
    <t>https://doi.org/10.1007/978-3-319-58457-7_28</t>
  </si>
  <si>
    <t>https://doi.org/10.1186/s13635-016-0043-2</t>
  </si>
  <si>
    <t>https://doi.org/10.1007/978-3-319-59144-5_1</t>
  </si>
  <si>
    <t>https://doi.org/10.1007/978-3-662-49851-4_5</t>
  </si>
  <si>
    <t>https://doi.org/10.1007/s00287-016-0975-4</t>
  </si>
  <si>
    <t>https://doi.org/10.1365/s40702-016-0261-6</t>
  </si>
  <si>
    <t>https://doi.org/10.1007/978-3-319-19069-3_19</t>
  </si>
  <si>
    <t>https://doi.org/10.1007/978-3-658-17297-8_6</t>
  </si>
  <si>
    <t>https://doi.org/10.1007/978-3-662-49851-4_1</t>
  </si>
  <si>
    <t>https://doi.org/10.1007/978-3-319-23063-4_25</t>
  </si>
  <si>
    <t>https://doi.org/10.1007/978-3-319-25037-3_5</t>
  </si>
  <si>
    <t>https://doi.org/10.1007/978-3-319-14430-6_8</t>
  </si>
  <si>
    <t>https://doi.org/10.1007/978-3-319-19509-4_9</t>
  </si>
  <si>
    <t>https://doi.org/10.1007/s12599-015-0409-x</t>
  </si>
  <si>
    <t>https://doi.org/10.1007/s12599-016-0428-2</t>
  </si>
  <si>
    <t>https://doi.org/10.1007/978-3-319-51259-4_1</t>
  </si>
  <si>
    <t>https://doi.org/10.1007/978-3-319-60161-8_4</t>
  </si>
  <si>
    <t>https://doi.org/10.1007/978-3-319-25037-3_6</t>
  </si>
  <si>
    <t>https://doi.org/10.1007/978-3-319-27043-2_6</t>
  </si>
  <si>
    <t>https://doi.org/10.1007/978-3-319-31545-4_11</t>
  </si>
  <si>
    <t>https://doi.org/10.1007/978-3-319-48393-1_20</t>
  </si>
  <si>
    <t>https://doi.org/10.1007/978-3-319-25037-3_1</t>
  </si>
  <si>
    <t>https://doi.org/10.1007/978-3-662-49851-4_3</t>
  </si>
  <si>
    <t>https://doi.org/10.1007/978-3-658-11589-0_11</t>
  </si>
  <si>
    <t>https://doi.org/10.1007/978-3-662-49851-4_8</t>
  </si>
  <si>
    <t>https://doi.org/10.1007/s10270-015-0497-6</t>
  </si>
  <si>
    <t>https://doi.org/10.1186/s40064-015-1183-4</t>
  </si>
  <si>
    <t>https://doi.org/10.1007/978-3-319-47096-2_19</t>
  </si>
  <si>
    <t>https://doi.org/10.1365/s40702-015-0143-3</t>
  </si>
  <si>
    <t>https://doi.org/10.1007/978-3-319-13572-4_27</t>
  </si>
  <si>
    <t>https://doi.org/10.1007/978-3-319-01781-5_6</t>
  </si>
  <si>
    <t>https://doi.org/10.1007/978-3-319-19066-2_72</t>
  </si>
  <si>
    <t>https://doi.org/10.1007/978-3-319-16673-5_7</t>
  </si>
  <si>
    <t>https://doi.org/10.1007/s12599-014-0365-x</t>
  </si>
  <si>
    <t>https://doi.org/10.1186/s40064-016-1688-5</t>
  </si>
  <si>
    <t>https://doi.org/10.1007/978-3-319-17482-2_10</t>
  </si>
  <si>
    <t>https://doi.org/10.1007/978-3-319-20612-7_3</t>
  </si>
  <si>
    <t>https://doi.org/10.1007/978-3-319-27057-9_5</t>
  </si>
  <si>
    <t>https://doi.org/10.1007/s00247-019-04376-7</t>
  </si>
  <si>
    <t>https://doi.org/10.1007/s12541-015-0143-9</t>
  </si>
  <si>
    <t>https://doi.org/10.1007/978-3-319-16673-5_12</t>
  </si>
  <si>
    <t>https://doi.org/10.1007/978-3-319-25264-3_37</t>
  </si>
  <si>
    <t>https://doi.org/10.1007/978-3-319-06695-0_19</t>
  </si>
  <si>
    <t>https://doi.org/10.1007/978-3-642-45100-3_21</t>
  </si>
  <si>
    <t>https://doi.org/10.1007/BF03340838</t>
  </si>
  <si>
    <t>https://doi.org/10.1007/978-3-319-19237-6_16</t>
  </si>
  <si>
    <t>https://doi.org/10.1007/s10072-022-06531-9</t>
  </si>
  <si>
    <t>https://doi.org/10.1007/978-3-319-16313-0_19</t>
  </si>
  <si>
    <t>https://doi.org/10.1007/978-3-658-11801-3_3</t>
  </si>
  <si>
    <t>https://doi.org/10.1007/978-3-319-14430-6_17</t>
  </si>
  <si>
    <t>https://doi.org/10.1007/978-3-319-08222-6_2</t>
  </si>
  <si>
    <t>https://doi.org/10.1007/978-3-662-45237-0_53</t>
  </si>
  <si>
    <t>https://doi.org/10.1007/978-3-319-23063-4_13</t>
  </si>
  <si>
    <t>https://doi.org/10.1007/978-3-319-13659-2_2</t>
  </si>
  <si>
    <t>https://doi.org/10.1007/978-3-319-14430-6_2</t>
  </si>
  <si>
    <t>https://doi.org/10.1007/978-1-4939-1985-7_6</t>
  </si>
  <si>
    <t>https://doi.org/10.1007/978-3-662-46531-8_3</t>
  </si>
  <si>
    <t>https://doi.org/10.1007/s10270-014-0443-z</t>
  </si>
  <si>
    <t>https://doi.org/10.1007/978-3-319-14430-6_10</t>
  </si>
  <si>
    <t>https://doi.org/10.1007/978-3-642-45103-4_11</t>
  </si>
  <si>
    <t>https://doi.org/10.1007/978-3-642-45100-3_15</t>
  </si>
  <si>
    <t>https://doi.org/10.1007/s12599-014-0344-2</t>
  </si>
  <si>
    <t>https://doi.org/10.1007/s11576-014-0432-4</t>
  </si>
  <si>
    <t>https://doi.org/10.1007/978-81-322-2494-5_1</t>
  </si>
  <si>
    <t>https://doi.org/10.1007/s10270-014-0424-2</t>
  </si>
  <si>
    <t>https://doi.org/10.1007/978-3-319-10665-6_8</t>
  </si>
  <si>
    <t>https://doi.org/10.1007/978-3-319-27030-2_22</t>
  </si>
  <si>
    <t>https://doi.org/10.1007/978-3-642-45103-4_15</t>
  </si>
  <si>
    <t>https://doi.org/10.1007/978-3-642-45100-3_9</t>
  </si>
  <si>
    <t>https://doi.org/10.1007/978-1-4614-6170-8_396</t>
  </si>
  <si>
    <t>https://doi.org/10.1007/s12599-013-0305-1</t>
  </si>
  <si>
    <t>https://doi.org/10.1007/s00287-013-0756-2</t>
  </si>
  <si>
    <t>https://doi.org/10.1007/978-3-319-06505-2_11</t>
  </si>
  <si>
    <t>https://doi.org/10.1007/978-3-319-08915-7_8</t>
  </si>
  <si>
    <t>https://doi.org/10.1007/s11576-013-0397-8</t>
  </si>
  <si>
    <t>https://doi.org/10.1007/978-3-319-04948-9_2</t>
  </si>
  <si>
    <t>https://doi.org/10.1007/978-3-319-13518-2_9</t>
  </si>
  <si>
    <t>https://doi.org/10.1007/978-3-319-07218-0_5</t>
  </si>
  <si>
    <t>https://doi.org/10.1007/978-3-319-07881-6_37</t>
  </si>
  <si>
    <t>https://doi.org/10.1007/978-3-319-08222-6_1</t>
  </si>
  <si>
    <t>https://doi.org/10.1007/s10654-016-0183-1</t>
  </si>
  <si>
    <t>https://doi.org/10.1007/978-3-642-32741-4_10</t>
  </si>
  <si>
    <t>https://doi.org/10.7603/s40601-013-0051-8</t>
  </si>
  <si>
    <t>https://doi.org/10.1007/978-3-319-10172-9_9</t>
  </si>
  <si>
    <t>https://doi.org/10.1007/978-3-642-38827-9_8</t>
  </si>
  <si>
    <t>https://doi.org/10.1007/BF03340775</t>
  </si>
  <si>
    <t>https://doi.org/10.1007/978-3-642-41924-9_31</t>
  </si>
  <si>
    <t>https://doi.org/10.1007/978-3-658-03750-5_2</t>
  </si>
  <si>
    <t>https://doi.org/10.1007/s10270-014-0395-3</t>
  </si>
  <si>
    <t>https://doi.org/10.1007/978-3-658-07748-8_5</t>
  </si>
  <si>
    <t>https://doi.org/10.1007/978-3-642-36611-6_11</t>
  </si>
  <si>
    <t>https://doi.org/10.1007/978-3-642-40846-5_20</t>
  </si>
  <si>
    <t>https://doi.org/10.1007/978-3-642-28108-2_19</t>
  </si>
  <si>
    <t>https://doi.org/10.1007/978-3-642-38827-9_9</t>
  </si>
  <si>
    <t>https://doi.org/10.1007/978-3-642-39013-5_11</t>
  </si>
  <si>
    <t>https://doi.org/10.1007/978-3-642-36285-9_36</t>
  </si>
  <si>
    <t>https://doi.org/10.1007/978-3-642-38484-4_21</t>
  </si>
  <si>
    <t>https://doi.org/10.1007/978-3-642-39467-6_20</t>
  </si>
  <si>
    <t>https://doi.org/10.1007/978-3-642-40919-6_3</t>
  </si>
  <si>
    <t>https://doi.org/10.1007/s11280-013-0210-z</t>
  </si>
  <si>
    <t>https://doi.org/10.1007/s11042-013-1486-9</t>
  </si>
  <si>
    <t>https://doi.org/10.1007/978-3-642-37128-8_1</t>
  </si>
  <si>
    <t>https://doi.org/10.1007/978-3-642-36285-9_66</t>
  </si>
  <si>
    <t>https://doi.org/10.1007/978-3-642-36926-1_33</t>
  </si>
  <si>
    <t>https://doi.org/10.1007/s10270-012-0265-9</t>
  </si>
  <si>
    <t>https://doi.org/10.1007/978-3-658-01171-0_9</t>
  </si>
  <si>
    <t>https://doi.org/10.1007/978-3-642-28108-2_9</t>
  </si>
  <si>
    <t>https://doi.org/10.1007/978-3-642-38484-4_17</t>
  </si>
  <si>
    <t>https://doi.org/10.1007/978-3-642-36754-0_18</t>
  </si>
  <si>
    <t>https://doi.org/10.1007/978-3-642-42001-6_17</t>
  </si>
  <si>
    <t>https://doi.org/10.1007/978-3-642-40823-6_14</t>
  </si>
  <si>
    <t>https://doi.org/10.1007/978-3-658-00373-9_12</t>
  </si>
  <si>
    <t>https://doi.org/10.1007/978-3-642-34471-8_2</t>
  </si>
  <si>
    <t>https://doi.org/10.1007/978-3-642-36285-9_33</t>
  </si>
  <si>
    <t>https://doi.org/10.1007/978-1-4471-4866-1_15</t>
  </si>
  <si>
    <t>https://doi.org/10.1007/s11036-013-0489-0</t>
  </si>
  <si>
    <t>https://doi.org/10.1007/978-3-319-04175-9_1</t>
  </si>
  <si>
    <t>https://doi.org/10.1007/978-3-642-38709-8_26</t>
  </si>
  <si>
    <t>https://doi.org/10.1631/jzus.C1100364</t>
  </si>
  <si>
    <t>https://doi.org/10.1007/978-3-642-24423-0_12</t>
  </si>
  <si>
    <t>https://doi.org/10.1007/978-1-4471-2297-5_16</t>
  </si>
  <si>
    <t>https://doi.org/10.1007/978-3-642-35179-2_14</t>
  </si>
  <si>
    <t>https://doi.org/10.1007/s10270-012-0233-4</t>
  </si>
  <si>
    <t>https://doi.org/10.1007/978-3-642-32573-1_20</t>
  </si>
  <si>
    <t>https://doi.org/10.1007/978-3-642-31069-0_31</t>
  </si>
  <si>
    <t>https://doi.org/10.1007/978-3-642-32584-7_12</t>
  </si>
  <si>
    <t>https://doi.org/10.1007/978-3-642-28115-0_5</t>
  </si>
  <si>
    <t>https://doi.org/10.1007/978-3-642-28108-2_16</t>
  </si>
  <si>
    <t>https://doi.org/10.1007/978-3-642-28108-2_46</t>
  </si>
  <si>
    <t>https://doi.org/10.1007/978-3-642-30476-7_9</t>
  </si>
  <si>
    <t>https://doi.org/10.1007/s11576-011-0292-0</t>
  </si>
  <si>
    <t>https://doi.org/10.1007/s12599-011-0181-5</t>
  </si>
  <si>
    <t>https://doi.org/10.1007/978-3-642-28108-2_8</t>
  </si>
  <si>
    <t>https://doi.org/10.1007/978-3-642-30359-3_8</t>
  </si>
  <si>
    <t>https://doi.org/10.1007/978-3-642-33155-8_2</t>
  </si>
  <si>
    <t>https://doi.org/10.1007/978-3-642-32885-5_1</t>
  </si>
  <si>
    <t>https://doi.org/10.1007/978-3-642-33606-5_19</t>
  </si>
  <si>
    <t>https://doi.org/10.1007/978-3-642-32355-3_5</t>
  </si>
  <si>
    <t>https://doi.org/10.1007/978-3-642-21759-3_3</t>
  </si>
  <si>
    <t>https://doi.org/10.1007/978-3-642-29262-0_5</t>
  </si>
  <si>
    <t>https://doi.org/10.1007/978-3-642-31072-0_8</t>
  </si>
  <si>
    <t>https://doi.org/10.1007/978-3-642-29863-9_8</t>
  </si>
  <si>
    <t>https://doi.org/10.1007/978-3-642-29294-1_17</t>
  </si>
  <si>
    <t>https://doi.org/10.1007/978-3-642-24849-8_1</t>
  </si>
  <si>
    <t>https://doi.org/10.1007/978-3-642-33844-1_11</t>
  </si>
  <si>
    <t>https://doi.org/10.1007/978-3-642-31668-5_7</t>
  </si>
  <si>
    <t>https://doi.org/10.1007/978-3-642-31095-9_44</t>
  </si>
  <si>
    <t>https://doi.org/10.1007/978-3-642-19345-3_10</t>
  </si>
  <si>
    <t>https://doi.org/10.1007/978-3-642-19345-3_1</t>
  </si>
  <si>
    <t>https://doi.org/10.1007/978-3-642-17722-4_5</t>
  </si>
  <si>
    <t>https://doi.org/10.1007/978-3-642-19345-3_4</t>
  </si>
  <si>
    <t>https://doi.org/10.1007/978-3-642-20511-8_18</t>
  </si>
  <si>
    <t>https://doi.org/10.1007/978-3-642-23059-2_12</t>
  </si>
  <si>
    <t>https://doi.org/10.1007/978-3-642-21219-2_38</t>
  </si>
  <si>
    <t>https://doi.org/10.1007/978-3-642-25535-9_16</t>
  </si>
  <si>
    <t>https://doi.org/10.1007/978-3-642-16132-2_28</t>
  </si>
  <si>
    <t>https://doi.org/10.1007/978-3-642-23059-2_17</t>
  </si>
  <si>
    <t>https://doi.org/10.1007/978-3-642-23059-2_4</t>
  </si>
  <si>
    <t>https://doi.org/10.1007/978-3-642-21640-4_37</t>
  </si>
  <si>
    <t>https://doi.org/10.1007/978-3-642-12186-9_8</t>
  </si>
  <si>
    <t>https://doi.org/10.1007/978-3-642-20152-3_13</t>
  </si>
  <si>
    <t>https://doi.org/10.1007/978-3-642-21863-7_4</t>
  </si>
  <si>
    <t>https://doi.org/10.1007/978-3-642-27260-8_13</t>
  </si>
  <si>
    <t>https://doi.org/10.1007/978-3-642-19345-3_2</t>
  </si>
  <si>
    <t>https://doi.org/10.1007/978-3-642-19345-3_7</t>
  </si>
  <si>
    <t>https://doi.org/10.1007/978-3-642-23059-2_26</t>
  </si>
  <si>
    <t>https://doi.org/10.1007/978-3-642-20511-8_36</t>
  </si>
  <si>
    <t>https://doi.org/10.1007/978-3-642-20511-8_49</t>
  </si>
  <si>
    <t>https://doi.org/10.1007/978-3-642-24358-5_39</t>
  </si>
  <si>
    <t>https://doi.org/10.1007/978-3-642-16934-2_5</t>
  </si>
  <si>
    <t>https://doi.org/10.1007/978-3-642-14292-5_15</t>
  </si>
  <si>
    <t>https://doi.org/10.1007/978-3-642-21863-7_6</t>
  </si>
  <si>
    <t>https://doi.org/10.1007/978-3-642-23059-2_23</t>
  </si>
  <si>
    <t>https://doi.org/10.1007/978-3-642-21165-2_1</t>
  </si>
  <si>
    <t>https://doi.org/10.1007/978-3-642-17358-5_35</t>
  </si>
  <si>
    <t>https://doi.org/10.1007/s00778-010-0203-9</t>
  </si>
  <si>
    <t>https://doi.org/10.1007/978-3-642-16934-2_3</t>
  </si>
  <si>
    <t>https://doi.org/10.1007/BF03340342</t>
  </si>
  <si>
    <t>https://doi.org/10.1007/978-3-642-12544-7_7</t>
  </si>
  <si>
    <t>https://doi.org/10.1007/978-3-642-10781-8_34</t>
  </si>
  <si>
    <t>https://doi.org/10.1007/s10796-010-9229-1</t>
  </si>
  <si>
    <t>https://doi.org/10.1007/978-3-642-16419-4_33</t>
  </si>
  <si>
    <t>https://doi.org/10.1007/978-3-642-00416-2_18</t>
  </si>
  <si>
    <t>https://doi.org/10.1007/978-3-642-15346-4_19</t>
  </si>
  <si>
    <t>https://doi.org/10.1007/978-3-642-14493-6_54</t>
  </si>
  <si>
    <t>https://doi.org/10.1007/978-3-642-13675-7_13</t>
  </si>
  <si>
    <t>https://doi.org/10.1007/978-3-642-10781-8_27</t>
  </si>
  <si>
    <t>https://doi.org/10.1007/978-3-642-16419-4_1</t>
  </si>
  <si>
    <t>https://doi.org/10.1007/978-3-642-01982-1_8</t>
  </si>
  <si>
    <t>https://doi.org/10.1007/978-3-642-17569-5_21</t>
  </si>
  <si>
    <t>https://doi.org/10.1007/978-3-642-12814-1_13</t>
  </si>
  <si>
    <t>https://doi.org/10.1007/978-3-642-03121-2_1</t>
  </si>
  <si>
    <t>https://doi.org/10.1007/s10619-010-7060-9</t>
  </si>
  <si>
    <t>https://doi.org/10.1007/978-3-642-15618-2_24</t>
  </si>
  <si>
    <t>https://doi.org/10.1007/978-3-642-16298-5_9</t>
  </si>
  <si>
    <t>https://doi.org/10.1007/978-3-642-00416-2_15</t>
  </si>
  <si>
    <t>https://doi.org/10.1007/978-3-7908-2621-0_4</t>
  </si>
  <si>
    <t>https://doi.org/10.1007/978-3-642-00899-3_1</t>
  </si>
  <si>
    <t>https://doi.org/10.1007/978-3-642-17358-5_1</t>
  </si>
  <si>
    <t>https://doi.org/10.1007/978-3-642-00416-2_9</t>
  </si>
  <si>
    <t>https://doi.org/10.1007/978-3-642-01982-1_12</t>
  </si>
  <si>
    <t>https://doi.org/10.1007/978-3-642-01190-0_16</t>
  </si>
  <si>
    <t>https://doi.org/10.1007/s00450-009-0069-5</t>
  </si>
  <si>
    <t>https://doi.org/10.1007/978-3-642-05148-7_8</t>
  </si>
  <si>
    <t>https://doi.org/10.1007/978-3-642-00328-8_9</t>
  </si>
  <si>
    <t>https://doi.org/10.1007/978-0-387-39940-9_1179</t>
  </si>
  <si>
    <t>https://doi.org/10.1007/s10619-009-7040-0</t>
  </si>
  <si>
    <t>https://doi.org/10.1007/978-3-540-78238-4_5</t>
  </si>
  <si>
    <t>https://doi.org/10.1007/978-3-642-03848-8_1</t>
  </si>
  <si>
    <t>https://doi.org/10.1007/s10844-007-0052-1</t>
  </si>
  <si>
    <t>https://doi.org/10.1007/978-3-642-01190-0_15</t>
  </si>
  <si>
    <t>https://doi.org/10.1007/978-3-540-89784-2_3</t>
  </si>
  <si>
    <t>https://doi.org/10.1007/978-3-540-48713-5_29</t>
  </si>
  <si>
    <t>https://doi.org/10.1007/978-3-642-03848-8_5</t>
  </si>
  <si>
    <t>https://doi.org/10.1007/978-3-540-92219-3_32</t>
  </si>
  <si>
    <t>https://doi.org/10.1007/978-3-642-00899-3_3</t>
  </si>
  <si>
    <t>https://doi.org/10.1007/978-3-540-88710-2_3</t>
  </si>
  <si>
    <t>https://doi.org/10.1007/978-3-540-88710-2_1</t>
  </si>
  <si>
    <t>https://doi.org/10.1007/978-3-540-88875-8_47</t>
  </si>
  <si>
    <t>https://doi.org/10.1007/978-3-540-78238-4_1</t>
  </si>
  <si>
    <t>https://doi.org/10.1007/978-3-540-78238-4_2</t>
  </si>
  <si>
    <t>https://doi.org/10.1007/978-3-540-69534-9_34</t>
  </si>
  <si>
    <t>https://doi.org/10.1007/978-3-540-85654-2_75</t>
  </si>
  <si>
    <t>https://doi.org/10.1007/978-3-540-78238-4_3</t>
  </si>
  <si>
    <t>https://doi.org/10.1007/978-3-540-85758-7_9</t>
  </si>
  <si>
    <t>https://doi.org/10.1007/978-3-540-87405-8_2</t>
  </si>
  <si>
    <t>https://doi.org/10.1007/978-3-540-89224-3_2</t>
  </si>
  <si>
    <t>https://doi.org/10.1007/s10618-006-0061-7</t>
  </si>
  <si>
    <t>https://doi.org/10.1007/978-3-540-85758-7_8</t>
  </si>
  <si>
    <t>https://doi.org/10.1007/978-1-4302-0528-9_13</t>
  </si>
  <si>
    <t>https://doi.org/10.1007/s10270-008-0090-3</t>
  </si>
  <si>
    <t>https://doi.org/10.1007/s10618-007-0065-y</t>
  </si>
  <si>
    <t>https://doi.org/10.1007/978-3-540-72677-7_7</t>
  </si>
  <si>
    <t>https://doi.org/10.1007/978-3-540-76848-7_9</t>
  </si>
  <si>
    <t>https://doi.org/10.1007/978-3-540-75183-0_12</t>
  </si>
  <si>
    <t>https://doi.org/10.1007/978-3-540-73950-0_10</t>
  </si>
  <si>
    <t>https://doi.org/10.1007/978-3-540-72035-5_10</t>
  </si>
  <si>
    <t>https://doi.org/10.1007/978-3-540-72988-4_31</t>
  </si>
  <si>
    <t>https://doi.org/10.1007/978-3-540-72912-9_2</t>
  </si>
  <si>
    <t>https://doi.org/10.1007/978-3-540-76848-7_8</t>
  </si>
  <si>
    <t>https://doi.org/10.1007/s00766-005-0001-x</t>
  </si>
  <si>
    <t>https://doi.org/10.1007/3-540-30787-7_1</t>
  </si>
  <si>
    <t>https://doi.org/10.1007/11767138_25</t>
  </si>
  <si>
    <t>https://doi.org/10.1007/3-540-33528-5_21</t>
  </si>
  <si>
    <t>https://doi.org/10.1007/3-540-33359-2_21</t>
  </si>
  <si>
    <t>https://doi.org/10.1007/3-540-30787-7_5</t>
  </si>
  <si>
    <t>https://doi.org/10.1007/11678564_15</t>
  </si>
  <si>
    <t>https://doi.org/10.1007/3-540-30787-7_12</t>
  </si>
  <si>
    <t>https://doi.org/10.1007/11841760_10</t>
  </si>
  <si>
    <t>https://doi.org/10.1007/3-540-30787-7_3</t>
  </si>
  <si>
    <t>https://doi.org/10.1007/11678564_16</t>
  </si>
  <si>
    <t>https://doi.org/10.1007/11608035_25</t>
  </si>
  <si>
    <t>https://doi.org/10.1007/3-540-33359-2_23</t>
  </si>
  <si>
    <t>https://doi.org/10.1007/3-540-33528-5_23</t>
  </si>
  <si>
    <t>https://doi.org/10.1007/s10606-005-9005-9</t>
  </si>
  <si>
    <t>https://doi.org/10.1007/11841760_14</t>
  </si>
  <si>
    <t>https://doi.org/10.1007/11494744_5</t>
  </si>
  <si>
    <t>https://doi.org/10.1007/11841197_1</t>
  </si>
  <si>
    <t>https://doi.org/10.1007/3-540-30787-7_6</t>
  </si>
  <si>
    <t>https://doi.org/10.1007/11914853_18</t>
  </si>
  <si>
    <t>https://doi.org/10.1007/11914853_9</t>
  </si>
  <si>
    <t>https://doi.org/10.1007/11538394_41</t>
  </si>
  <si>
    <t>https://doi.org/10.1007/11494744_25</t>
  </si>
  <si>
    <t>https://doi.org/10.1007/11575771_11</t>
  </si>
  <si>
    <t>https://doi.org/10.1007/3-540-26472-8_1</t>
  </si>
  <si>
    <t>https://doi.org/10.1007/3-540-26472-8_5</t>
  </si>
  <si>
    <t>https://doi.org/10.1007/3-540-26472-8_12</t>
  </si>
  <si>
    <t>https://doi.org/10.1007/11431855_26</t>
  </si>
  <si>
    <t>https://doi.org/10.1007/11549970_4</t>
  </si>
  <si>
    <t>https://doi.org/10.1007/11538394_16</t>
  </si>
  <si>
    <t>https://doi.org/10.1007/3-540-26472-8_6</t>
  </si>
  <si>
    <t>https://doi.org/10.1007/978-3-540-27793-4_26</t>
  </si>
  <si>
    <t>https://doi.org/10.1007/978-3-540-30464-7_29</t>
  </si>
  <si>
    <t>https://doi.org/10.1007/978-3-540-24775-3_8</t>
  </si>
  <si>
    <t>https://doi.org/10.1007/978-3-540-25970-1_16</t>
  </si>
  <si>
    <t>https://doi.org/10.1007/978-3-540-27755-2_1</t>
  </si>
  <si>
    <t>https://doi.org/10.1007/3-540-45785-2_4</t>
  </si>
  <si>
    <t>https://doi.org/10.1007/3-540-48068-4_1</t>
  </si>
  <si>
    <t>https://doi.org/10.1007/978-94-011-1464-6_4</t>
  </si>
  <si>
    <t>Chapter</t>
  </si>
  <si>
    <t>Article</t>
  </si>
  <si>
    <t>Conference paper</t>
  </si>
  <si>
    <t>Living reference work entry</t>
  </si>
  <si>
    <t>Reference work entry</t>
  </si>
  <si>
    <t>Protocol</t>
  </si>
  <si>
    <t>Content Type</t>
  </si>
  <si>
    <t>x</t>
  </si>
  <si>
    <t>research-article</t>
  </si>
  <si>
    <t>poster</t>
  </si>
  <si>
    <t>short-paper</t>
  </si>
  <si>
    <t>tutorial</t>
  </si>
  <si>
    <t>article</t>
  </si>
  <si>
    <t>opinion</t>
  </si>
  <si>
    <t>proceeding</t>
  </si>
  <si>
    <t>section</t>
  </si>
  <si>
    <t>Notiz</t>
  </si>
  <si>
    <t>conference-paper</t>
  </si>
  <si>
    <t>keynote-talk</t>
  </si>
  <si>
    <t>http://hdl.handle.net/10125/71314</t>
  </si>
  <si>
    <t>Deleted (Language)</t>
  </si>
  <si>
    <t>proceedings-paper</t>
  </si>
  <si>
    <t>talk</t>
  </si>
  <si>
    <t>Book</t>
  </si>
  <si>
    <t>book-chapter</t>
  </si>
  <si>
    <t>draft</t>
  </si>
  <si>
    <t>book</t>
  </si>
  <si>
    <t>keynote</t>
  </si>
  <si>
    <t>interview</t>
  </si>
  <si>
    <t>editorial</t>
  </si>
  <si>
    <t>book-review</t>
  </si>
  <si>
    <t>index</t>
  </si>
  <si>
    <t>contents</t>
  </si>
  <si>
    <t>"sap" AND "process mining" (All metadata)</t>
  </si>
  <si>
    <t>"sap" AND "process mining" (All fields)</t>
  </si>
  <si>
    <t>When processes are executed, application systems store data about the start and end of functions in so-called log files. The management and evaluation of these data traces from business processes are referred to as process mining. The structure of log files is described using an example and the essential tasks of process mining such as process model generation and process model comparison are discussed.</t>
  </si>
  <si>
    <t>978-3-658-43089-4</t>
  </si>
  <si>
    <t>978-3-031-56576-2</t>
  </si>
  <si>
    <t>978-3-658-41453-5</t>
  </si>
  <si>
    <t>978-3-658-42483-1</t>
  </si>
  <si>
    <t>978-3-031-82225-4</t>
  </si>
  <si>
    <t>978-3-031-78666-2</t>
  </si>
  <si>
    <t>978-3-658-46099-0</t>
  </si>
  <si>
    <t>978-3-031-70445-1</t>
  </si>
  <si>
    <t>978-3-031-88042-1</t>
  </si>
  <si>
    <t>978-3-031-11089-4</t>
  </si>
  <si>
    <t>978-3-031-65881-5</t>
  </si>
  <si>
    <t>978-3-031-80793-0</t>
  </si>
  <si>
    <t>978-3-658-48325-8</t>
  </si>
  <si>
    <t>978-3-030-96655-3</t>
  </si>
  <si>
    <t>978-3-030-98581-3</t>
  </si>
  <si>
    <t>978-3-031-92474-3</t>
  </si>
  <si>
    <t>978-3-031-43678-9</t>
  </si>
  <si>
    <t>978-3-031-61003-5</t>
  </si>
  <si>
    <t>978-3-031-46587-1</t>
  </si>
  <si>
    <t>978-3-031-22375-4</t>
  </si>
  <si>
    <t>978-3-031-61343-2</t>
  </si>
  <si>
    <t>978-3-031-36960-5</t>
  </si>
  <si>
    <t>979-8-8688-0890-6</t>
  </si>
  <si>
    <t>978-3-031-56107-8</t>
  </si>
  <si>
    <t>978-3-031-70418-5</t>
  </si>
  <si>
    <t>978-3-031-64073-5</t>
  </si>
  <si>
    <t>978-3-031-08848-3</t>
  </si>
  <si>
    <t>978-3-031-61057-8</t>
  </si>
  <si>
    <t>978-3-031-71633-1</t>
  </si>
  <si>
    <t>978-3-658-38379-4</t>
  </si>
  <si>
    <t>978-3-030-92875-9</t>
  </si>
  <si>
    <t>978-3-031-27815-0</t>
  </si>
  <si>
    <t>978-3-031-45645-9</t>
  </si>
  <si>
    <t>Springer Vieweg, Wiesbaden</t>
  </si>
  <si>
    <t>Process mining—a suite of techniques for extracting insights from event logs of Information Systems (IS)—is increasingly being used by a wide range of organisations to improve operational efficiency. Despite extensive studies of Critical Success Factors (CSFs) in related domains, CSF studies tailored to process mining are limited. Moreover, these studies merely identify factors and do not provide essential details such as a clear conceptual understanding of success factors and their interrelationships. Through a multi-phased approach (applying published process mining case studies, conducting two in-depth case studies and expert interviews), this paper presents an empirically validated process mining CSF model and CSF interrelationships. This validated CSF model identifies ten process mining CSFs, explains how these factors relate to the process mining context and analyses their interrelationships with regard to process mining success. The findings provide a guide for organisations to invest in the right mix of CSFs for value realisation in process mining practice.</t>
  </si>
  <si>
    <t>Busineess &amp; Information Systems Engineering</t>
  </si>
  <si>
    <t>Technology-mediated learning offers new possibilities for individualizing learning processes in order to discover, monitor, and enhance students’ learning activities. However, leveraging such possibilities automatically and at scale with novel technologies raises questions about the design and the analysis of digital learning processes. Process mining hereby becomes a relevant tool to leverage these theorized opportunities. The paper classifies recent literature on individualizing technology-mediated learning and educational process mining into four major concepts (purpose, user, data, and analysis). By clustering and empirically evaluating the use of learner data in expert interviews, the study presents three design patterns for discovering, monitoring, and enhancing students’ learning activities by means of process mining. The paper explains the characteristics of these patterns, analyzes opportunities for digital learning processes, and illustrates the potential value the patterns can create for relevant educational stakeholders. Information systems researchers can use the taxonomy to develop theoretical models to study the effectiveness of process mining and thus enhance the individualization of learning processes. The patterns, in combination with the taxonomy for designing and analyzing digital learning processes, serve as a personal guide to studying, designing, and evaluating the individualization of digital learning at scale.</t>
  </si>
  <si>
    <t>In digitization projects, a detailed determination of the current situation and validation of the achievement of objectives is usually associated with a great deal of effort and has an impact on all subsequent project phases. While already productive ERP systems in companies typically contain both business and technical information from all departments, many companies fail to collect this information in its entirety in an automated manner, to then consolidate it for a holistic overview of the company which can be used as a foundation for databased decision-making in certain project phases. To make this easier, this research introduces the term enterprise mining and develops a concept for it that consists of one specific information architecture and automated data collection procedures for ERP systems. The information architecture has eight enterprise maps and provides orientation for which information should be collected for a holistic overview of an enterprise with the selected technical data collection procedures.</t>
  </si>
  <si>
    <t>Springer Nature Switzerland</t>
  </si>
  <si>
    <t>Artificial Intelligence Tools and Applications in Embedded and Mobile Systems</t>
  </si>
  <si>
    <t>In the case of regulated or highly standardized processes, event log-based Process Mining frequently leads to less meaningful homogeneous process flows in process models, providing less to no valuable insights for in-depth process analytics. This concealment of process complexities overlooks underlying variations and hinders further process optimization. Machine learning for log enrichment (ML4LE) allows for analysis at a finer granularity with reduced manual effort. To achieve this, ML4LE leverages unsupervised Machine Learning techniques to infer activity-level subgroups and enrich event logs. By using the contextual information underlying the raw data in databases, this method detects subgroups and integrates them into the process model through activity label splitting to derive subvariants. This approach not only facilitates the creation of more detailed and meaningful process models but also avoids unnecessary overcomplexity. An empirical computational study that compares the proposed method to the classical non-preprocessing approaches demonstrates its efficacy and practical significance, reinforcing its potential in real-world applications.</t>
  </si>
  <si>
    <t>Business &amp; Information Systems Engineering</t>
  </si>
  <si>
    <t>2195-8270</t>
  </si>
  <si>
    <t>Holistic Assessment of Process Mining in Indirect Procurement</t>
  </si>
  <si>
    <t>Business processes are core part of organizational design and act as a pulse of every organization. Business process can be defined as</t>
  </si>
  <si>
    <t>Springer Fachmedien Wiesbaden</t>
  </si>
  <si>
    <t>Large language models (LLMs) have shown to be valuable tools for tackling process mining tasks. Existing studies report on their capability to support various data-driven process analyses and even, to some extent, that they are able to reason about how processes work. This reasoning ability suggests that there is potential for LLMs to tackle semantics-aware process mining tasks, which are tasks that rely on an understanding of the meaning of activities and their relationships. Examples of these include process discovery, where the meaning of activities can indicate their dependency, whereas in anomaly detection the meaning can be used to recognize process behavior that is abnormal. In this paper, we systematically explore the capabilities of LLMs for such tasks. Unlike prior work, which largely evaluates LLMs in their default state, we investigate their utility through both in-context learning and supervised fine-tuning. Concretely, we define five process mining tasks requiring semantic understanding and provide extensive benchmarking datasets for evaluation. Our experiments reveal that while LLMs struggle with challenging process mining tasks when used out of the box or with minimal in-context examples, they achieve strong performance when fine-tuned for these tasks across a broad range of process types and industries.</t>
  </si>
  <si>
    <t>Process Science</t>
  </si>
  <si>
    <t>2948-2178</t>
  </si>
  <si>
    <t>The purchase-to-pay (P2P) process is one of the core business processes in any organization. It ensures the correct and efficient provisioning of materials and services. An efficient P2P process reduces operational costs by ensuring discounts, avoiding late payments, and choosing the optimal supplier for the goods. Process mining techniques help practitioners optimize the execution of P2P processes by analyzing the execution data and providing useful insights. However, existing techniques may result in misleading insights due to many-to-many relationships between business objects, e.g., between orders and invoices in the P2P process. Recently, object-centric process mining techniques have been proposed to avoid the limitations of traditional process mining techniques. In this paper, we present a case study on a real-life P2P process using object-centric process mining techniques. To that end, we adopt the well-known PM$$^{2}$$process mining project methodology to the object-centric setting and analyze the performance and compliance.</t>
  </si>
  <si>
    <t>International Journal of Data Science and Analytics</t>
  </si>
  <si>
    <t>Anwendungssysteme speichern bei der Ausf{\"u}hrung von Prozessen Daten {\"u}ber Start und Ende von Funktionen in sogenannten Logdateien. Die Verwaltung und Auswertung dieser Datenspuren von Gesch{\"a}ftsprozessen wird als Process Mining bezeichnet. Der Aufbau von Logdateien wird anhand eines Beispiels beschrieben und die wesentlichen Aufgaben des Process Minings wie Prozessmodellgenerierung und Prozessmodellvergleich werden behandelt.</t>
  </si>
  <si>
    <t>Composable Enterprise: agil, flexibel, innovativ: Gamechanger f{\"u}r Organisation, Digitalisierung und Unternehmenssoftware</t>
  </si>
  <si>
    <t>Process mining has received tremendous attention from research and industry, establishing itself as a highly sought-after technology. Despite the technological maturity of process mining solutions, which has been achieved through extensive investments in research and development, organizations still face the challenge of elusive value when systematically adopting process mining. The authors attribute this dilemma to a lack of support for scaling and managing process mining project portfolios. To address this practical need and research gap, the authors propose a method for managing portfolios of so-called process mining value cases, which are defined as process mining-enabled business process improvement projects, towards an evolutionary roadmap (mapper). The method is designed to support organizations identify portfolios of process mining projects that generate value by improving business processes. The method was developed through a combination of design science research and situational method engineering and comprises five activities that  each outline techniques, roles, and tools: strategize, identify, select, implement, and monitor. The method has been instantiated as a software prototype and iteratively evaluated for applicability and real-world fidelity by involving an expert panel of academics and practitioners. The usefulness of the artifact was substantiated through a real-world case study in a naturalistic setting.</t>
  </si>
  <si>
    <t>This paper examines business process optimization through process mining in the context of Industry 4.0 using a qualitative research approach. It underscores how process mining facilitates microeconomic principles and efficiency and discusses a techno-functional approach to realizing BPM value, which can propel organizational change management. By analyzing secondary data, the study identifies key process mining tools relevant to Industry 4.0 and BPM, establishing selection criteria and exploring real-world applications. A hypothetical case study demonstrates the role of process mining in enhancing predictive maintenance and asset management by analyzing established processes. Additionally, the paper provides a tactical roadmap and a comparative framework for selecting tools aimed at optimizing or re-engineering business processes applicable across various business functions. It highlights how digitally enabled organizations can leverage data-driven insights to revamp legacy systems and achieve operational excellence.</t>
  </si>
  <si>
    <t>Operations Research Forum</t>
  </si>
  <si>
    <t>2662-2556</t>
  </si>
  <si>
    <t>Over the past few years, several software companies have emerged that offer process mining tools to assist enterprises in gaining insights into their process executions. However, the effective application of process mining technologies depends on analysts who need to be proficient in managing process mining projects and providing process insights and improvement opportunities. To contribute to a better understanding of the difficulties encountered by analysts and to pave the way for the development of enhanced and tailored support for them, this work reveals the challenges they perceive in practice. In particular, we identify 23 challenges based on interviews with 41 analysts, which we validate using a questionnaire survey. We provide insights into the relevancy of the process mining challenges and present mitigation strategies applied in practice to overcome them. While mitigation strategies exist, our findings imply the need for further research to provide support for analysts along all phases of process mining projects on the individual level, but also the technical, group, and organizational levels.</t>
  </si>
  <si>
    <t>Software and Systems Modeling</t>
  </si>
  <si>
    <t>1619-1374</t>
  </si>
  <si>
    <t>Process mining is the confluence between data mining and business process management, which is a growing and promising research topic. From process execution event logs, process mining focuses on understanding end-to-end processes and helps provide more significant findings. In this paper, a brief review of each of the main stages (discovery, conformance, and enhancement) of the process mining and low-code automation platforms for business processes are stated. Also, it provides an analysis of the 16 most prominent process mining software as well as an in-depth taxonomy considering 55 features. From this comparison, a subset of software obtained the best scores for process discovery while others for process simulation. Finally, trends and a set of challenges for process mining are pointed out.</t>
  </si>
  <si>
    <t>International industrial companies operate complex value streams within production networks. Therefore, strategic network design aims to identify an efficient value stream from several value stream scenarios. For this purpose, Value Stream Mapping (VSM) is a well-established methodology from Lean Management. However, the complexity and variety of value streams in production networks can lead to high manual effort when using pen-and-paper-based VSM. Therefore, data-driven VSM based on process mining has to be applied. To create a comprehensive data-driven VSM, it is necessary to transparently understand the correlations between different dimensions, such as the material flow, the information flow, and the inventory, which requires a multidimensional process mining approach. Simulation experiments can generate the necessary data for each value stream scenario using a data farming based planning approach to conduct a data-driven VSM in strategic network design. However, no data model currently supports storing comprehensive datasets for multiple scenarios to enable multidimensional process mining. To overcome this shortcoming, this article presents a data model for applying multidimensional process mining that is scalable to multiple dimensions and scenarios. The data model is constructed based on the theoretical principles of data cubes and multidimensional process mining. The applicability is demonstrated by a case study of a production network from the automotive industry.</t>
  </si>
  <si>
    <t>Production Engineering</t>
  </si>
  <si>
    <t>1863-7353</t>
  </si>
  <si>
    <t>Real-life processes involve interacting business objects of different types. Object-centric event logs capture the execution of activities in such processes. An important step in the analysis of such logs is the identification of sets of objects which characterize an execution of the process, called a case. Given a case notion, visualizations can be constructed to display the relations between the executed activities and the involved business objects. Depending on the utilized case notion, these visualizations can quickly become excessively complex, impeding human analysis, or may oversimplify the underlying process, inducing flawed insights. To combat these issues, new case notions are needed to reduce complexity while representing relevant structures of the underlying business process correctly. In this paper, we propose continuous measures to quantify how correctly an object-centric case notion adheres to a given log and how complex the resulting visualizations are. These measures allow us to conceptualize the search for new object-centric case notions as a joint optimization problem among the two quality dimensions of correctness and simplicity. As a result, we can provide a new case notion that significantly reduces complexity in comparison to existing techniques, while preserving relevant object interactions. To evaluate our approach, we apply it to a range of real-life logs and find that major complexity reductions can be achieved without causing excessive correctness issues.</t>
  </si>
  <si>
    <t>Process Mining Workshops</t>
  </si>
  <si>
    <t>Business Process Management Workshops</t>
  </si>
  <si>
    <t>Das siebte Kapitel der widmet sich der Beantwortung der zweiten und dritten Forschungsfrage, indem es die Potentiale und (soziotechnischen) Herausforderungen eines Process Mining-gestützten PPMS untersucht sowie anwendungsorientierte Handlungs-empfehlungen zur Optimierung des Prozesscontrollings entwickelt. Im Zentrum steht dabei ein fünfstufiges Reifegradmodell, das eine systematisch-chronologische Strukturierung der Potentiale und Herausforderungen leistet und Unternehmen dadurch hilft, ihren aktuellen Reifegrad zu bestimmen und durch die Berücksichtigung der evidenzbasierten und praxisorientierten Maßnahmen effektive Schritte zur Progression entlang der aufgezeigten Reifegrade einzuleiten.</t>
  </si>
  <si>
    <t>Prozessorientierung im Controlling : Eine empirische Studie zum Einsatz von Process Mining in der Energiewirtschaft</t>
  </si>
  <si>
    <t>Process Mining has come a long way to meet the needs of organizations that must optimize their operations. However, its use is still driven by technical users who can interpret process maps, models, graphs and other types of analyses. Business users, on the other hand, frequently report being intimidated by Process Mining tools' interfaces and not knowing ``what to do next''. An alternative to address this issue is providing more fluid and friendly interfaces for non-technical users based on natural language querying. Recent advances in Large Language Models (LLMs) have expanded the horizon for such interfaces. In this work we propose a new strategy to combine LLM capabilities with a framework for a natural language question-and-answer interface to Process Mining, which combines the flexibility of the former with the scalability and precision of the latter. We expand upon previous works in the area to research the dimensions of flexibility, generalization, scalability and precision. Finally, we implement such an LLM-enhanced framework and test it against a real-life compilation of questions to compare the performance of LLM-based, non LLM-based and hybrid implementations and point to directions in this field of research.</t>
  </si>
  <si>
    <t>Business Process Management: Blockchain, Robotic Process Automation, Central and Eastern European, Educators and Industry Forum</t>
  </si>
  <si>
    <t>One of the most critical issues when deploying process mining in ERP systems is unavailability of event logs in an ERP system. And even if they exist then they are only in form of information about executed business processes, which vary in quality and content depending on the ERP system being used. Event logs are usually collected manually or by using plug-in programs developed by process mining application vendors for specific ERP product. This type of event log data collection requires knowledge about the targeted ERP system in terms of its system architecture, database structure and the business logic behind the execution of the business processes embedded in the system. Such collection methods are definitely not an easy undertaking, as there are many ERP systems available in the market, each in multiple versions. Moreover, process mining applications have different analysis frameworks and hence different requirements to format and content of an event log and it could be diverse from those provided by different ERP system. The main idea of this paper is to propose a new method to extract standardized ERP information related to business processes executed by an ERP system. The idea is to avoid accessing the ERP database to build the required event log for a process mining tool. Instead, trace data is used by tracking the ERP system and user interaction to simplify provision of generic event log data in standardized way, so that it can be used by any process mining tool. To use such trace data for process mining, ERP vendors need to meet certain prerequisites.</t>
  </si>
  <si>
    <t>Soft Computing and Its Engineering Applications</t>
  </si>
  <si>
    <t>As business environments become more dynamic and complex, it becomes indispensable for organizations to objectively analyze business processes, monitor the existing and potential operational frictions, and take proactive actions to mitigate risks and improve performances. Process mining provides techniques to extract insightful knowledge of business processes from event data collected during the execution of the processes. Besides, various approaches have been suggested to support the real-time (predictive) monitoring of the process-related problems. However, the link between the insights from the continuous monitoring and the concrete management actions for the actual process improvement is missing. Action-oriented process mining aims at connecting the knowledge extracted from event data to actions. In this work, we propose a general framework for action-oriented process mining covering the continuous monitoring of operational processes and the automated execution of management actions. Based on the framework, we suggest a cube-based action engine where actions are generated by analyzing monitoring results in a multi-dimensional way. The framework is implemented as a ProM plug-in and evaluated by conducting experiments on both artificial and real-life information systems.</t>
  </si>
  <si>
    <t>Progress in Artificial Intelligence</t>
  </si>
  <si>
    <t>2192-6360</t>
  </si>
  <si>
    <t>Journal of Intelligent Information Systems</t>
  </si>
  <si>
    <t>Business processes are at the core of a well-functioning organization. They reflect how information should flow and what actions should be taken to achieve business goals. The discipline of Business Process Management (BPM) focuses on managing and improving business processes within an organization and is often partially adopted during an audit. This chapter discusses how various process analyses can support both internal and external auditors. To ensure that process analysis leads to correct insights, process mining can be applied. Process mining is a collective name for all data-driven process analysis techniques. The insights generated from a process mining analysis provide a good basis for improving business processes in terms of efficiency and risk. This broad view of processes ensures that the generated insights are relevant to both the internal and external auditor.</t>
  </si>
  <si>
    <t>Advanced Digital Auditing: Theory and Practice of Auditing Complex Information Systems and Technologies</t>
  </si>
  <si>
    <t>Springer International Publishing</t>
  </si>
  <si>
    <t>The field of process mining focuses on distilling knowledge of the (historical) execution of a process based on the operational event data generated and stored during its execution. Most existing process mining techniques assume that the event data describe activity executions as degenerate time intervals, i.e., intervals of the form [t, t], yielding a strict total order on the observed activity instances. However, for various practical use cases, e.g., the logging of activity executions with a nonzero duration and uncertainty on the correctness of the recorded timestamps of the activity executions, assuming a partial order on the observed activity instances is more appropriate. Using partial orders to represent process executions, i.e., based on recorded event data, allows for new classes of process mining algorithms, i.e., aware of parallelism and robust to uncertainty. Yet, interestingly, only a limited number of studies consider using intermediate data abstractions that explicitly assume a partial order over a collection of observed activity instances. Considering recent developments in process mining, e.g., the prevalence of high-quality event data and techniques for event data abstraction, the need for algorithms designed to handle partially ordered event data is expected to grow in the upcoming years. Therefore, this paper presents a survey of process mining techniques that explicitly use partial orders to represent recorded process behavior. We performed a keyword search, followed by a snowball sampling strategy, yielding 68 relevant articles in the field. We observe a recent uptake in works covering partial-order-based process mining, e.g., due to the current trend of process mining based on uncertain event data. Furthermore, we outline promising novel research directions for the use of partial orders in the context of process mining algorithms.</t>
  </si>
  <si>
    <t>Knowledge and Information Systems</t>
  </si>
  <si>
    <t>0219-3116</t>
  </si>
  <si>
    <t>This paper deals with the possibility of using ERP logs for Process mining student learning purposes. The basic idea is that event logs from ERP systems are essential for Process Mining, as they provide the data necessary to gain insights into business processes. The availability of data in the form of event logs is crucial for the application of Process Mining techniques, enabling the discovery and analysis of business processes. Process Mining has been applied to manufacturing or logistic processes, with a focus on extraction, correlation, and abstraction of event data. Process Mining techniques offer valuable opportunities for organizations to analyze, monitor, and improve their real processes. However, challenges exist in extracting event logs from ERP systems, as the concept of business activity may be missing, making it difficult to use different tools on the same dataset. As part of this contribution, literature research in the given area will be carried out first and then a case study from the teaching will be presented.</t>
  </si>
  <si>
    <t>Innovative Technologies and Learning</t>
  </si>
  <si>
    <t>(a)Situation faced: At the end of an unsuccessful BPM initiative, Enervie had the opposite of a process mindset. Any endeavor in BPM was seen as a waste of resources and business departments were reluctant to discuss their processes. Therefore, Enervie's BPM capabilities were poorly developed and there was no transparency regarding their existing processes. As a result, problems frequently arose during process execution and the source of these issues would remain unknown, allowing them to recur constantly.(b)Action taken: To uncover the issues' root causes, the company decided to implement process mining (PM) in its most critical end-to-end processes. Due to the general aversion to BPM in the organization, they did so without developing any other areas of BPM. The introduction of PM started as a pilot project in the purchase-to-pay process. The further rollout of PM continued in different processes or departments, specifically the meter-to-cash process, the accounts receivable process, and the controlling department.(c)Results achieved: This approach enabled Enervie to restart its BPM initiative and build corresponding capabilities. The PM implementation was perceived as successful and further improvement initiatives were started. This included a permanent center of excellence for PM. During the project, the company rapidly built its BPM capabilities. The involvement of employees from all levels led to the continuous development of additional ideas for use cases. The concrete data gathered using PM gave the initiative credibility and enabled the PM team to overcome the negative BPM mindset. The project's success has, thereby, motivated staff to acquire further BPM capabilities.(d)Lessons learned: PM on its own can be used to launch BPM initiatives. The objective data and insight into end-to-end processes gathered using PM give credibility to BPM initiatives. Due to this, even small-scale experiments -- like the optimization of one end-to-end process -- can drive large-scale organizational change. Last, an agile approach drives the organizational culture toward the acceptance of BPM initiatives.</t>
  </si>
  <si>
    <t>Business Process Management Cases Vol. 3: Implementation in Practice</t>
  </si>
  <si>
    <t>Our study explores the integration of text mining and process mining to enhance the understanding of IT support agents' problem-solving activities documented in service tickets. Despite the rise of AI-based self-service systems, the pressure on IT support to deliver high-quality service remains significant, necessitating advanced analytical approaches. While text mining has been used for classifying customer requests or predicting satisfaction, it falls short in revealing the actual processes agents follow. By conducting a systematic literature review and a case study, this research outlines a novel approach combining text and process mining. The findings provide practical guidance for extracting activity catalogs and generating event logs from service documentation, offering valuable insights into service processes and highlighting challenges related to data quality in digital analytics.</t>
  </si>
  <si>
    <t>Digital Analytics im Dienstleistungsmanagement: Customer Insights, Prozesse der Künstlichen Intelligenz, Digitale Geschäftsmodelle</t>
  </si>
  <si>
    <t>In Chapter 1, we introduced three challenges of process mining: process discovery, conformance checking and model enhancement. In this chapter, we elaborate on these challenges, discuss related work and gather requirements for process mining techniques. We first discuss several use cases, and how these might need to be addressed using different process mining techniques. Second, we discuss key challenges of process mining, including the importance of precise semantics of process models, equivalence classes of behaviour, the relation between system, log and model, and the necessity to trade off log-model quality criteria. Third, we discuss related existing techniques for process discovery, conformance checking and enhancement, while gathering requirements for the ``ideal`` process mining technique. Finally, we introduce our approaches to these three challenges: the Inductive Miner framework, the Projected Conformance Checking framework and the Inductive visual Miner.</t>
  </si>
  <si>
    <t>Robust Process Mining with Guarantees: Process Discovery, Conformance Checking and Enhancement</t>
  </si>
  <si>
    <t>Defining accurate use cases is a critical yet underexplored phase of a process mining project. This study investigates the challenges project teams face in identifying, selecting, and specifying process mining use cases. Through semi-structured interviews with 13 experienced process mining consultants from various industries, the research identifies key barriers to effective use case definition.</t>
  </si>
  <si>
    <t>Research Challenges in Information Science</t>
  </si>
  <si>
    <t>Initially, the focus of process mining was on processes evolving around a single type of objects, e.g., orders, order lines, payments, deliveries, or customers. In this simplified setting, each event refers to precisely one object and the automatically discovered process models describe the lifecycles of the selected objects. Dozens of process-discovery and conformance-checking techniques have been developed using this simplifying assumption. However, real-life processes are more complex and involve objects of multiple types interacting through shared activities. Object-centric process mining techniques start from event logs consisting of events and objects without imposing the classical constraints, i.e., an event may involve multiple objects of possibly different types. This paper introduces object-centric event logs and shows that many of the existing process-discovery and conformance-checking techniques can be adapted to this more holistic setting. This provides many opportunities, as demonstrated by examples and the tool support we developed.</t>
  </si>
  <si>
    <t>Formal Methods for an Informal World: ICTAC 2021 Summer School, Virtual Event, Astana, Kazakhstan, September 1--7, 2021, Tutorial Lectures</t>
  </si>
  <si>
    <t>Overstock Problems in a Purchase-to-Pay Process: An Object-Centric Process Mining Case Study</t>
  </si>
  <si>
    <t>This paper addresses overstock issues in a real-life Purchase-to-Pay process in cooperation with the industry leader in pet retail in Europe. It highlights the development of solutions for more efficient inventory management, thereby reducing overstock. Our approach involves identifying patterns leading to overstock and proposing specific improvement measures within the existing logistics systems. This includes technical modifications in the order suggestion and purchase order processes using Logomate and SAP systems. The research utilizes object-centric process mining techniques as a crucial tool to uncover these patterns, with a focus on the practical solutions derived for overstock reduction. The case study conducted with the PM{\$}{\$}^2{\$}{\$}methodology demonstrates potential benefits in optimizing inventory structure and suggests a path for future research in generalizing these findings across various sectors and automating overstock pattern detection.</t>
  </si>
  <si>
    <t>Advanced Information Systems Engineering Workshops</t>
  </si>
  <si>
    <t>Many organizations have adopted process mining to analyze their business processes, gain insights into their performance, and identify improvement opportunities. Several academic case studies and reports from practice leave no doubt that process mining tools can deliver substantial value to organizations and help them to realize improvements. However, both organizations and academics have also realized that the path from obtaining insights via process mining to realizing the desired improvements is far from trivial. Existing process mining methodologies pay little to no attention to this matter and mainly focus on how to obtain insights through process mining. In this paper, we address this research gap by conducting a qualitative study based on 17 semi-structured interviews. We identify seven challenges pertaining to translating process mining insights into process improvements. Furthermore, we provide five specific recommendations for practitioners and stakeholders that should be considered before starting a new process mining initiative. By doing so, we aim to close the gap between insights and action and help organizations to effectively use process mining to realize process improvements.</t>
  </si>
  <si>
    <t>Enterprise Design, Operations, and Computing</t>
  </si>
  <si>
    <t>Process Mining is an important tool for automatic discovery of workflow process schemes. Dominating process mining technologies use either automaton-based engines or neural network engines. The main benefits of the machine learning based methods are the time and scale efficiency, but they have still some limitations considering schema flexibility. The paper introduces a novel approach for mining parallel sequences which is a hard problem for current neural network engines. The performed analysis and test results show that the proposed model is able to induce good quality schema, in many cases in better quality than the base methods</t>
  </si>
  <si>
    <t>The 16th International Conference Interdisciplinarity in Engineering</t>
  </si>
  <si>
    <t>This paper presents an application of process mining techniques to a real-world accounts payable process within the context of ECE, aiming to minimize late payments.(a)Situation faced: The initial stages of a process-based insight project posed challenges for the process mining team as they were confronted with numerous process variants and comprehensive dashboards that hindered the identification of critical issues within the processes. These complications impeded the understanding and implementation of process analysis for business users, necessitating extensive training and leading to localized optimizations that were inconsistent with the overarching end-to-end process improvement goals.(b)Action taken: To address these challenges, the team initially concentrated on the accounts payable process to demonstrate the practical implementation of process mining techniques. They developed a process analytics pipeline that integrated advanced process mining with machine learning models, generating targeted and actionable insights and recommendations. Furthermore, they leveraged an informal network of experts to address the difficulties of discerning complex patterns in interconnected processes and delivering root cause insights.(c)Results achieved: The process mining team devised a process analysis pipeline comprising the automatic generation of object-centric event logs that were subsequently analyzed using event knowledge graphs. Machine learning models were then employed to uncover root causes, yielding actionable insights that were systematically organized and correlated to facilitate the identification of areas for improvement and the customization of recommendations for various stakeholders.(d)Lessons learned: This project underscored the significance of a clear purpose, a user-centered design, the targeting of the appropriate audience, effective dashboards, an actionable design, and proper data modeling in the process mining and dashboard designs. The findings suggest that a well-constructed framework can offer tailored insight for various process stakeholders and that selecting a suitable data modeling approach is essential to achieving substantial results from process mining initiatives.</t>
  </si>
  <si>
    <t>Process mining has emerged as a pivotal discipline that bridges the gap between process science and data science, evolving significantly since its inception in the late 1990s. The discipline of process mining has been instrumental in addressing fundamental questions about actual vs. assumed processes, identifying bottlenecks and deviations, and predicting performance and conformance problems. Despite advancements in process discovery, conformance checking, and data-driven simulation, (1) data extraction remains challenging, (2) traditional case-driven approaches fail to identify problems involving multiple organizational units and processes, and (3) organizations fail to reap the benefits of the rapid developments in Artificial Intelligence (AI). The introduction of Object-Centric Process Mining (OCPM) and the integration with predictive and generative AI represent a revolutionary shift in process management. OCPM allows for a more nuanced analysis of processes without the constraints of a single-case notion, enabling a deeper understanding of the interactions between different object types within processes. This evolution towards a more faithful view of operational processes is further enhanced by the capabilities of predictive and generative AI, offering new opportunities for diagnosing and addressing operational problems. Next to an integration of OCPM and Predictive and Generative AI, we advocate a domain-specific approach to process mining. Leveraging standardized reference models powered by OCPM helps to accelerate the adoption of process mining.</t>
  </si>
  <si>
    <t>Process Intelligence in Action: Taking Process Mining to the Next Level</t>
  </si>
  <si>
    <t>The economy in 2020--2021 during the COVID-19 pandemic demonstrates the leading role of digital solutions for enabling sustainable and flexible development of enterprises, including the transport sector. Specific features of such digital solutions, which maximize the effective operation of organizations in a turbulent and uncertain social and economic environment, have clearly developed. These include ease of use and mastering, the low cost of implementation and support, the ability for executives to continuously monitor remote employees. This is especially true for small and medium-sized businesses that were especially affected during the lockdown. Executives are now interested in digital solutions, methods, and approaches that would, on the one hand, provide the flexibility the enterprises need and, on the other hand, allow them to keep employees in control when they work remotely away from the office. At the same time, the necessary reliability of the transportation process should be provided. For this purpose, we suggest using Process Mining tools together with additional services for collecting data on the actions of shipping company employees from various information systems, including messengers.</t>
  </si>
  <si>
    <t>Fundamental and Applied Scientific Research in the Development of Agriculture in the Far East (AFE-2022)</t>
  </si>
  <si>
    <t>This final chapter focuses on topics related to how your organization can get started. It begins by identifying which business processes are worth modernizing and presenting ready-to-use solutions. It then introduces SAP CAF in more detail, which is followed by an explanation of how to develop an SAP on AWS modernization roadmap. This roadmap will enable your organization to start small, think big, and scale over time. Once the roadmap is established, we will discuss strategies to secure business buy-in for your innovation projects and how to effectively navigate internally within your organization until you have a plan for a smooth transition to operations after go-live of these projects.</t>
  </si>
  <si>
    <t>Evolve from Infrastructure to Innovation with SAP on AWS: Strategize Beyond Infrastructure for Extending your SAP applications, Data Management, IoT &amp; AI/ML integration and IT Operations using AWS Services</t>
  </si>
  <si>
    <t>Apress</t>
  </si>
  <si>
    <t>Process mining, a technique turning event data into business process insights, has traditionally operated on the assumption that each event corresponds to a singular case or object. However, many real-world processes are intertwined with multiple objects, making them object-centric. This paper focuses on the emerging domain of object-centric process mining, highlighting its potential yet underexplored benefits in actual operational scenarios. Through an in-depth case study of Borusan Cat's after-sales service process, this study emphasizes the capability of object-centric process mining to capture entangled business process details. Utilizing an event log of approximately 65,000 events, our analysis underscores the importance of embracing this paradigm for richer business insights and enhanced operational improvements.</t>
  </si>
  <si>
    <t>Business Process Management Forum</t>
  </si>
  <si>
    <t>The paper analyzes the adequacy and strengths of Process Mining techniques for logistics process optimization. The theoretical part of the paper will mention the main benefits of utilizing Process Mining techniques for logistics processes. In this, we refer to related work and analyze theoretical aspects concerning Process Mining techniques in general and their utilization for logistics processes. The practical part will be in the form of a case study. It will describe all necessary steps of Process Mining, such as the acquisition of data, preparing dataset, importing and analyzing data from a logistics software tool. The primary goal is to use Process Mining software based on the Disco tool to identify flaws and potentially improper operations in the chosen logistics process.</t>
  </si>
  <si>
    <t>Business Modeling and Software Design</t>
  </si>
  <si>
    <t>Process mining enables organizations to uncover their actual processes, provide insights, diagnose problems, and automatically trigger corrective actions. Process mining is an emerging scientific discipline positioned at the intersection between process science and data science. The combination of process modeling and analysis with the event data present in today's information systems provides new means to tackle compliance and performance problems. This chapter provides an overview of the field of process mining introducing the different types of process mining (e.g., process discovery and conformance checking) and the basic ingredients, i.e., process models and event data. To prepare for later chapters, event logs are introduced in detail (including pointers to standards for event data such as XES and OCEL). Moreover, a brief overview of process mining applications and software is given.</t>
  </si>
  <si>
    <t>Process Mining Handbook</t>
  </si>
  <si>
    <t>Process mining brings the best of both worlds being a bridge between data science and process science. Effective value realization through Process mining requires an overall portrait consisting of fundamentals associated with business function, existing systems, their interlinks, received data along with its superiority, and definitely the benefits which can be achieved through intended change. Without making the first step of knowing the depth of water it is not advisable to swim, similarly, initiating a process mining without knowing what really needs to be improved is naive.</t>
  </si>
  <si>
    <t>Process mining has been used to obtain insights into work processes in various industries. While there is plenty of evidence that process mining has helped a number of organizations to improve their processes, there are also a few studies indicating that it did not happen in other cases. An obvious yet frequently overlooked challenge in that context is that organizations actually need to take action based on the insights process mining tools and techniques provide. In practice, analysts typically use process mining insights to recommend actions, which then need to be performed and implemented, for example, by process owners or management. If, however, recommended actions are not performed, the insights will not help organizations to progress into process improvement either. Recognizing this, we use this paper to develop a better understanding of the extent to which recommended actions are actually performed, as well as the causes hampering the progress from recommended to performed actions. To this end, we combine a systematic literature review involving 57 papers with 17 semi-structured interviews of process mining experts. Based on our analysis, we discover specific causes why organizations do not perform recommended actions. These findings are crucial for both researchers and organizations to develop measures to anticipate and mitigate these causes.</t>
  </si>
  <si>
    <t>Advanced Information Systems Engineering</t>
  </si>
  <si>
    <t>Process mining is a transformative approach that leverages event data from disparate information systems to discover, improve performance, and ensure compliance of business processes. Bridging the gap between theory and practice, especially for newcomers, is a pressing concern. To address this issue, we have developed our Integrative Process Mining Management (IPMM) framework, which consists of a methodology and tools to provide organizations with a concise overview of existing process mining methodologies, their pros and cons, and their alignment with current maturity levels. Within our methodology we present our management tool: The Process Mining Maturity Level Cheat Sheet. This process mining management tool outlines potential goals for each maturity level. The IPMM framework offers a structured solution. Our framework emphasizes the importance of tailoring process mining techniques to an organization's maturity level. Finally, we apply our framework in a German manufacturing company.</t>
  </si>
  <si>
    <t>Advances in Production Management Systems. Production Management Systems for Volatile, Uncertain, Complex, and Ambiguous Environments</t>
  </si>
  <si>
    <t>Die Automatisierung von Prozessen voranzutreiben und die damit einhergehenden betriebswirtschaftlichen Potenziale erfolgreich zu erschließen, ist eine komplexe Herausforderung. Dafür ist eine Strategie mit dazugehöriger Planung unabdingbar. Um die Automatisierung mit Robotic Process Automation (RPA) erfolgreich umzusetzen und nachhaltig in der Organisation zu verankern, bietet eine Pipeline eine geeignete Planungsgrundlage. Eine solche RPA-Pipeline priorisiert und visualisiert alle potenziell zu automatisierenden Prozesskandidaten. Mittels Process Mining lassen sich geeignete Prozesse für die RPA-Pipeline identifizieren und bewerten. Dieser Beitrag stellt das Vorgehen für dieses Zusammenspiel zwischen Process Mining und RPA dar und zeigt kritische Erfolgsfaktoren für die Praxis auf.</t>
  </si>
  <si>
    <t>Praxishandbuch Robotic Process Automation (RPA): Von der Prozessanalyse bis zum Betrieb</t>
  </si>
  <si>
    <t>Controlling &amp; Management Review</t>
  </si>
  <si>
    <t>Robotic Process Automation (RPA) ermöglicht Unternehmen, ihre Prozesse zu automatisieren, ohne dass Eingriffe in die darunterliegenden IT-Systeme notwendig werden. Eine strukturierte Identifikation von Prozessen für diese Roboterautomatisierung, aber auch deren anschließende Überwachung, sind sehr zeitintensive Vorgänge. Process Mining bietet eine effiziente Lösung für diese Herausforderungen an und stellt daher eine logische Ergänzung in jedem RPA-Projekt dar. Process Mining nutzt die Daten, die bei der Anwendung von IT-Systemen zur Durchführung von Prozessen entstehen, um Prozessmodelle zu erstellen und zu analysieren. In diesem Beitrag werden die Grundlagen des Process Mining erläutert und ein umfassender Einblick in die Unterstützungsmöglichkeiten von RPA-Projekten geboten. Process Mining kann alle RPA-Phasen (Assess, Develop und Sustain) sinnvoll ergänzen, indem beispielsweise Nutzeraktionen aufbereitet und analysiert oder Benchmarkings neuer Roboterautomatisierungen durchgeführt werden können. Da Process Mining auf anderen Werkzeugen und Techniken aufbaut, werden zudem Hilfestellungen hinsichtlich der Toolauswahl und Erfolgsfaktoren für Projekte geboten.</t>
  </si>
  <si>
    <t>Process mining studies data-driven methods to discover, enhance, and monitor business processes by gathering knowledge from event logs recorded by modern IT systems. To gain valuable process insights, it is essential for process mining users to formalize their process questions as executable queries. For this purpose, we present the Celonis Process Query Language (Celonis PQL), which is a domain-specific language tailored toward a special process data model and designed for business users. It translates process-related business questions into queries and executes them on a custom-built query engine. Celonis PQL covers a broad set of more than 150 operators, ranging from process-specific functions to machine learning and mathematical operators. Its syntax is inspired by SQL, but specialized for process-related queries. In addition, we present practical use cases and real-world applications, which demonstrate the expressiveness of the language and how business users can apply it to discover, enhance, and monitor business processes. The maturity and feasibility of Celonis PQL is shown by thousands of users from different industries, who apply it to various process types and huge amounts of event data every day.</t>
  </si>
  <si>
    <t>Process Querying Methods</t>
  </si>
  <si>
    <t>Das sechste Kapitel dient der Beantwortung der ersten Forschungsfrage und beschreibt anhand der empirischen Erkenntnisse den aktuellen Anwendungsstand von Process Mining und den Status quo der Prozessorientierung im Controlling. Dabei werden die Entwicklung der Prozessorientierung in den befragten Unternehmen, die Entstehung eines Prozesscontrollings durch die Einführung von Process Mining sowie die Organisation von Prozessmanagement und Prozesscontrolling untersucht. Besondere Aufmerksamkeit gilt zudem dem Verhältnis zwischen den Process-Mining-Einheiten und dem etablierten Controlling-Bereich.</t>
  </si>
  <si>
    <t>There are several tools focused on process mining with different functionalities and purposes of use, ranging from the most intuitive to the extremely complex, configuring a difficult task to choose the tool that best applies to your work. With this in mind, a comparative study of the process mining tools used in the commercial and academic environments was developed. The work was developed from a bibliographic research of the business process management area, process mining, event logs definition, the XES standard, of the process mining tools, studies advanced about the process mining tools and identification of the most cited tools. Differences were verified between tools with academic proposals of the commercial ones, based on functionality, availability, customization possibility and support. In addition, the tools that simultaneously attend to these different kinds of audiences (commercial and academic) has been identified, were Celonis and ProM 6, respectively.</t>
  </si>
  <si>
    <t>Information Systems and Technologies</t>
  </si>
  <si>
    <t>Process mining is, today, an essential analytical instrument for data-driven process improvement and steering. While practical literature on how to derive value from process mining exists, less attention haas been paid to how it is being used in different industries, the effort involved in creating an event log and what are the best practices in doing so. Taking a practitioner's view on process mining, we report on process mining adoption and illustrate the challenges of log contruction by means of the order to cash (i.e. sales) process in an SAP system. By doing so, we collect a set of best practices regarding the data selection, extraction, transformation and data model engineering, which proved themselves handy in large-scale process mining projects.</t>
  </si>
  <si>
    <t>Process mining analysts need to work with event data to discover (business) processes, interpret results and report meaningful conclusions. Although process mining tools are constantly enhanced and advanced techniques are developed to enrich the functional scope in the field, little is known about the individual needs of analysts and the issues they face while conducting process mining projects. This paper aims to close this gap by uncovering perceived challenges occurring in practice. Based on an interview study with 41 participants, we identify and describe 23 challenges, spanning different project phases and directly affecting the work of process mining analysts. We discuss whether methods and techniques exist that can help to overcome these challenges and where further research is needed to devise new solutions and integrate existing ones better into process mining practice.</t>
  </si>
  <si>
    <t>Enterprise, Business-Process and Information Systems Modeling</t>
  </si>
  <si>
    <t>978-3-031-07475-2</t>
  </si>
  <si>
    <t>Before we start our journey, we should take a step back and look at what motivated the development of the SAP HANA Cloud service.</t>
  </si>
  <si>
    <t>SAP HANA Cloud in a Nutshell: Design, Develop, and Deploy Data Models using SAP HANA Cloud</t>
  </si>
  <si>
    <t>978-1-4842-8569-5</t>
  </si>
  <si>
    <t>Although the popularity and adoption of process mining techniques grew rapidly in recent years, a large portion of effort invested in process mining initiatives is still consumed by event data extraction and transformation rather than process analysis. The IEEE Task Force on Process Mining conducted a study focused on the challenges faced during event data preparation (from source data to event log). This paper presents findings from the online survey with 289 participants spanning the roles of practitioners, researchers, software vendors, and end-users. These findings were presented at the XES 2.0 workshop co-located with the 3rd International Conference on Process Mining. The workshop also hosted presentations from various stakeholder groups and a discussion panel on the future of XES and the input needed for process mining. This paper summarises the main findings of both the survey and the workshop. These outcomes help us to accelerate and improve the standardisation process, hopefully leading to a new standard widely adopted by both academia and industry.</t>
  </si>
  <si>
    <t>State-of-the-art solutions for process mining rely on proprietary, domain-specific languages to query data recorded during business process execution. To support common analysis tasks, these languages focus on the definition of queries for behavioural patterns. Yet, the use of domain-specific languages for process mining has drawbacks: they require specific user training, lead to a decoupling of the query models for (i) data extraction and transformation, and (ii) the actual analysis, and induce engineering overhead through the development of a dedicated query engine. In this work, we therefore explore the use of standard SQL for process mining tasks. In particular, we demonstrate that the SQL concepts for row pattern recognition as realised by the MATCH{\_}RECOGNIZE clause are sufficient to capture queries for behavioural patterns as specified in the SIGNAL language by SAP Signavio as well as the Process Querying Language (PQL) by Celonis. Based on a discussion of the respective language features, we outline a translation of SIGNAL and PQL queries into standard SQL. This way, we provide the basis for the adoption of widely used, general purpose query engines for process mining tasks.</t>
  </si>
  <si>
    <t>Traditionally, Performance Management (PM) is considered one of the core functions of management accounting, focused on the results of business units and primarily based on financial measures. However, with the growing emphasis on process orientation and the implementation of Business Process Management (BPM), traditional PM needs to be adapted to measure what is managed, i. e. business processes. To achieve this, process-oriented organizations rely on a Process Performance Measurement System (PPMS), with Process Mining as the state-of-the-art tool for monitoring and improving processes.</t>
  </si>
  <si>
    <t>978-3-031-41623-1</t>
  </si>
  <si>
    <t>During the last two decades Process Mining has seen a rapid global adoption: first in academics and then in corporate business. It has evolved into a foundational technology, allowing users to discover actual process flows with unprecedented transparency, speed, and detail. In a business environment Process Mining has no purpose of its own, but companies leverage it to identify process inefficiencies, improve process execution and ultimately drive value. Process discovery and transparency does not provide immediate business value, but requires specific use cases combined with human intelligence to identify and deploy levers for process improvement. In this article we argue that the future focus and evolution of Process Mining shall not focus on lateral expansion - i.e. with further processes and discoveries - but vertically by enhancing the depth of added value for business users with artificial intelligence, proactive and predictive enablement and other levers which boost process execution. In essence, focus should be on deploying smarter technologies for driving business value in process areas where Process Mining has shown impact.</t>
  </si>
  <si>
    <t>Process mining techniques have proven crucial in identifying performance and compliance issues. Traditional process mining, however, is primarily case-centric and does not fully capture the complexity of real-life information systems, leading to a growing interest in object-centric process mining. This paper presents a novel graph-based approach for feature extraction from object-centric event logs. In contrast to established methods for feature extraction from traditional event logs, object-centric logs present a greater challenge due to the interconnected nature of events related to multiple objects. This paper addresses this gap by proposing techniques and tools for feature extraction specifically designed for object-centric event logs. In this work, we focus on features pertaining to the lifecycle of the objects and their interaction. These features enable a more comprehensive understanding of the process and its inherent complexities. We demonstrate the applicability of our approach through its implementation in two significant areas: anomaly detection and throughput time prediction for objects in the process. Our results, based on four problems in a Procure-to-Pay process, affirm the potential of our proposed features in enhancing the scope of process mining. By effectively transforming object-centric event logs into numeric vectors, we pave the way for the application of a broader range of machine learning techniques, such as classification, prediction, clustering, and anomaly detection, thereby extending the capabilities of process mining.</t>
  </si>
  <si>
    <t>Process automation and process mining are (interconnected) key technologies with respect to digital transformation. Hence, expectations are high, in particular, in challenging application domains such as manufacturing that combine systems, machines, sensors, and users. Moreover, manufacturing processes operate at a high level of collaboration, e.g. in inter-factory or cross-organizational settings. This paper investigates the following questions: 1) How to automate manufacturing processes? 2) What are the specifics with respect to the involvements of humans? 3) How do the automation strategies impact process mining options and vice versa? For 1), we discuss two starting positions in practice, i.e., legacy automation and greenfield automation. For 2), we discuss the range of automation options with respect to human involvement, i.e., non-interactive automation, robotic process automation, supportive process automation, and interactive process automation. For 3), the different automation settings and strategies are examined with respect to data collection and integration capabilities. Conversely, process mining is discussed as technology to further process automation in manufacturing. The paper builds on more than a decade of experience with process automation in manufacturing. We built an orchestration engine based on which 16 real-world manufacturing processes have been realized so far, resulting in various benefits for the companies such as traceability, flexibility, and sustainability. The investigation of the manufacturing domain also sheds light on other challenging scenarios with similar requirements such as health care and logistics.</t>
  </si>
  <si>
    <t>978-3-030-85469-0</t>
  </si>
  <si>
    <t>Due to its potential benefits, process mining has become more and more embedded in financial auditing as an analysis technique to support the auditor in their assessment of internal controls executed in financially relevant processes. However, standard process mining solutions for audit are developed under the pretense of a single case notion. As a result, an auditor is presented with models and data visualizations of the process that do not accurately reflect the underlying relationship between accounting and other relevant objects in the process, posing challenges for the auditor in obtaining a precise understanding of the process and related controls. In this case study together with EY, we aim to understand requirements for improving the application of process mining in audit. After first inventorizing the current limitations, we explore on a real-life audit use case provided by EY the benefits of graph-based event data representation using an event knowledge graph, especially considering accounting related objects and events. Discussing these results with auditing experts at EY revealed insights and requirements for a process mining analysis in the context of auditing not documented in the literature before.</t>
  </si>
  <si>
    <t>Conformance checking is a sub-discipline of process mining, which compares process execution data with predefined process models to identify deviations between them. Although recognized as the most important feature of process mining tools, conformance checking is currently not widely applied in practice. One reason for this lack of adoption is the absence of process-mining-specific visualizations, which can effectively communicate conformance checking results to practitioners. Although researchers have identified the need for such visualizations, they have left their development to the tool providers, such that available visualizations are highly different and difficult to compare. This inhibits the opportunities to conduct empirical research on conformance checking visualizations, which would be crucial to understanding user preferences. To address this issue and establish a foundation for future empirical research, this paper provides an overview of the existing breadth of characteristics of conformance checking visualizations in the form of a taxonomy. This taxonomy consists of six dimensions, which highlight in a structured manner what information is displayed in conformance checking visualizations and how this is visualized in different academic and commercial tools. Our research enhances the comprehension of visual analytics in process mining, particularly for conformance checking, and highlights promising avenues for future empirical research.</t>
  </si>
  <si>
    <t>Using Software to Optimize Processes</t>
  </si>
  <si>
    <t>The Robotic Process Automation Handbook: A Guide to Implementing RPA Systems</t>
  </si>
  <si>
    <t>978-1-4842-5729-6</t>
  </si>
  <si>
    <t>(a)Situation faced: UWV is the Social Security Institute of the Netherlands. At UWV, event data was used to gain insight into the unemployment benefits process. Traditionally, event logs have been conceptualized as immutable append-only data streams. However, in the real world, process mining implementations are generated a posteriori from business process execution systems which may not store all temporal data changes. This contrast brings forth silent risks caused by the mutability of recorded process execution data. In order to investigate this phenomenon, six event logs were created covering the same observation period from different reference timestamps. The logs showed significant differences in the form of inserted, updated, and deleted events.(b)Action taken: Once the event log mutability problem was identified and sufficiently analyzed, three potential mitigation strategies were devised. Instead of using the monthly data mart for event log creation, an intermediate data layer was constructed based on weekly mutations from the information system. Though the possibility of unobserved events was not completely ruled out, the solution provides sufficient transparency into the process and its changes over time.(c)Results achieved: By structurally creating data extracts and event logs for the same observation period at different reference timestamps, we were able to identify the event log mutability problem. Having a much more detailed account of what happens to each entitlement has already been shown to have additional analysis benefits.(d)Lessons learned: For analyses to be trustworthy, they should be repeatable, reliable, and reproducible. The event log mutability problem that results from current event log creation practices may prevent this. Three risk mitigation strategies were proposed as inaction is not a viable option. Since our practice also identified the event log mutability problem in other processes and organizations, we integrated it into the core responsibilities of the process mining team.</t>
  </si>
  <si>
    <t>This chapter elaborates on the concepts of designing, implementing, and executing process choreographies and follows a model-driven, top-down approach, starting from the conceptual design of process choreography models in BPMN, over their verification using Workflow Nets, to their execution design through correlation mechanisms. This chapter also discusses the bottom-up design of process orchestrations and choreographies using process mining techniques.</t>
  </si>
  <si>
    <t>Fundamentals of Information Systems Interoperability: Data, Services, and Processes</t>
  </si>
  <si>
    <t>978-3-031-48322-6</t>
  </si>
  <si>
    <t>This chapter describes the first case study, which is a logistic service provider in Europe. First the context of the logistic service provider will be outlined, and next we describe how they established a Financial Shared Service Centre (FSSC). In addition, the antecedents, as discussed in Chap. 3, that impact an FSSC will be identified and presented. Subsequently, the findings are analysed, and a summary of the conclusions is presented.</t>
  </si>
  <si>
    <t>Digitalisation of Global Business Services: Orchestrating the Enterprise Ecosystem</t>
  </si>
  <si>
    <t>978-3-031-51528-6</t>
  </si>
  <si>
    <t>International Journal on Software Tools for Technology Transfer</t>
  </si>
  <si>
    <t>Process Intelligence is playing an integral role for the Bosch Mobility S/4 Hana Transformation, which encompasses multiple business units and plants across the globe. Learn about the application of process intelligence in pre-transformation activities, its role as a facilitator during the transformation, and its post-migration potential.</t>
  </si>
  <si>
    <t>Robotic Process Automation is an established technology in organizations. In the last years, it has also received considerable attention in scholarly research with publications, special issues, and academic conferences dedicated to the topic. Given that Robotic Process Automation has now moved beyond the initial hype, we can ask what research should focus on in the future. To address this question, we conducted a panel discussion to discuss its current state and future development. This panel, which took place at the Robotic Process Automation forum at the Business Process Management Conference 2023, included experts from academia and industry, covering strategy consultants, implementers, and tool providers. In this report, we present insights from the panel discussions. We especially focus on three future research directions on Robotic Process Automation that emerged from the panel.</t>
  </si>
  <si>
    <t>Semantics has been a major challenge when applying the Process Mining (PM) technique to real-time business processes. In theory, efforts to bridge the semantic gap has spanned the advanced notion of Semantic-based Process Mining (SPM). The SPM devotes its methods to the idea of making use of existing semantic technologies to support the analysis of PM techniques. Technically, the semantic-based process mining is applied through acquisition and representation of abstract knowledge about the domain processes in question. To this effect, this paper demonstrates how semantically focused process modelling and reasoning methods are used to improve the outcomes of PM techniques from the syntactic to a more conceptual level. Also, the work systematically reviews the current tools and methods that are used to support the outcomes of the process mining, and to this end, propose an SPM-based framework that proves to be more intelligent with a higher level of semantic reasoning aptitudes. In other words, this work provides a process mining approach that uses information (semantics) about different activities that can be found in any given process to generate rules and patterns through the method for annotation, conceptual assertions, and reasoning. Moreover, this is done to determine how the various activities that make up the said processes depend on each other or are performed in reality. In turn, the method is applied to enrich the informative values of the resultant models.</t>
  </si>
  <si>
    <t>Innovations in Bio-Inspired Computing and Applications</t>
  </si>
  <si>
    <t>978-3-030-49339-4</t>
  </si>
  <si>
    <t>Im Mittelpunkt dieses Kapitels steht die Gewinnung praktischer Impulse zu den potentiellen Nutzen und Grenzen des Process Mining im Lieferkettenmanagement (LKM), die wiederum Anhaltspunkte zur Beantwortung der zweiten Forschungsfrage (FF2) und dritten Forschungsfrage (FF3) liefern. Aufgrund dessen wird das zuvor erarbeitete Vorgehen am Fallbeispiel des Süßwarenherstellers angewendet, reflektiert und diskutiert (siehe Abbildung 4.1).</t>
  </si>
  <si>
    <t>Bewertung der Anwendung des Process Mining im Lieferkettenmanagement: Eine empirische Untersuchung am Fallbeispiel eines Süßwarenherstellers</t>
  </si>
  <si>
    <t>978-3-658-42832-7</t>
  </si>
  <si>
    <t>Die Integration neuer Technologien in bestehende Systeme und operative Prozesse ist entscheidend für ihren Nutzen in Unternehmen. Prozesse sind wie Perlenketten, und ein reibungsloser Informationstransfer zwischen Systemen ist essenziell für Flexibilität und Effizienz. Manuelle Schritte bei der Informationsübertragung können Engpässe verursachen, während automatisierte Integration eine flexible Ressourcennutzung ermöglicht. Digitalisierung sollte nicht auf Personalabbau abzielen, sondern auf die Skalierung und Vermeidung von Engpässen. Im Folgenden werden die Chancen einer hohen Systemintegration und Beispiele für neue Technologieanwendungen erläutert.</t>
  </si>
  <si>
    <t>Das Unternehmen der Zukunft – digital und nachhaltig: Wie sich Unternehmen flexibel und agil aufstellen können</t>
  </si>
  <si>
    <t>978-3-658-44550-8</t>
  </si>
  <si>
    <t>Since process mining started to reveal the potential of event logs, it has been applied in various process settings ranging from healthcare to production. Every single setting poses its challenges to process analysts who want to apply process mining. The present paper aims at minimizing such challenges for enterprises in the industrial sector by providing a coherent overview of existing cases. Our systematic literature review relates each production form and layout from existing case studies to the applied process mining type. Further, we use Porter's Value Chain to distinguish operations from other primary and support activities in production. We present the application of process mining, particularly for the production process and the primary activities other than the operations. The results indicate that process mining fits best with cellular production layouts with batch or line production processes.</t>
  </si>
  <si>
    <t>Innovation Through Information Systems</t>
  </si>
  <si>
    <t>978-3-030-86800-0</t>
  </si>
  <si>
    <t>Through its smart contract capabilities, blockchain has become a technology for automating cross-organizational processes on a neutral platform. Process mining has emerged as a popular toolbox for understanding processes and how they are executed in practice. While researchers have recently created techniques for the challenging task of extracting authoritative data from blockchains to facilitate the analysis of blockchain applications using process mining, as yet there has been no clear evaluation of the usefulness of process mining on blockchain data. With this paper, we close that gap with an in-depth case study of process mining on the popular Ethereum application Augur, a prediction and betting marketplace. We were able to generate value-adding insights for application-redesign and security analysis, as validated by the application's chief architect and revealed blind spots in Augur's white paper.</t>
  </si>
  <si>
    <t>The discovery of process models from event logs has been a well-understood topic regarding activity-centric processes. For alternative paradigms (e.g., data- or object-centric processes as implemented in many information systems), however, this model discovery still poses several challenges. One of these challenges concerns the discovery of object behavior expressed in terms of object lifecycle processes. In particular, this discovery requires the consideration of different granularity levels (i.e., object states and object attributes). This paper presents an approach for discovering object lifecycle processes. The approach divides the discovery of object lifecycle processes into subproblems by preprocessing event logs to enable the use of well-known discovery algorithms. Overall, object-centric process mining gives insights into data-driven and object-centric processes as implemented in many information systems.</t>
  </si>
  <si>
    <t>978-3-031-59465-6</t>
  </si>
  <si>
    <t>Event logs are the main source for business process mining techniques. However, they are produced by part of the systems and are not always available. Furthermore, logs that are created by a given information system may not span the full process, which may entail actions performed outside the system. We suggest that data generated by communication network traffic associated with the process can fill this gap, both in availability and in span. However, traffic data is technically oriented and noisy, and there is a huge conceptual gap between this data and business meaningful event logs. Addressing this gap, this work develops a conceptual model of traffic behavior in a business activity. To develop the model, we use simulated traffic data annotated by the originating activity and perform an iterative process of abstracting and filtering the data, along with application of process discovery. The results include distinct process models for each activity type and a generic higher-level model of traffic behavior in a business activity. Conformance checking used for evaluating the models shows high fitness and generalization across different organizational domains.</t>
  </si>
  <si>
    <t>978-3-030-79186-5</t>
  </si>
  <si>
    <t>Nach Durcharbeiten dieser Lerneinheit kennen Sie das hohe Ausmaß an Praxisorientierung der Wirtschaftsinformatik. Sie erfahren, dass sich dieses Fach an der Praxis orientieren muss, wenn es seiner Rolle als Realwissenschaft gerecht werden will. Sie erfahren auch, dass die Wirtschaftsinformatik dies konsequent tut und mit Erfolg in der Vergangenheit getan hat. Sie lernen, was mit dem Begriff „Praxis“ gemeint ist und welche Unterschiede bzw. Anknüpfungspunkte zum Theoriebegriff existieren. Dabei erfahren Sie, dass Praxisorientierung ein Wissenschaftsziel ist, das Forschende verfolgen können, aber nicht verfolgen müssen. Theoretisch und praktisch Forschende sprechen eine unterschiedliche Sprache, die nur dann übersetzt werden kann, wenn sie sich regelmäßig in das Feld der Praxis begeben.</t>
  </si>
  <si>
    <t>Wirtschaftsinformatik: Einführung und Grundlegung</t>
  </si>
  <si>
    <t>978-3-662-67392-8</t>
  </si>
  <si>
    <t>Springer Berlin Heidelberg</t>
  </si>
  <si>
    <t>The use of innovation potential for new business ideas requires knowledge of the existing initial situation, i.e. the existing business models and processes. Only then can changes or extensions be added quickly.</t>
  </si>
  <si>
    <t>The Composable Enterprise: Agile, Flexible, Innovative: A Gamechanger for Organisations, Digitisation and Business Software</t>
  </si>
  <si>
    <t>Operational processes in production, logistics, material handling, maintenance, etc., are supported by cyber-physical systems combining hardware and software components. As a result, the digital and the physical world are closely aligned, and it is possible to track operational processes in detail (e.g., using sensors). The abundance of event data generated by today's operational processes provides opportunities and challenges for process mining techniques supporting process discovery, performance analysis, and conformance checking. Using existing process mining tools, it is already possible to automatically discover process models and uncover performance and compliance problems. In the DFG-funded Cluster of Excellence ``Internet of Production'' (IoP), process mining is used to create ``digital shadows'' to improve a wide variety of operational processes. However, operational processes are dynamic, distributed, and complex. Driven by the challenges identified in the IoP cluster, we work on novel techniques for comparative process mining (comparing process variants for different products at different locations at different times), object-centric process mining (to handle processes involving different types of objects that interact), and forward-looking process mining (to explore ``What if?'' questions). By addressing these challenges, we aim to develop valuable ``digital shadows'' that can be used to remove operational friction.</t>
  </si>
  <si>
    <t>Data Management Technologies and Applications</t>
  </si>
  <si>
    <t>978-3-030-83014-4</t>
  </si>
  <si>
    <t>Recent advances in object-centric process mining necessitated the standardization of object-centric event data (OCED). An IEEE taskforce has developed a ``meta-model'' for OCED, but there is no existing reference implementation or automated techniques to transform legacy data into OCED. This task requires domain-specific knowledge about the semantics of the legacy data in order to make explicit how events act on various inter-related data objects and their attributes. We propose a semantic header that defines how extracted legacy data maps to OCED concepts and the domain-specific reference ontology using PG-schema. We automatically translate the header into database queries to construct an event knowledge graph that is compliant with OCED and the domain ontology using a declarative extract-load-transform approach. The approach has been implemented and demonstrated on 7 real-life datasets, making it one of the first attempts to make OCED operational.</t>
  </si>
  <si>
    <t>Growing awareness and political regulations increase the pressure on companies to become more sustainable. Manufacturers of technical products in particular face the challenge of decarbonization, as machinery and plants, for instance, have an impact on the emissions of almost all industries. However, information on the Product Carbon Footprint (PCF) is often not transparent for manufacturing companies. Digitalization has proven to be a key enabler, as up to 90{\%} of manufacturers' emissions occur along the value chain, making it impossible to calculate the PCF without data. However, identifying the necessary data and the corresponding IT system is a major challenge, especially for technical products. The Sustainability Data Map supports the identification and structuring of relevant data and its sources for product carbon footprinting across all product lifecycle phases. In addition, the Sustainability Data Map serves as a workshop-based medium to communicate and integrate all relevant stakeholders in the value chain. It is based on an existing data map that has been extended to include the criteria required for PCF determination. As a result, the Sustainability Data Map enables manufacturing companies to create more transparency about the data needed to assess the PCF of technical products.</t>
  </si>
  <si>
    <t>Sustainable Manufacturing as a Driver for Growth</t>
  </si>
  <si>
    <t>978-3-031-77429-4</t>
  </si>
  <si>
    <t>After a 4 years period of exploring Process Mining within the complexity of the Saint-Gobain Group through Internal Audit, it was time to leverage it for more impact across our 900+ legal entities. In 2022, the Group CFO decided to take advantage of this transformational capability and to create a Center of Excellence for Process Mining, with the support of the CEO, in order to identify and realize value wherever it is possible across our core processes.</t>
  </si>
  <si>
    <t>The packaged business capabilities (PBC) as services and their compilation into applications are the main feature of the presentation of composable enterprise component development.</t>
  </si>
  <si>
    <t>Unternehmen sind durch die Digitalisierung und den demografischen Wandel ständigem Wettbewerbsdruck ausgesetzt. Um eine Effizienzsteigerung zu erreichen und die Mitarbeitenden zu entlasten, wird verstärkt die Technologie Robotic Process Automation (RPA) eingesetzt, um regelbasierte, standardisierte, digitale (Geschäfts-)Prozesse zu automatisieren. Dadurch werden Ressourcen frei, um Konzepte und Innovationen zu entwickeln – jedoch muss diese Technologie optimal eingesetzt werden. Der Wirkungsgrad der Technologie wird unter anderem durch die Priorisierung der zu entwickelnden Prozesse beeinflusst. Zur Bewertung wurde ein Modell herangezogen, das mit einem Self-Enforcing Network (SEN) entwickelt wurde. Diese Form der künstlichen Intelligenz kann eine Entscheidungsunterstützung bieten, welche Prozesse und in welcher Reihenfolge automatisiert werden sollen.</t>
  </si>
  <si>
    <t>Neue Algorithmen für praktische Probleme: Variationen zu Künstlicher Intelligenz und Künstlichem Leben</t>
  </si>
  <si>
    <t>978-3-658-43319-2</t>
  </si>
  <si>
    <t>978-3-031-70396-6</t>
  </si>
  <si>
    <t>The preparation of input event data is one of the most critical phases in process mining projects. Different frameworks have been developed to offer methodologies and/or supporting toolkits for data preparation. One of these frameworks, called OnProm, relies on sophisticated semantic technologies to extract event logs from relational databases. The toolkit consists of a series of general steps, meant to work on arbitrary, legacy databases. However, in many settings, the input database is not a legacy one but is structured with conceptually understandable object types and relationships that can be effectively employed to support business users in the extraction process. This is, for example, the case for document-driven enterprise systems. In this paper, we focus on this class of systems and propose a guided approach, erprep, to support a group of business and technical users in setting up OnProm with minimal effort. We demonstrate the approach in a real-life use case.</t>
  </si>
  <si>
    <t>978-3-031-34560-9</t>
  </si>
  <si>
    <t>Most process discovery algorithms [15, 60, 235],, including incremental process discovery, as proposed in Chapter 5, consider process executions, i.e., traces, recorded in the event data to be complete.</t>
  </si>
  <si>
    <t>Incremental Process Discovery</t>
  </si>
  <si>
    <t>978-3-031-80565-3</t>
  </si>
  <si>
    <t>In 2016, Deutsche Telekom Services Europe decided to improve the analytics capabilities in one of the most important internal e2e processes. As a shared service center is typically focused on e2e process performance, one major attempt was the implementation of a Process Mining software in order to further improve the efficiency. The idea was to investigate our core processes, to find out where to shorten lead times, reduce complexity, and make the processes more efficient. During the implementation it then turned out that our shared service could benefit far more from this technology: We built operational steering capabilities, which led to concrete savings. We were able to bring our reporting and analytics capabilities on a new level. And we helped to position our shared services internally as a driver for digitalization. Of course, the road towards this was paved with a lot of challenges like workers' council negotiations, internal constraints, and technical challenges---just to mention a few of them. At the end that all paid-off---we saved a lot of money in our operations, were able to establish a new digital steering solution, and we now have a flexible and powerful reporting solution at hand.</t>
  </si>
  <si>
    <t>Process Mining in Action: Principles, Use Cases and Outlook</t>
  </si>
  <si>
    <t>978-3-030-40172-6</t>
  </si>
  <si>
    <t>Das Ziel der Lieferantenbewertung ist die systematische Messung der Leistung von Lieferanten unter der Zuhilfenahme von quantitativen und qualitativen Methoden. Die aktuell in der Praxis eingesetzten Strategien sind ausgereift, weisen jedoch oftmals zahlreiche Schwächen auf und sind wenig automatisiert. Aufgrund der engen Verflechtung zwischen OEMs und Lieferanten in der Automobilindustrie hat die Lieferantenbewertung dort eine besondere strategische Bedeutung und ist meist der Vorreiter bei der Weiterentwicklung vorhandener Bewertungssysteme. Technologien der digitalen Transformation haben das Potenzial, den verschiedenen Schwächen der aktuellen Umsetzungen der Lieferantenbewertung in der Automobilindustrie zu begegnen und können dabei unterstützen, Vorgehen und Prozesse weiterzuentwickeln und zu automatisieren. Die nachfolgende Untersuchung zeigt anhand der Diskussion von sechs beispielhaften Technologien – u a. Künstliche Intelligenz (KI), Process- und Data-Mining oder Smart Contracts –, wie moderne Technologien unterstützen können, die Lieferantenbewertung effektiver und effizienter zu gestalten. Dazu werden Beispiele aus der Automobilindustrie und Handlungsempfehlungen zur Umsetzung in der Praxis aufgezeigt</t>
  </si>
  <si>
    <t>Management von Risiko, Nachhaltigkeit und KI in der Beschaffung</t>
  </si>
  <si>
    <t>978-3-658-47228-3</t>
  </si>
  <si>
    <t>Advocating a convergence between generative AI and BPMN-based process analysis, this study reports on experiments with multi-modal business process representations. By leveraging the capabilities of the Bee-Up modeling tool for RDF serialization and the standard XML export of SAP Signavio, the report probes into the generative AI ability of BPMN interpretation according to these different serializations. In addition, the deployment of multi-modal AI -- that directly processes image inputs -- transcends traditional constraints of machine readability of BPMN diagrams. For prompt engineering, we employ a combined strategy utilizing semantic processing offered by Ontotext GraphDB integrated with LLM services from OpenAI, which, applied on RDF representations of BPMN, can push the boundaries of natural language interactions with visual process models. The investigation experiments with the interpretation of BPMN process models through such AI-based user interactions, highlighting possibilities of integrating conversational AI with the Business Process Management lifecycle. Assessments of outcomes are based on the RAGAs framework.</t>
  </si>
  <si>
    <t>Perspectives in Business Informatics Research</t>
  </si>
  <si>
    <t>978-3-031-71333-0</t>
  </si>
  <si>
    <t>Prozessmanagement wird oft mit IT-Werkzeugen in Verbindung gebracht. Zunächst einmal ist Prozessmanagement eine Methode, um die Arbeit im Unternehmen besser zu verstehen und kontinuierlich zu verbessern. Aufgrund der Komplexität und vielfältiger Zusammenhänge sind jedoch IT-Werkzeuge erforderlich, um Prozesse zu dokumentieren und auch im operativen Betrieb zu unterstützen. Der Beitrag geht umfassend auf die mögliche IT-Unterstützung ein und stellt die in der Praxis üblichen Werkzeuge für die Prozessmodellierung und -analyse, Workflow-Management-Systeme, Enterprise-Resource-Planning-Systeme u a. vor. Abschließend thematisiert der Beitrag aktuelle Aspekte wie Digitalisierung, Big Data, Cloud-Computing und Industrie 4.0 im Hinblick auf die Verknüpfungspunkte zum Prozessmanagement. Wiederholungsfragen und eine Fallstudie unterstützen den Lernprozess.</t>
  </si>
  <si>
    <t>Grundkurs Geschäftsprozess-Management: Analyse, Modellierung, Optimierung und Controlling von Prozessen</t>
  </si>
  <si>
    <t>978-3-658-40298-3</t>
  </si>
  <si>
    <t>Process management is often associated with IT tools. First and foremost, process management is a method of better understanding and continuously improving work in the company. However, due to the complexity and variety of relationships, IT tools are required to document processes and also support them in operational operation. The contribution deals comprehensively with the possible IT support and presents the tools common in practice for process modeling and analysis, workflow management systems, enterprise resource planning systems, etc. Finally, the article addresses current aspects such as digitization, big data, cloud computing and Industry 4.0 with regard to the linking points to process management. Review questions and a case study support the learning process.</t>
  </si>
  <si>
    <t>978-3-658-41584-6</t>
  </si>
  <si>
    <t>(a)Situation faced: To cope with strong corporate growth and continuously increasing market challenges, Getzner Werkstoffe identified the need to move away from departmental process management toward centralized corporate process management. With this objective in mind, in 2018, Getzner embarked on a journey of developing the whole organization based on principles of operational excellence (OPEX). To this end, several process management initiatives were launched to foster operational excellence and transform Getzner into a process-centered organization.(b)Action taken: Getzner trained several employees to become process method experts (e.g., in lean management, Six Sigma, and business process management) and founded an ``Operational Excellence Department'' with the objective of strengthening process knowledge throughout the organization. SAP Signavio was adopted to document, model, and integrate the processes. The Getzner House of OPEX was created to be a key artifact that embodied the organizational OPEX strategy and communicated this vision within the company. The Getzner OPEX maturity model was developed to guide the continuous development of Getzner's process maturity. Success stories, process quizzes, and one-pagers for key concepts were introduced and promoted to foster a process culture at Getzner.(c)Results achieved: Implementing the OPEX approach and integrating different process methods allowed Getzner to increase transparency throughout its 500+ documented processes. OPEX is now considered a pivotal part of the overall organizational strategy and is continuing to shape the future development of the company. Developing a process management infrastructure within the organization also led to clearly defined responsibilities, higher process affinity among employees, and measurable improvements in key processes.(d)Lessons learned: Reflecting on the OPEX approach used at Getzner, senior management support crystallized as one of the most important success factors. Another key factor in the successful transition toward a process organization is the early development of the necessary capabilities (e.g., through training). Furthermore, choosing suitable tools and technologies that complement and support the overall organizational goals (e.g., scalability) was essential. It also became apparent that while top-down approaches were helpful, building up process knowledge and process thinking from the bottom up (e.g., through continuous engagement with employees) was crucial.</t>
  </si>
  <si>
    <t>Conceptual modeling research is increasingly investigating the application of artificial intelligence (AI) and machine learning (ML) to automate tasks like model creation, completion, analysis, and processing. This trend also applies to enterprise architecture (EA) research. In contrast to its neighboring disciplines, such as business process management, EA lacks proper guidelines, patterns, and best practices to create high-quality EA models. A currently limiting factor for conducting AI-based research to bridge these gaps is the scarcity of openly available models of adequate quality and quantity. With this paper, our aim is to address this limitation by introducing the extended EA ModelSet, a curated and FAIR repository of enterprise architecture models represented in the ArchiMate modeling language that can be used by the research and practitioner community. We report on our efforts to build the EA ModelSet and elaborate on exemplary future empirical and ML-based research that can facilitate the dataset. We hope that this paper sparks a community effort toward the further development and maintenance of the EA ModelSet.</t>
  </si>
  <si>
    <t>This paper presents a novel approach for generating actionable recommendations from educational event data collected by Campus Management Systems (CMS) to enhance study planning in higher education. The approach unfolds in three phases: feature identification tailored to the educational context, predictive modeling employing the RuleFit algorithm, and extracting actionable recommendations. We utilize diverse features, encompassing academic histories and course sequences, to capture the multi-dimensional nature of student academic behaviors. The effectiveness of our approach is empirically validated using data from the computer science bachelor’s program at RWTH Aachen University, with the goal of predicting overall GPA and formulating recommendations to enhance academic performance. Our contributions lie in the novel adaptation of behavioral features for the educational domain and the strategic use of the RuleFit algorithm for both predictive modeling and the generation of practical recommendations, offering a data-driven foundation for informed study planning and academic decision-making.</t>
  </si>
  <si>
    <t>Business processes are fundamental to organizational operations, yet their improvement remains challenging due to the time-consuming nature of manual process analysis. Our paper harnesses Large Language Models to automate value-added analysis, which is mostly done manually, time-consuming, and subjective. Our method is more principled and operates in two phases: decomposing high-level activities into detailed steps to enable granular analysis; and performing a value-added analysis to classify each step according to Lean principles. Our approach was developed using 50 business process models, for which we collect and publish manual ground-truth labels. Our evaluation, comparing zero-shot baselines with structured prompts reveals (a) a consistent benefit of structured prompting and (b) promising performance for both tasks.</t>
  </si>
  <si>
    <t>Intelligent Information Systems</t>
  </si>
  <si>
    <t>978-3-031-94590-8</t>
  </si>
  <si>
    <t>In this research, an integration between process frameworks and enterprise architecture frameworks was conducted. A well-recognized process framework, APQC's Process Classification Framework® (PCF) and Enterprise Architecture (EA) framework-based integrated Information Architecture (IA) model called Enterprise Online Guide (EOG) were chosen. The scope of the research was on a typical order-to-cash end-to-end process built around a fictitious company called Global Bike Incorporated (GBI). The necessary and additional models for the integration were created using SAP Signavio Process Manager. This research and the models prove that the process hierarchy levels of EOG can be aligned with PCF and the inclusion of process metrics from PCF to EOG increases the holistic view of EOG.</t>
  </si>
  <si>
    <t>Smart and Secure Embedded and Mobile Systems</t>
  </si>
  <si>
    <t>978-3-031-56603-5</t>
  </si>
  <si>
    <t>In the dynamic landscape of modern steel manufacturing, optimizing the supply chain processes is critical to maintaining a competitive advantage. For thyssenkrupp Rasselstein, with the world's largest production site for tinplate, the introduction of a comprehensive process mining solution is an important capability for streamlining processes, gaining transparency in the supply chain and reducing inventories. The innovative solution involves a two-pronged approach with the goal of reducing both finished goods inventories and hot strip inventories by 15{\%} each. Connecting process data from multiple business units in one system allows not only for transparency, but also enhanced control and planning capabilities throughout the value chain.</t>
  </si>
  <si>
    <t>After a successful start phase, which has proven the power of PI to the organization, driving user adoption comes next. Providing business users with actionable insight should have priority over support for single expert users. Expanding the four P's should focus on levers which allow for scaling across the organization and driving adoption with business users. Expanding the global user community is a tactical and strategical challenge, which should be addressed on different levels, and which is described with practical examples. Active change management is crucial, with change makers evangelizing on the new capability and building strong cross-functional communities. Communicating success stories and celebrating success should be actively managed and supported by senior executives.</t>
  </si>
  <si>
    <t>Controlling in Einkauf und Supply Chain ist ein wesentlicher Erfolgsfaktor zur langfristigen Wertsteigerung durch Einkauf und Supply Chain Management. Controlling gestaltet und begleitet die Prozesse der Planung der Strategien und Ziele, deren Steuerung, Kontrolle und Weiterentwicklung. In diesem Verständnis ist Controlling vor allem zukunftsorientiert, und der traditionelle Kontrollaspekt, d h. in den Rückspiegel zu schauen, nimmt eine geringere Rolle ein. Ein gesunder Pragmatismus ist bei der Gestaltung der eingesetzten Controlling-Instrumente zu empfehlen. Eine einfache Lösung mit wenigen Instrumenten und Kennzahlen kann schon große Wirkung haben. Bei der Gestaltung des Controllings in Einkauf und Supply Chain sind zwei Schritte zu gestalten. Im ersten Schritt, dem strategischen Gestaltungsrahmen, werden Tiefe und Breite des Controlling-Ansatzes definiert. Dieser legt die genutzten Controlling-Instrumente der Planung, Steuerung und Kontrolle sowie deren Einsatz entlang der Supply Chain fest. Der Umfang des Controllings legt auch deren Organisationsform fest. In der Regel ist die Besetzung einer Einkaufs- und Supply-Chain-Controlling-Stelle sinnvoll, die nah an den Bedarfsträgern arbeitet, jedoch der Finanzabteilung disziplinarisch zugeordnet ist. Im zweiten Schritt der operativen Umsetzung stehen Kennzahlen und deren Ziele im Zentrum. Benchmarking als Methode kann helfen, um zu Zielen zu gelangen, die der SMART-Regel entsprechen. Bei Kennzahlen ist Vorsicht geboten, damit keine Datenfriedhöfe entstehen, aus denen keine Managemententscheidungen folgen. Es müssen daher Typen von Kennzahlen unterschieden werden, die immer einen Bezug zu den Strategien und Zielen des Einkaufs- und Supply Chain Managements aufweisen. Nur so können sie den Führungsprozess unterstützen. Ein adressatengerechtes Reporting, das zwischen Detailierungsgrad und Frequenz differenziert, sichert darüber hinaus die Akzeptanz der ermittelten Kennzahlen im Top-Management und in anderen Funktionsbereichen. Die Weiterentwicklung des Einkaufs- und Supply-Chain-Controllings kann durch ein Generationen-Modell und ein Assessment unterstützt werden. Die verantwortlichen Manager erhalten eine Positionierung von Einkauf und Supply Chain Management und daraus abgeleitete Handlungsfelder, um ihre Funktion zu einer Wertsteigerungs-Funktion zu entwickeln.</t>
  </si>
  <si>
    <t>Chefsache Finanzen in Einkauf und Supply Chain: Millionenwerte schaffen mit Digitalisierung, Resilienz und Nachhaltigkeit</t>
  </si>
  <si>
    <t>978-3-658-45703-7</t>
  </si>
  <si>
    <t>The practical use of AI technologies with user interactions (e.g. in the form of self-service applications in consulting) require users to be able to understand and comprehend the results generated. A knowledge graph-based approach to process analyses with interactive machine learning methods identifies weaknesses and suitable improvement measures in business processes. In order to present the analysis results in a user-understandable way, e.g. for consulting clients, and to enable verification and corrections by expert users, an explainable and user-friendly interface is required. While many explainable AI researchers deal with computational aspects of generating explanations, there is less research on the design of eXplanation User Interfaces (XUI). In this paper, a systematic literature review identifies 41 XUIs for interactive machine learning, deriving design components and summarizing them in a design catalog, which forms the basis for specifying requirements on these interfaces. For evaluation purposes, requirements objectives regarding an XUI for the knowledge graph-based approach of process analysis were defined and specified with the help of selected design components from the design catalog. The requirements specifications were afterwards implemented and demonstrated using an example process. An evaluation with process analysts and consultants shows that it depends not on a high number of implemented design components, but rather on a careful selection of different forms of explanation (e.g. visual, textual) for both local and global explanation content in order to present analysis results in a comprehensible and understandable way. XUI with interaction functions for verifying and correcting analysis results increase the willingness to use AI systems. This can help to improve the acceptance of AI technologies in day-to-day consulting for both consultants and their clients.</t>
  </si>
  <si>
    <t>Requirements Engineering</t>
  </si>
  <si>
    <t>1432-010X</t>
  </si>
  <si>
    <t>Information Systems and e-Business Management</t>
  </si>
  <si>
    <t>1617-9854</t>
  </si>
  <si>
    <t>Die Autoren stellen sich im Rahmen eines Management-Podcasts den aktuellen Fragen, welche Entwicklungen in Steuerung und Controlling es in der CFO-Funktion in Zeiten der digitalen Transformation gibt. Bei diesem Artikel handelt es sich um die Transkription zum Management-Podcast von CTcon, veröffentlicht im Januar 2023:</t>
  </si>
  <si>
    <t>Nachhaltiges Immobilien- und Energiemanagement: Jahresband 2023/24 zur Bau-, Immobilien- und Energiewirtschaft</t>
  </si>
  <si>
    <t>978-3-503-23849-1</t>
  </si>
  <si>
    <t>Erich Schmidt Verlag GmbH &amp; Co. KG</t>
  </si>
  <si>
    <t>Die Nutzung von Innovationspotenzialen für neue Geschäftsideen erfordert die Kenntnis der bestehenden Ausgangssituation, also der bestehenden Geschäftsmodelle und ‑prozesse. Nur dann können schnell Änderungen oder Erweiterungen angefügt werden.</t>
  </si>
  <si>
    <t>Composable Enterprise: agil, flexibel, innovativ: Gamechanger für Organisation, Digitalisierung und Unternehmenssoftware</t>
  </si>
  <si>
    <t>Im Folgenden wird die praktische Validierung des Vorgehensmodells bei der Parador GmbH dargelegt. Hierzu wird zunächst das Unternehmen vorgestellt (vgl. Abschn. 5.2) und die Ausgangssituation wird konkretisiert (vgl. Abschn. 5.3). Darauf aufbauend wird die Umsetzung der ersten beiden Phasen des Vorgehensmodells bei Parador beschrieben (vgl. Abschn. 5.4). Abschn. 5.5 fasst die Erfolgsfaktoren der RPA-Pilotierung zusammen. Abschließend wird in Abschn. 5.6 eine Roadmap vorgestellt, die das Unternehmen bei der erfolgreichen Verankerung von RPA im Unternehmen unterstützt.</t>
  </si>
  <si>
    <t>Robotic Process Automation (RPA) in der Logistik: Vorgehensmodell zur Implementierung und Erfolgsfaktoren</t>
  </si>
  <si>
    <t>978-3-658-41011-7</t>
  </si>
  <si>
    <t>Nach den vorbereitenden Kapiteln stellen wir nun konkret die Einführung eines ERP-Systems am Beispiel von SAP S/4HANA entlang unseres Transformation Framework ADDVALUE vor. Wie wir bereits in den vorangegangenen Kapiteln festgestellt haben, handelt es sich dabei weniger um eine IT-Implementierung, sondern in erster Linie um eine ganzheitliche Business Transformation im Kontext einer umfassenden Erneuerung der IT-Landschaft mit S/4HANA als digitalem Kern. Die Komplexität der Transformation ist erheblich. ADDVALUE legt daher auch nicht den Fokus auf die technische Implementierung. Das Framework soll eine Antwort liefern auf die prozessualen, strukturellen und kulturellen Effekte von S/4HANA auf die gesamte Organisation mit allen entsprechenden Wechselwirkungen.</t>
  </si>
  <si>
    <t>Business Transformation mit S/4HANA: Leitlinien und Vorgehensmodell für einen ganzheitlichen Unternehmenswandel</t>
  </si>
  <si>
    <t>978-3-658-33968-5</t>
  </si>
  <si>
    <t>In this chapter, we describe the fourth case study, which is a global operating service provider specialised in financial services. We first sketch out the context of the service provider, and next, describe how they established the delivery of financial business services (FSSC). Then, we elaborate on the antecedents that are part of our research. As a final step, we analyse the findings and summarise our conclusions.</t>
  </si>
  <si>
    <t>As many Process Intelligence projects have deviated from the happy path, experiences are shared in this chapter in order to help the reader to avoid making similar mistakes. Experiences are structured by the four P's, with examples what kind of Purpose did not yield any impact, which kind of People where not accelerating impact, which Processes are difficult to support and what needs to be considered for a powerful Platform. As a pitfall, many projects become a data marathon, which leaves little energy for action and impact---thought this should be the ultimate target of any initiative. The chapter shares multiple practical examples from many years of operational responsibility and advisory.</t>
  </si>
  <si>
    <t>Internal Audit at Bayer AG was an early adopter of the innovative Process Mining technology though---at first glance---an audit organization does not seem to be predestined to be the typical point of entry. Two factors favored this step: On the one hand, Bayer AG has been using SAP globally in its core processes for many years; this systemic homogeneity is not to be underestimated for the implementation of a Process Mining application. On the other hand, the majority of the audits performed by Internal Audit at Bayer AG, particularly in the commercial area, are strongly process driven. Although proven and extensive table-based toolboxes were available, it is very difficult to describe and interpret a global e2e process using tabular analyses and to audit it in a risk-oriented manner. Intense search discovered visual Process Mining as the perfect solution. In the start-up hall of the international IT-Fair CEBIT in 2012, the first meeting with an innovative young company took place. On the personal wish not to endure PowerPoint presentations, but only to see live data of real existing systems, it quickly became clear that the product came very close to what we had been looking for since many years. Our use case outlines the challenges of implementing Process Mining and how it drove the digital transformation of Internal Audit at Bayer.</t>
  </si>
  <si>
    <t>Past generations of BPM involved the efficient and effective management of business processes. Yet, we currently face a turning point. The technological facets of data-driven BPM add complexity to traditional BPM applications. As a result, organizations face intended and unintended technology-related changes across all business process initiatives. Using the term BP-x, we summarize the recent changes in BPM knowledge that has hitherto been fragmented across academic literature. To address the challenges of BP-x initiatives, we envision a holistic model that focuses on managing related cutting-edge technologies and BPM. Thus, we propose the operationalized BP-x management model as a valuable IT meta-artifact. We develop the model using a two-cycled Design Science Research methodology and conduct a threefold summative evaluation. The results of our study indicate that creating awareness of potentials and opportunities accelerates the process toward action and fosters new business outcomes in terms of performance and innovation. By strategically aligning BP-x endeavors, organizations promote visibility, shared understanding, and culture among stakeholders. Our model guides managers throughout the BP-x adoption journey in conjunction with organizational, managerial, and technological prerequisites.</t>
  </si>
  <si>
    <t>Im Jahr 2019 hat der französische Pharmakonzern Sanofi seine erste „digitalisierte Fabrik“ vorgestellt. Das Unternehmen nannte das Qualitätsmanagementkonzept im neuen Produktionsansatz „Smart Quality“ und versteht darunter die komplett digitalisierte Erfassung von Qualitätsdaten aus den Produktionsprozessen in Echtzeit in einem „digitalen Zwilling“ [NN19].</t>
  </si>
  <si>
    <t>Grundlagen Qualitätsmanagement: Von den Werkzeugen über Methoden zum TQM</t>
  </si>
  <si>
    <t>978-3-658-43563-9</t>
  </si>
  <si>
    <t>Im Vordergrund der Darstellung der Entwicklung der Komponenten des composable Unternehmens stehen die Packaged Business Capabilities (PBC) als Services und ihre Zusammenstellung zu Anwendungen.</t>
  </si>
  <si>
    <t>The use of Artificial Intelligence has emerged as a transformative technology that has the potential to revolutionise the process of making decisions, especially in the project management domain. This study aims to provide a better understanding by identifying the impact of artificial intelligence and its related aspects on the decision-making process in project management. This was achieved by selecting relevant papers that have been published between the period of 2020 and 2024. Then, these selected papers have been critically reviewed to produce an objective result that can be audited and replicated. The study offers a holistic and coherent review of Artificial Intelligence applications and their related aspects built on a critical assessment of the existing literature. Artificial intelligence and its related aspects are expected to provide practitioners to make effective and accurate decisions in managing projects. This study provides important insights and great evidence regarding the applications of Artificial intelligence in multiple disciplines. This leads practitioners and policymakers to improve performance as well as achieve competitiveness.</t>
  </si>
  <si>
    <t>Green Finance and Energy Transition: Innovation, Legal Frameworks and Regulation</t>
  </si>
  <si>
    <t>978-3-031-75960-4</t>
  </si>
  <si>
    <t>In the face of disruptions like COVID-19, the Ukraine conflict, or the Suez Canal blockage, Siemens Supply Chain Management is encountering various challenges. The ability to withstand such supply chain disturbances, has evolved into a competitive edge, highlighting the growing importance of supply chain resilience. The strategic component of Supply Chain Management changes. The strategic ability to successfully manage supply chains, therefore needs to be rethought. Shorter product life-cycles and times between disruptions, require a high-level of proactivity. Integrating process intelligence and artificial intelligence into supply chain operations, holds promise that both can play a crucial role in improving resilience. This chapter presents the Siemens cycle of resilience concept, that is based on both human and artificial intelligence. We show four process intelligence approaches in terms of (1) incident management, (2) crisis control, (3) agile recovery, and (4) supply chain design, where the combination of human and artificial intelligences helps us to improve supply chain resilience. We show technology- and people-related success factors, e.g., data connectivity or change management, which turned out to be crucial when implementing such approaches. This cycle of resilience concept marks a decisive step towards our mission of a supply chain metaverse.</t>
  </si>
  <si>
    <t>The convergence of Value Stream Management with cutting-edge technologies represents a dynamic area of research, as underscored by recent studies. These studies reveal a growing emphasis on digitalization and share a common goal: proposing data-driven techniques to enhance and optimize conventional Value Stream Management struggling to adapt in rapidly changing environments. By the present paper, a digital Value Stream Map according to the Digital Twin (DT) concept is investigated. This Digital Value Stream Twin (DVST) is based on the orchestration of multiple DT, representing core elements of Value Stream Management such as material flowing through the value stream and related resources. Overcoming the fixed structure of the automation pyramid, business application systems and machine signals are merged as data sources into one model, verified by a business scenario, mainly carried out in an SAP S4/HANA (ERP - enterprise resource planning) test environment. In this context, the present study is built upon a validation using a digital value stream model according to the Digital Shadow (DS) approach. Conceptually, the expansion of the DS into a DT is described. From this, potentials regarding the value stream method are derived and investigated.</t>
  </si>
  <si>
    <t>Dynamics in Logistics</t>
  </si>
  <si>
    <t>978-3-031-56826-8</t>
  </si>
  <si>
    <t>There is a separate problem area for process control in a process instance with many human decision points, uncertainties, possibilities for error and changes due to customer requirements. This is the case, for example, with production and logistics processes, but also with the onboarding of employees, customer complaints during order processing or credit checks.</t>
  </si>
  <si>
    <t>Leveraging the power of symbolic knowledge representation, this study compares outcomes of natural language interaction with BPMN model serializations, examining semantic graphs derived from RDF export of BPMN provided by Bee-Up, in contrast to the conventional BPMN XML export from the process modeler of SAP Signavio. By prompt engineering, we investigate the proficiency of certain GPT services of OpenAI in navigating the semantic intricacies of RDF and the structural hierarchy of XML, ultimately illuminating implications for knowledge retrieval. The findings delve into the complexities of querying BPMN representations using natural language, revealing the transformative capabilities of RDF, but also the value of BPMN employed as a schema for procedural knowledge graphs---i.e., shifting away from their traditional role as diagrams or automation configurators. As per the experimental results, the RDF export showcases superior richness for natural language queries as the graph-like structure of visual diagrams is closer to semantic networks than to XML tag structures, carrying implications for Business Process Management.</t>
  </si>
  <si>
    <t>Proceedings of 23rd International Conference on Informatics in Economy (IE 2024)</t>
  </si>
  <si>
    <t>978-981-96-0161-5</t>
  </si>
  <si>
    <t>Springer Nature Singapore</t>
  </si>
  <si>
    <t>Event logs are the main source for business process mining techniques. However, readily available logs are produced only by part of the existing systems, which may not always be part of an investigated environment. Furthermore, logs that are created by a given information system may reflect only parts of the full process, while other parts may span additional systems. We suggest that data generated by communication network traffic that is associated with business processes can fill this gap, both in availability and in span. However, traffic data are technically oriented and noisy, and there is a huge conceptual gap between these data and business meaningful event logs. Considering the above, we set the following aims. First, to assess whether the gap between technical-level traffic data and conceptual-level business activities can be bridged. Once this is established, to automatically recognize business activities within network traffic data, considering that these data hold interleaving activities that are performed in parallel. To address the first aim, we develop a conceptual model of traffic behavior that corresponds to a business activity. We use simulated traffic data annotated by the originating activity and perform an iterative process of abstracting and filtering the data, along with the application of process discovery. As a result, we obtained distinct process models for specific activity types and a generic higher-level model of traffic behavior in a business activity. To address the second aim, relying on the insights gained from the conceptual models, we propose a method utilizing sequence learning to identify activity types, and their boundaries (start and end) within network traffic data. Evaluation shows that the proposed approach has a high precision and recall in classifying packets by activities, even while these activities are performed in parallel to each other and their data are interleaved.</t>
  </si>
  <si>
    <t>Der Wissensgraph-basierte Ansatz der erklärbaren Prozessanalyse stellt einen hybriden KI-Ansatz dar, der symbolische Methoden der Wissensrepräsentation mit maschinellen Deduktionsalgorithmen kombiniert. Interpretierbare Modelle ermöglichen es, den Ursprung von Analyseergebnissen in Form von Ergebnispfaden zu rekonstruieren. Um das Systemverhalten nachvollziehbar für Nutzer zu gestalten, werden KI-Ergebnisse verständlich in einer Erklärungsschnittstelle dargestellt. Die interaktive Lernmethode reichert den Wissensgraph durch Nutzerfeedback an, was zur Adaption des Analyseverfahrens führt und die Prozessanalyseergebnisse kontinuierlich verfeinert.</t>
  </si>
  <si>
    <t>Purchase-to-Pay (P2P) Process Mining has the objective to visualize process flows, identify process weaknesses, and support process improvements. It allows to monitor and manage any process in complex, global organizations in an unprecedented form and efficiency. This includes:Visualization of P2P processes based on live data from SAP ERP systems. Time stamps for duration between relevant process steps.Identification of P2P process weaknesses, e.g., with low degree of automation or multiple approval steps.Support process improvements with immediate review of process adjustments and interactive remediation.</t>
  </si>
  <si>
    <t>This point of view paper challenges and extends Lyytinen et al.’s (J Organ Des https://doi.org/10.1007/s41469-023-00151-z, 2023) conceptualization of Digital Twins of Organizations (DTOs) as highly complex models including multiple organizational facets like agency, conflict, and emergence. They argue that the journey to achieving a fully functional DTO is a long way. However, we suggest a more parsimonious approach, focusing on leveraging digital trace data on the four universal problems of organizing: task division, task allocation, provision of rewards, and provision of information. Using the specific context of a holacratic organization, we argue that some organizations already produce extensive digital traces that can be leveraged to construct a DTO that is fit-for-purpose. We propose that existing data-science methods like predictive models, matching algorithms, clustering algorithms, and association rule mining can be employed to transform these digital traces into actionable insights for decision-makers. This approach not only addresses the complexity concerns raised by Lyytinen et al. (J Organ Des https://doi.org/10.1007/s41469-023-00151-z, 2023) but also offers a near-term pathway for holacratic organizations to benefit from DTOs as decision-support tools.</t>
  </si>
  <si>
    <t>Journal of Organization Design</t>
  </si>
  <si>
    <t>2245-408X</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</si>
  <si>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t>
  </si>
  <si>
    <t>Processes in companies are diverse and complex. The production of different products, inter- or intra-company logistic processes, or other serial event sequences within companies have one thing in common: they can be traced on the basis of a documentation of the individual process steps. Usually, companies have domain experts for each department's processes who use their experience and knowledge to plan and control these steps. However, with increasing complexity and diversity of processes, efficient planning and control is becoming more difficult or even impossible for human decision makers. In the the focus of Process-aware Learning, information documented on the data side, which is contained in the flow and execution of any process, should be integrated into AI-enhanced models. This should be accomplished in a way that is useful and as interpretable as possible for non-expert users. These models are used to identify important factors influencing the process, various process key figures, or anomalies in the process, and, based on these insights, to make forecasts or recommendations for action tailored to the process flows.</t>
  </si>
  <si>
    <t>Unlocking Artificial Intelligence: From Theory to Applications</t>
  </si>
  <si>
    <t>978-3-031-64832-8</t>
  </si>
  <si>
    <t>As a medium-sized distributor for electronic components, Schukat electronic must leverage technological innovation to stay competitive. Operational efficiency is crucial to stay competitive and secure a position as distributor in the value chain. For a better understanding of actual processes, Process Mining was deployed to gain transparency regarding actual order processing. Process Mining providing unprecedented transparency and insights, and Schukat is now amidst a data-driven, continuously changing process which has impact on the whole organization.</t>
  </si>
  <si>
    <t>Process Intelligence can provide a data- and fact-based single source of truth for transformational initiatives, thus allowing for an undisputable choreography of measurable and manageable priorities. The Transformation Masterplan combines relevant aspects and streams on one single page, for a concise understanding across all levels of an organization. A regular maturity assessment allows to define the actual situation and to set priorities. System transformation is discussed as particular challenge, faced by many organizations which are on a journey to transform their current system landscape. Sustainability is a strong transformational driver, where Process Intelligence can provide substantial transparency for measurable action and impact.</t>
  </si>
  <si>
    <t>In business processes, the behavior, evolution and interactions of objects influence the outcome of process instances, and thus the value that a business user may assign to them. For example, in an order-to-cash process, a complete and timely delivery of a package is desirable, but depends on what happens to other objects upstream, like production batches. Negative outcomes call for a Root Cause Analysis (RCA) on the process. While many approaches for RCA using process mining exist, none is native to object-centric frameworks and thus suitable for capturing dependencies across object types. This work presents a method for RCA that operates on object-centric event logs (OCELs). Given an OCEL, our method returns a set of association rules on the activity level. These rules associate descriptive patterns over the various object types occurring at events with patterns indicating the process outcome. The patterns are abstracted from the log with the help of a first-order logic based query engine. A case study confirmed that our method can identify problematic interactions across various object types in real-life business processes.</t>
  </si>
  <si>
    <t>In consulting practice, effective use of AI technologies presupposes consultant's and client's ability to understand generated results. Our knowledge graph-based approach to explainable process analyses represents a hybrid AI approach that integrates symbolic approaches of structured knowledge and interactive machine learning methods for making algorithmic procedures traceable and representing analysis results in a human-readable form. In order to display identified weaknesses and suitable improvement measures of analyzed business processes in a user-understandable way and to enable human-in-the-loop interactions, an explainable, user-friendly interface is required. While much attention is paid to the computational aspects of generating explanations, there is a need for further research into the design of explanation user interfaces. A systematic literature review was conducted to derive a design catalog, which was demonstrated and evaluated by developing a suitable XUI for our knowledge graph-based explainable process analysis.</t>
  </si>
  <si>
    <t>Process mining can be used to analyze business processes based on logs of their execution. These execution logs are often obtained by querying a database and storing the results in a file. The mining itself is then done on the file, such that the data processing power of the database cannot be used after the log is extracted. Enabling process mining directly on a database therefore provides additional flexibility and efficiency. To help facilitate this, this paper formally defines a database operator that extracts the ‘directly follows’ relation—one of the relations that is at the heart of process mining—from an operational database. It defines the operator using the well-known relational algebra and formally proves equivalence properties of the operator that are useful for query optimization. Subsequently, it presents time-complexity properties of the operator. Finally, it presents an implementation of the operator as part of the H2 DBMS and demonstrates that this implementation extracts the ‘directly follows’ relation from a database with an arbitrary database structure within a fraction of a second; several orders of magnitude faster than is currently possible.</t>
  </si>
  <si>
    <t>Distributed and Parallel Databases</t>
  </si>
  <si>
    <t>While the previous chapter focused on traditional skills, this chapter focuses on expanding skills through digitalisation. Digital solutions complement all capability areas by supporting, expanding, or replacing them. This chapter presents the special features of digital supply chain capabilities.</t>
  </si>
  <si>
    <t>Strategic Design and Digitalisation of the Supply Chain: Achieving Competitive Advantage with the Digital Supply Chain</t>
  </si>
  <si>
    <t>978-3-662-69752-8</t>
  </si>
  <si>
    <t>Starting right sets the foundation to stay on your happy path and achieve your aspirations. Experiences, examples and practical tips for this initial phase are shared, structured by four P's of Process Intelligence: Purpose defining a clear ``why'' and target of the initiative. People as they make the difference for a successful deployment. Processes with guidance for which processes Process Intelligence is applicable, suggestions how to prioritize different processes and detailed examples how use cases in single processes are leveraged as improvement opportunities to realize value. Platform as one single source of truth to bridge across enterprise siloes. Prebuilt standardized apps reflect industry best practices and can support to kick-start your journey.</t>
  </si>
  <si>
    <t>Informatik Spektrum</t>
  </si>
  <si>
    <t>1432-122X</t>
  </si>
  <si>
    <t>Process mining (PM) has established itself in recent years as a main method for visualizing and analyzing processes. However, the identification of knowledge has not been addressed adequately because PM aims solely at data-driven discovering, monitoring, and improving real-world processes from event logs available in various information systems. The following paper, therefore, outlines a novel systematic analysis view on tools for data-driven and machine learning (ML)-based identification of knowledge-intensive target processes. To support the effectiveness of the identification process, the main contributions of this study are (1) to design a procedure for a systematic review and analysis for the selection of relevant dimensions, (2) to identify different categories of dimensions as evaluation metrics to select source systems, algorithms, and tools for PM and ML as well as include them in a multi-dimensional grid box model, (3) to select and assess the most relevant dimensions of the model, (4) to identify and assess source systems, algorithms, and tools in order to find evidence for the selected dimensions, and (5) to assess the relevance and applicability of the conceptualization and design procedure for tool selection in data-driven and ML-based process mining research.</t>
  </si>
  <si>
    <t>Artificial Intelligence and Soft Computing</t>
  </si>
  <si>
    <t>978-3-031-42505-9</t>
  </si>
  <si>
    <t>Process Mining stellt einen der jüngeren Ansätze im Geschäftsprozessmanagement dar und dient der Visualisierung und Optimierung von Prozessen. Mithilfe von Event Logs sollen Abweichungen vom Ist‐Prozessmodell erkannt und im Zuge von Verbesserungsmaßnahmen eliminiert werden. In der wissenschaftlichen Literatur findet Process Mining in unterschiedlichsten Bereichen Anwendung, jedoch kaum in industriell geprägten Supply‐Chain‐Prozessen. Ziel dieses Beitrags ist es daher, Process Mining pilothaft im Purchase‐to‐Pay‐Prozess für Rohmaterial in einem chinesischen Werk von Bosch Power Tools (PT) anzuwenden. Hierzu werden zwei Kennzahlen (Automation Rate und Non‐Change Rate) definiert, um auf dieser Basis eine Prozessbewertung vorzunehmen und die Effekte von Process Mining zu bewerten. Es werden alle drei Formen (Process Discovery, Conformance Checking und Process Enhancement) angewendet und anschließend einer kritischen Würdigung im Hinblick auf Vorgehensweise und Ergebnisse unterzogen. Eine Verallgemeinerung der Erkenntnisse gewährleistet den Transfer auf weitere Untersuchungsbereiche wie andere Supply‐Chain‐Prozesse oder andere Branchen.</t>
  </si>
  <si>
    <t>Supply Management Research: Aktuelle Forschungsergebnisse 2021</t>
  </si>
  <si>
    <t>978-3-658-35449-7</t>
  </si>
  <si>
    <t>athenahealth's Technology-Enabled Services---Service Outcomes team is responsible for the optimization and scaling of healthcare administration transactions---one in which we complete millions of transactions each day on our customers' behalf. athenahealth was looking to create technology tooling to gain a better understanding of total process workflows across these service lines---both legacy and new services included. With the legacy service lines, the processes were more set in place (well-known happy paths, built out homegrown tooling, known pain points and exceptions, etc.) and with the newer service, developments were shifting frequently. From all of this, athenahealth turned to Process Mining as the tool to gain clean process insights, to help improve our customer's experience, and bring more value to their practice.</t>
  </si>
  <si>
    <t>Process event data is a fundamental building block for process mining as event logs portray the execution trails of business processes from which knowledge and insights can be extracted. In this Chapter, we discuss the core structure of event logs, in particular the three main requirements in the form of the presence of case IDs, activity labels, and timestamps. Moreover, we introduce fundamental concepts of event log processing and preparation, including data sources, extraction, correlation and abstraction techniques. The chapter is concluded with an imperative section on data quality, arguably the most important determinant of process mining project success.</t>
  </si>
  <si>
    <t>Process mining provides techniques to extract process-centric knowledge from event data available in information systems. These techniques have been successfully adopted to solve process-related problems in diverse industries. In recent years, the attention of the process mining discipline has shifted to supporting continuous process management and actual process improvement. To this end, techniques for operational support, including predictive process monitoring, have been actively studied to monitor and influence running cases. However, the conversion from insightful diagnostics to actual actions is still left to the user (i.e., the ``action part'' is missing and outside the scope of today's process mining tools). In this paper, we propose a general framework for action-oriented process mining that supports the continuous management of operational processes and the automated execution of actions to improve the process. As proof of concept, the framework is implemented in ProM.</t>
  </si>
  <si>
    <t>978-3-030-66498-5</t>
  </si>
  <si>
    <t>This chapter introduces an incremental process discovery framework that allows the gradual discovery of a process model from event data.</t>
  </si>
  <si>
    <t>Während im vorangegangenen Kapitel der Schwerpunkt auf den klassischen Fähigkeiten lag, steht nun die Erweiterung der Fähigkeiten durch die Digitalisierung im Vordergrund. Digitale Lösungen ergänzen in allen Fähigkeitsbereichen durch Unterstützung, Erweiterung oder Ersatz. In diesem Kapitel werden die Besonderheiten der digitalen Supply-Chain-Fähigkeiten vorgestellt.</t>
  </si>
  <si>
    <t>Strategische Gestaltung und Digitalisierung der Supply Chain: Wettbewerbsvorteile mit der digitalen Supply Chain erzielen</t>
  </si>
  <si>
    <t>978-3-662-68627-0</t>
  </si>
  <si>
    <t>Das Controlling wird zunehmend digital. Digitale Technologien steigern die Effizienz, indem die Datenverfügbarkeit erhöht und Prozesse automatisiert werden. Zugleich werden Daten intelligenter genutzt, wodurch das Controlling effektiver wird. Um die Digitalisierungspotenziale auszuschöpfen, bedarf es einer auf Unternehmen, Beteiligte und Ziele abgestimmten Strategie, die den Rahmen für die digitale Transformation setzt. Dies ist zunächst eine Managementaufgabe und unabhängig von Software und Technik. Bedeutsame Handlungsfelder im digitalisierten Controlling sind Business Analytics und der Einsatz generativer, künstlicher Intelligenz (KI), die über den gesamten Managementzyklus von Planung, Steuerung und Kontrolle hinweg genutzt werden können.</t>
  </si>
  <si>
    <t>Praxishandbuch Digitales Management</t>
  </si>
  <si>
    <t>978-3-658-46399-1</t>
  </si>
  <si>
    <t>By the end of this chapter the reader will be up to date on the potential of some recent technologies in terms of integrating and transforming the technology platform of the Management by Business Process (M-B-BP) approach.</t>
  </si>
  <si>
    <t>Management by Business Process : A Managerial Perspective of People, Process, and Technology</t>
  </si>
  <si>
    <t>978-3-031-11637-7</t>
  </si>
  <si>
    <t>This chapter explores various industries, analyzing the patterns of change and highlighting the challenges faced by companies. The industries presented offer examples that can be further updated, analyzed, and deepened through prompt engineering, showcasing digital business patterns that can be applied across sectors and inspire innovation and optimization ideas.</t>
  </si>
  <si>
    <t>Digital Business Management: Transforming to a Data-Driven Organization Using AI</t>
  </si>
  <si>
    <t>978-3-031-83177-5</t>
  </si>
  <si>
    <t>External audit is undergoing rapid changes where more and more routine tasks are automated with analytics and artificial intelligence (AI) instruments. The paper addresses a research problem of mapping data analytics to audit tasks and develops a framework aligning audit phases and AI and using data analytics in teaching audit with AI. The paper contributes to the literature on using data analytics with AI in knowledge specific areas and particularly critical for emerging audit analytics, which is data analytics in external financial audit application. The paper employs the process model methodology (Wynn and Clarkson, Research in Engineering Design 29:161–202, 2018) and the hybrid approach of curriculum development (Dzuranin et al., Journal of Accounting Education 43:24–39, 2018). The framework is extended further by inclusion of knowledge areas and skills recommendations for each identified stage. This inclusion is linked to the peak accounting body guidelines to ensure compliance with course certification and future job prospects. The developed framework is implemented using audit management platform MindBridge AI. The developed teaching and learning materials show implementation of the framework on the practical level. The developed framework was evaluated in a focus group with accounting academics and industry professionals. Its implementation was evaluated in a series of workshops and a survey with participants.</t>
  </si>
  <si>
    <t>Education and Information Technologies</t>
  </si>
  <si>
    <t>1573-7608</t>
  </si>
  <si>
    <t>This chapter provides all the prerequisites to understand the context and the scope of the book</t>
  </si>
  <si>
    <t>Generating Executable Robotic Process Automation Scripts from Unsegmented User Interface Logs</t>
  </si>
  <si>
    <t>978-3-031-61368-5</t>
  </si>
  <si>
    <t>Der Ausruf von Industrie 4.0 im Jahre 2011 hat hohe Erwartungen an die Steigerung von Produktivität und Wertschöpfung geweckt – diese sind bis heute nicht im erwarteten revolutionären Maße erfüllt worden. Eine oftmals schwierige quantitative Nutzenbewertung und die entsprechend zurückhaltende Investitionsbereitschaft haben eine oft nicht ausreichend umfangreiche Einführung und Durchdringung von Industrie 4.0 zur Folge. Mit dem Internet of Production stellt dieser Beitrag eine holistische Referenzinfrastruktur vor, die durch die Befähigung zu domänenübergreifender Kollaboration eine Steigerung des Wertschöpfungsanteils verspricht. Zur Implementierung des Internet of Production spielen neben der technischen Infrastruktur eine umfassende Vernetzung der Produktlebenszyklen sowie der Aufbau von anwendungsspezifischen und hinreichend akkuraten Digitalen Schatten eine entscheidende Rolle. Um die Produktivität bereits auf dem Weg hin zum Internet of Production schrittweise sichtbar steigern zu können, diskutiert der Beitrag eine besonders nutzenorientierte Sicht auf Industrie 4.0 und stellt hierfür unter anderem den Produktivitätsbaukasten 4.0 vor. Anhand des Beispiels Subskription als neues Geschäftsmodell wird dargestellt, wie Wertschöpfungssteigerungen und Nutzensteigerungen domänenübergreifend erfolgen können. Eine Skalierung der Produktivitätsbausteine erfolgt schließlich in einem Production System 4.0 und wird anhand fünf erfolgreicher Use-Cases aus dem Umfeld des Campus der RWTH Aachen zur schrittweisen Implementierung vorgestellt.</t>
  </si>
  <si>
    <t>Handbuch Industrie 4.0: Band 2: Automatisierung</t>
  </si>
  <si>
    <t>978-3-662-58528-3</t>
  </si>
  <si>
    <t>Die digitale Transformation stellt für die meisten Unternehmen eine große Herausforderung dar. Noch komplizierter wird es, wenn es viele Arbeiter in der Produktion sowie eine Vergangenheit mit einer Reihe von großen Fusionen und Übernahmen gibt. Der ZF-Konzern stellt sich diesem soziotechnischen Phänomen, indem er neue Technologien einsetzt und alle Mitarbeiter in den Prozess einbezieht. In den vergangenen drei Jahren hat das ZF-Personalwesen ein globales System eingeführt, um einheitliche, transparente Daten und Prozesse zu schaffen. In dieser Studie haben wir neue HR-Technologien evaluiert, die beschriebene digitale Transformation im ZF-Personalwesen untersucht und Mitarbeiterbefragungen durchgeführt. Basierend auf diesen Erkenntnissen haben wir fünf Schwerpunktbereiche für Verbesserungen identifiziert: Daten, Prozesse, Organisation, Veränderungsprozesse und IT-Systeme. Unter anderem haben wir festgestellt, dass teilweise Prozesse noch nicht optimal ausgerichtet sind und die aus der Firmenhistorie resultierende HR-Systemlandschaft Harmonisierungsbedarf aufweist. Was den Veränderungsprozess insgesamt angeht, empfehlen wir eine stärkere Promotorenrolle des Managements. Im Rahmen der anschließenden Ideation haben wir zehn Ansätze im Sinne von Stellhebeln entwickelt. Indem wir sie in den Gesamtkontext des Unternehmens stellen, liefern wir wertvolle Anregungen für mögliche zukünftige Projekte. Außerdem geben wir Einblicke in die aktuelle Mitarbeiterzufriedenheit mit der digitalen Transformation im Personalbereich von ZF. Abschließend liefern wir durch die Darstellung sowohl positiver als auch kritischer Stimmen Ideen, wie zukünftige Transformationsinitiativen bestmöglich durchgeführt werden können.</t>
  </si>
  <si>
    <t>Digitale Transformation: Fallbeispiele und Branchenanalysen</t>
  </si>
  <si>
    <t>978-3-658-37571-3</t>
  </si>
  <si>
    <t>This chapter elaborates on the concepts of designing, implementing, and executing process orchestrations. This includes process execution languages with formal execution semantics, i.e., Workflow Nets, RPST, and CPEE Trees, as well as their verification. Moreover, the concepts for task and worklist design are provided. Finally, correlation is introduced as a central mechanism for service invocation during process execution.</t>
  </si>
  <si>
    <t>In this chapter, we will explore the importance of Business Process Analysis platforms in managing the Process Inventory framework, associated models, and supporting metadata. You will gain an appreciation for its role in providing alignment across the organization to deliver digital transformation and operational excellence goals.</t>
  </si>
  <si>
    <t>Digital Transformation Success: Achieving Alignment and Delivering Results with the Process Inventory Framework</t>
  </si>
  <si>
    <t>978-1-4842-9816-9</t>
  </si>
  <si>
    <t>Nachdem die Ausgangslage und die Notwendigkeit zur Veränderung des Personalwesens sowie die neuen technischen Möglichkeiten diskutiert wurden, geht es nun um die Frage, welche Themenfelder im Rahmen der Digitalen Transformation der HR zu bearbeiten sind. Ausgehend von einer Vision und einer Strategie für die Zukunft der HR, die als „Leitsterne“ durch das ganze Veränderungsvorhaben hindurch Orientierung geben, sind im nächsten Schritt Daten und Prozesse zu standardisieren. Der Einsatz von Prozessmanagement-Methoden macht dabei ebenso Sinn, wie eine vertiefte Auseinandersetzung mit den Definitionen von People Analytics und HR-Analytics. Das Design der HR-IT-Systemlandschaft und die Frage nach dem Einsatz von „Allround- oder Spezialsoftware“ stellt die nächste Stufe der Implementierungsdiskussion dar, bevor abschließend die vielschichtigen Aspekte der Aufbauorganisation und deren Einfluss auf die Digitale Transformation der HR betrachtet werden können.</t>
  </si>
  <si>
    <t>Die Zukunft der HR erfolgreich gestalten: Das Praxishandbuch zur Digitalen Transformation des Personalwesens</t>
  </si>
  <si>
    <t>978-3-658-45263-6</t>
  </si>
  <si>
    <t>The complexity and dynamics of IT landscapes and related PLM strategies of engineering enterprises are continuously growing due to trends such as Industry 4.0 and ever shorting product development cycles. To ensure interoperability, robustness, flexibility and efficiency of the IT systems and PLM, methods are needed that can handle these dynamics and complexities. In this paper, a method is presented that combines principles from enterprise architecture as well as business process mining to enable continuous improvement of PLM processes and the related IT systems. In particular, process mining is applied to validate the alignment of IT systems with related PLM processes. The method is demonstrated using an industrial case study that highlights the requirements from industrial practice and the applicability of the approach for PLM related processes. The method is shown to be particularly beneficial for the enterprise architects to support them with quantitative data as a basis for the design of continuous improvement cycles to make the PLM evolve. Future work will address the application of process mining for PLM related processes with distributed IT systems and the handling of the related complexity.</t>
  </si>
  <si>
    <t>Product Lifecycle Management Enabling Smart X</t>
  </si>
  <si>
    <t>978-3-030-62807-9</t>
  </si>
  <si>
    <t>Bei einer Prozessinstanz mit vielen menschlichen Entscheidungspunkten, Unsicherheiten, Fehlermöglichkeiten und Änderungen durch Kundenanforderungen ergibt sich ein eigenes Problemfeld der Prozesssteuerung. Dieses ist z B. bei Produktions‐ und Logistikabläufen, aber auch beim Onboarding von Mitarbeitern, Kundenreklamationen innerhalb einer Auftragsabwicklung oder Kreditprüfungen der Fall.</t>
  </si>
  <si>
    <t>Machine learning (ML) interpretability is vital for advancing Predictive Process Monitoring (PPM) and making ML more actionable. The VisInter4PPM framework was designed to bridge the interpretability gap in PPM by visualizing insights on process predictions. This study evaluates VisInter4PPM’s effectiveness in offering interpretable predictions for process analysts. Evaluations involved experts in business process management (BPM), using interviews and self-assessment questionnaires, focusing on how insights from VisInter4PPM’s visualizations of process models enhance prediction interpretability. The evaluation showed that VisInter4PPM effectively meets business experts’ needs, improving interpretability through process models that clarify activity-level influences on predictions. This approach robustly supports decision-making in dynamic and multifaceted scenarios. The findings suggest ML’s role in BPM goes beyond automation, aiding human decision-making in complex settings. This study offers both a framework and empirical evidence to enhance ML transparency in BPM, thereby making it a key resource for practitioners guiding ML-driven process improvements.</t>
  </si>
  <si>
    <t>KI - Künstliche Intelligenz</t>
  </si>
  <si>
    <t>1610-1987</t>
  </si>
  <si>
    <t>A number of contributions are presented in which DEMO is used in combination with an existing and well-accepted approach or activity in the broad field of enterprise engineering, all resulting in improving the quality of the other approach or activity. The selected contributions are (1) DEMO enhanced Agile Software Development, (2) DEMO enhanced Lean Six Sigma, (3) DEMO enhanced BPMN, (4) DEMO enhanced software testing and (5) DEMO enhanced mining.</t>
  </si>
  <si>
    <t>Enterprise Ontology: A Human-Centric Approach to Understanding the Essence of Organisation</t>
  </si>
  <si>
    <t>978-3-031-53361-7</t>
  </si>
  <si>
    <t>Process mining is a technique for extracting process models from event logs. Process mining can be used to discover, monitor and to improve real business processes by extracting knowledge from event logs available in process-aware information systems. This paper is concerned with the problem of grouping events in instances and the preparation of data for the process mining analysis. Often information systems do not store a unique identifier of the case instance, or errors happen in the system during the recording of events in the log files. To be able to analyze the process, it is necessary that events are grouped into case instances. The aim of the presented rule based algorithm is to find events belonging to the same case instance. Performances of the algorithm, for different sizes of log file events and different levels of errors within log files in the real process, have been analyzed.</t>
  </si>
  <si>
    <t>Advanced Technologies, Systems, and Applications IV -Proceedings of the International Symposium on Innovative and Interdisciplinary Applications of Advanced Technologies (IAT 2019)</t>
  </si>
  <si>
    <t>978-3-030-24986-1</t>
  </si>
  <si>
    <t>User interaction events can give an accurate picture of tasks executed in a process, since they capture work performed across applications in a detailed manner. However, such data is too low level to be used for process analysis directly, since the underlying tasks are typically not apparent from individual events. Therefore, several task-recognition techniques were recently proposed that are able to abstract user interaction data to a higher level. However, these techniques work in an offline manner, requiring user interaction data to be stored in event logs. Such storage is often infeasible, though, due to the data's sheer volume and its privacy-sensitive nature. While this can be avoided by analyzing user interaction data in a streaming manner, existing task-recognition techniques cannot be applied to such settings, since they require multiple, post-hoc passes over the entire data collection. To overcome this, we propose the first approach for unsupervised task recognition from user interaction streams. For a given stream, our approach continuously identifies task instances, groups them according to their type, and emits task-level events to an output stream. Our evaluation demonstrates our approach's efficacy and shows that it outperforms two baseline approaches.</t>
  </si>
  <si>
    <t>Sie werden mit der Möglichkeit und Notwendigkeit methodischen Vorgehens in der empirischen Forschung vertraut gemacht. Sie lernen die wichtigsten, als Forschungsmethoden bezeichneten Vorgehensweisen zur Gewinnung und Überprüfung von Erkenntnis kennen. Die in der Wirtschaftsinformatik angewendeten empirischen Methoden stammen vor allem aus den Human-, Sozial- und Wirtschaftswissenschaften, insbesondere aus der Psychologie, Soziologie und Ökonomie.</t>
  </si>
  <si>
    <t>Prescriptive process monitoring methods recommend interventions during the execution of a process to maximize its success rate. Current research in this field focuses on algorithms to learn intervention policies that maximize the expected payoff of the interventions under certain statistical assumptions. In contrast, there has been limited attention on how to aid process stakeholders in understanding the outputs of these algorithms. In this research, we set to develop an interface to provide end users with relevant information to guide the decision on where and when to trigger interventions in a process. We draw upon an analysis of existing solutions and a review of the literature to elicit information items for a user interface for prescriptive process monitoring. Thereon, we develop a user interface concept and evaluate it with experts. The evaluation confirms the informational needs covered by the user interface concept. In addition, the evaluation shows that different end-user groups (operational users, tactical managers, and process analysts) can benefit from the information items included in the interface.</t>
  </si>
  <si>
    <t>Design and Evaluation of a User Interface Concept for Prescriptive Process Monitoring</t>
  </si>
  <si>
    <t>Accurate data annotation is essential to successfully implementing machine learning (ML) for regulatory compliance. Annotations allow organizations to train supervised ML algorithms and to adapt and audit the software they buy. The lack of annotation tools focused on regulatory data is slowing the adoption of established ML methodologies and process models, such as CRISP-DM, in various legal domains, including in regulatory compliance. This article introduces Ant, an open-source annotation software for regulatory compliance. Ant is designed to adapt to complex organizational processes and enable compliance experts to be in control of ML projects. By drawing on Business Process Modeling (BPM), we show that Ant can contribute to lift major technical bottlenecks to effectively implement regulatory compliance through software, such as the access to multiple sources of heterogeneous data and the integration of process complexities in the ML pipeline. We provide empirical data to validate the performance of Ant, illustrate its potential to speed up the adoption of ML in regulatory compliance, and highlight its limitations.</t>
  </si>
  <si>
    <t>Artificial Intelligence and Law</t>
  </si>
  <si>
    <t>1572-8382</t>
  </si>
  <si>
    <t>Based on the empirical descriptive results of the four case studies, we relate our findings to the antecedents as described in Chap. 4. Our cross-case analysis comprises of four sections. First, we analyse the antecedents as used in our research model. In addition, we compare the cross-case findings with the outcomes of our fsQCA analysis in Chap. 5. Second, we discuss and show how we use Resource Orchestration Theory (ROT) as a theoretical lens to analyse and explain our findings. Third, we theorise on how enterprises may apply an ecosystem approach to orchestrate the studied antecedents in a coherent manner. Finally, we summarise our findings and provide cross-case study conclusions.</t>
  </si>
  <si>
    <t>Robotic Process Automation (RPA) hat sich mittlerweile am Automatisierungsmarkt etabliert. Für viele Unternehmen scheint RPA eine glaubhafte Antwort auf den steigenden Effizienzdruck zu sein, dem Organisationen ausgesetzt sind. Doch die Einführung von RPA ist kein rein IT-technischer Vorgang, sondern vielmehr ein komplexes Vorhaben mit einer Vielzahl von Dimensionen, die für eine nachhaltig erfolgreiche Einführung zentral sind. Neben der Auswahl geeigneter Prozesse für RPA, sollten sich interessierte Unternehmen mit RPA-Rollen und dem für sie geeigneten Operating Modell befassen. Daneben stellt eine RPA-Governance sicher, dass klare Richtlinien und Standards für den Einsatz von Software-Robotern vorliegen. Eine nachhaltige Verankerung von RPA in der Organisation sollte zudem mittels passender Change-Management-Maßnahmen unterstützt werden.</t>
  </si>
  <si>
    <t>Robotik in der Wirtschaftsinformatik</t>
  </si>
  <si>
    <t>978-3-658-39621-3</t>
  </si>
  <si>
    <t>Process Mining applications were adopted in the already productive business intelligence platform to support the constantly developing Computed Tomography (CT) product and service portfolio. The approach was driven by innovation management, recognizing the unique opportunity to optimize the CT product design and software workflow based on the real interaction between human and machine. For typical questions such as "how performant and user-friendly are the CT devices in clinical routine?", "are programmed/predefined workflows accepted?" or "does the new innovative tablet control improve patient workflow?" Process Mining provides unprecedented transparency and thus the basis for strategic improvement.</t>
  </si>
  <si>
    <t>Organizations operating in Industry 4.0 and 5.0 use both ERP and BPMS systems. As recently as 10--15 years ago, the reasons behind using these two classes of systems were different. ERPs were used to manage the organization's resources, and BPMS -- to support the implementation of business processes, often understood as work or document flows. However, as a result of digital transformation, both business needs as well as ERP and BPMS vendors responding thereto made these two classes of systems overlap to an increasing degree. Thus, the aim of this article is to answer the question: Are we heading towards process-based ERP systems or is the future in the flexible, open integration of postmodernERP and iBPMS? The authors conducted a narrative literature review and content analysis of 88 ERP systems offered on the Polish market. As a result, 11 ERP systems containing functionalities specific to BPMS were identified. Further, to define the essence of the transformation of ERP into process-based ERP systems, 5 expert interviews were conducted, which allowed for the formulation of two approaches to this transformation: the integration of ERP systems with iBPMS as an external subsystem taking over the implementation of selected business processes based on metadata and data of the ERP system; or process management within the ERP system by enabling the configuration of selected processes in ERP subsystems or modules based on a repository of process models, e.g. in BPMN.</t>
  </si>
  <si>
    <t>Business Process Management: Blockchain, Robotic Process Automation, and Central and Eastern Europe Forum</t>
  </si>
  <si>
    <t>978-3-031-16168-1</t>
  </si>
  <si>
    <t>Design patterns are widely adopted in software engineering and can be defined as ``general design solutions to recurrent problems''. We extend this approach to improve the modeling activities required for addressing optimization problems, specifically those coming from production planning in manufacturing firms. We propose a general framework for optimization patterns, including general, problem and solver specific patterns as well as data connection patterns used to collect and effectively use the large data sets that can be provided by firms that adopt Industry 4.0 paradigm, or also the newer and complementary 5.0 paradigm. We then provide a vertical application of such patterns to address a strategic planning problem inspired by a real application in a manufacturing company operating in Italy. The case study shows all the main activities that begin with the problem description, continues through data definition and optimization patterns selection, finally leading to a prototypical solution to the problem.</t>
  </si>
  <si>
    <t>Flexible Automation and Intelligent Manufacturing: Establishing Bridges for More Sustainable Manufacturing Systems</t>
  </si>
  <si>
    <t>978-3-031-38165-2</t>
  </si>
  <si>
    <t>Process mining is a rapidly developing field of data science currently focusing on business processes. The approach involves many techniques that may contribute to cyber security analysis as well. In particular, the measurement of deviations from a defined process is a central topic in process mining, and could find application in the context of IT security.</t>
  </si>
  <si>
    <t>Security and Trust Management</t>
  </si>
  <si>
    <t>978-3-030-59817-4</t>
  </si>
  <si>
    <t>This chapter addresses the positioning of business services from three different perspectives. First, we describe the increasing demand and rise of business services and corresponding delivery modes. Second, we address the growth and position of global business services and their multi-nature. Next, we address GBS implementation challenges specifically. Fourth, we describe the importance of digitalisation as a means to overcome global business services implementation challenges. Finally, we summarise this chapter by addressing the key findings on business services.</t>
  </si>
  <si>
    <t>Asset Management (AM) processes play a significant role in organisations' profitability. Clearly documented and managed AM processes improve the delivery potential of assets and minimise the costs and risks involved. Business Process Management (BPM) is a discipline that uses various methods, tools, and techniques to discover, model, analyse, measure, improve, optimise, and automate business processes. Despite the prevalence and proven effectiveness of BPM in a wide variety of domains, there has been little research investigating its potential for describing AM processes. This paper presents a case study that explores the application of BPM to power transmission assets. BPM principles were applied for decision modelling and to capture the lifecycle of power transmission assets. The case study demonstrates how BPM application to AM processes can result in greater clarity of processes, increased collaboration, a better understanding of data, external rules, and regulations, and serve as an internal point of audit.</t>
  </si>
  <si>
    <t>15th WCEAM Proceedings</t>
  </si>
  <si>
    <t>978-3-030-96794-9</t>
  </si>
  <si>
    <t>Mit der fortschreitenden Digitalisierung im Sport erlebten auch die sogenannten Sports Analytics einen enormen Aufschwung. Das Buch „Moneyball" und dessen Verfilmung waren die Initialzündung für eine beachtliche Erfolgsgeschichte von Analytics innerhalb und außerhalb des Sports. Die Geschichte der Sports Analytics begann aber schon lange vor Moneyball. Seit es Sport gibt, werden Ergebnisse aufgezeichnet und miteinander verglichen. Die Entwicklung der Datenverarbeitung und der gleichzeitige Fortschritt auf den Gebieten Statistik, Operations Research und Machine Learning trugen jedoch dazu bei, dass eine immense Vielfalt an Methoden und Anwendungen entstanden ist. Es wurden kommerzielle Lösungen geschaffen, die zur Grundlage eines bedeutenden Wirtschaftszweigs geworden sind. In der Forschung entwickelten sich die Sports Analytics zu einer eigenständigen Disziplin. Ziel dieses Kapitels ist es, die Methoden und Anwendungen der Sports Analytics mit besonderer Berücksichtigung ihrer historischen Entwicklung vorzustellen. Die Auswahl soll dabei die Vielfalt aufzeigen, kann aber bei weitem nicht vollständig sein.</t>
  </si>
  <si>
    <t>Digitalisierung und Innovation im Sport und in der Sportwissenschaft: Handbuch Sport und Sportwissenschaft</t>
  </si>
  <si>
    <t>978-3-662-68241-8</t>
  </si>
  <si>
    <t>Currently, a large amount of heterogeneous event data with opaque event names (e.g., obscured IDs) are increasingly generated, e.g., the blockchain technology requires the transaction information to be recorded by different stakeholders in various ways from different blocks (i.e., distributed ledgers). Thus, a large amount of heterogeneous event data with opaque event names (e.g., obscured IDs) is generated on blockchains. To identify similar workflows on blockchains for collaborator selection, matching heterogeneous events is an important task. Existing techniques are inappropriate because they do not make full use of workflow features in event logs. We observe that several types of event constraints in event logs may serve as more discriminative features in event matching. Specifically, a general matching approach is proposed for identifying a right mapping that maximizes the similarity of event constraints for a pair of heterogeneous event logs. An advanced A* algorithm with a tight upper bound function is devised to improve the matching efficiency of the proposed approach. We conducted exr5tensive experiments to evaluate the effectiveness of our approach, and the experimental results demonstrate that our approach outperforms state-of-the-art matching approaches.</t>
  </si>
  <si>
    <t>Proceedings of the 3rd International Conference on Machine Learning, Cloud Computing and Intelligent Mining (MLCCIM2024)</t>
  </si>
  <si>
    <t>978-981-96-1698-5</t>
  </si>
  <si>
    <t>Das achte Kapitel setzt die strategischen Vorgaben zur digitalen Transformation auf der Organisationsebene fort. Diese umfasst die Prozessgestaltung und die operative Prozessführung als Bindeglied zur technischen Implementierung (IS-Ebene). Das Kapitel liefert einen Überblick zu Modellen und Notationen, welche die Spezifikation des Ablaufs von Aktivitäten auf mehreren Detaillierungsebenen unterstützen. Als weitere Bereiche beschreibt es die Ausgestaltung der aufbauorganisatorischen Strukturen, die operative Prozessführung mit Hilfe qualitativer und quantitativer Führungsgrößen sowie Ansätze zur systematischen Prozessverbesserung.</t>
  </si>
  <si>
    <t>Anwendungsorientierte Wirtschaftsinformatik: Strategische Planung, Entwicklung und Nutzung von Informationssystemen</t>
  </si>
  <si>
    <t>978-3-658-40352-2</t>
  </si>
  <si>
    <t>Process-Mining-Software lässt sich in wissenschaftliche und kommerzielle Tools unterscheiden.</t>
  </si>
  <si>
    <t>Process-Mining: Geschäftsprozesse: smart, schnell und einfach</t>
  </si>
  <si>
    <t>978-3-658-24170-4</t>
  </si>
  <si>
    <t>In diesem einführenden Kapitel werden zunächst der Begriff und die historische Entwicklung des Geschäftsprozessmanagements erläutert. Anschließend werden mehrere grundlegende Begriffe wie ‚Funktion‘, ‚Geschäftsprozess‘, ‚Prozess‘, ‚End-to-End Prozess‘ und ‚Workflow‘ definiert und voneinander abgegrenzt. Den Abschluss bilden Wiederholungsfragen und eine Übung.</t>
  </si>
  <si>
    <t>Process mining bridges the gap between process model analysis and data-oriented analysis, by enabling automated discovery of process models, comparison of existing process models with an event log of the same process and improvement of existing process models. Process mining prerequisite is an information system that supports and controls real-life business processes and consequently stores event data, such as messages, transactions, and logs, as event logs in some type of a database. Event data is then extracted, filtered, and loaded into process mining software, where a certain type of process mining can be conducted. Process-aware information systems (PAIS), which assume an explicit notion of a case to correlate events of a process, provide such logs directly. However, many information systems that support execution of business processes are not explicitly process-aware and due to the variability of the event data sources, this phase of process mining is challenging and the most time-consuming. Consequently, various event log extraction techniques, approaches, and tools are being developed, both specific and generic. To make a contribution to the issue, this paper presents a systematic literature review conducted with the aim to answer the questions about genericity of the approaches, applicability by non-experts, and developed feasible tools.</t>
  </si>
  <si>
    <t>Innovation in Sustainable Management and Entrepreneurship</t>
  </si>
  <si>
    <t>978-3-030-44711-3</t>
  </si>
  <si>
    <t>The size of execution data available for process mining analysis grows several orders of magnitude every couple of years. Extracting and selecting the relevant data to enable process mining remains a challenging and time-consuming task. In fact, it is the biggest handicap when applying process mining and other forms of process-centric analysis. This work presents a new query language, DAPOQ-Lang, which overcomes some of the limitations identified in the field of process querying and fits within the Process Querying Framework. The language is based on the OpenSLEX meta model, which combines both data and process perspectives. It provides simple constructs to intuitively formulate questions. The syntax and semantics have been formalized and an implementation of the language is provided, along with examples of queries to be applied to different aspects of the process analysis.</t>
  </si>
  <si>
    <t>“The use of artificial intelligence is indispensable for the development of new therapies. AI approaches are applied along the entire value chain—from the discovery and optimisation of new active ingredients, to the conduct of clinical trials, to pharmacovigilance, to name just a few examples.” The search for new active substances has already been influenced by learning algorithms decades ago. Statistical methods—AI of the second generation—have also been in use for a long time in drug development, in the evaluation of studies and in production. Recently, however, new fields of application have been opened up by the emergence of deep learning, which go beyond the medical-chemical domain and enable new possibilities of cross-functional use for large companies. This article shows the way from isolated applications to a new, holistic vision of value creation at Bayer AG.</t>
  </si>
  <si>
    <t>Work and AI 2030: Challenges and Strategies for Tomorrow's Work</t>
  </si>
  <si>
    <t>978-3-658-40232-7</t>
  </si>
  <si>
    <t>Application and Theory of Petri Nets and Concurrency</t>
  </si>
  <si>
    <t>978-3-030-76983-3</t>
  </si>
  <si>
    <t>The term “composable enterprise” was coined by the consultancy firm Gartner and describes a company that is agile, flexible and innovative due to its information systems. The book introduces information system components such as packaged business capabilities and application composition platform, which justify the paradigm shift from monolithic architecture to composable enterprise. At the same time, the book outlines the need for a decentralised, process-oriented organisational structure.</t>
  </si>
  <si>
    <t>Various digital drivers are creating a large number of new products and processes across all industries. Both industries that produce “information-related” products or services (e.g. the media) and industries that produce physical products are exposed to these disruptive changes. The following shows how this creates holistic, disruptive business models for companies.</t>
  </si>
  <si>
    <t>Process Oriented Knowledge Engineering: Reflections and Project Experiences</t>
  </si>
  <si>
    <t>Process oriented knowledge management started as a research topic around 2000. 2023 was counted year 1 of ChatGPT, this paper reflects how process oriented knowledge management evolved over the time by reflecting a series of research projects---mainly in the context of the EU Research Frame Programmes FP6, FP7, H2020 and HEU. A research topology consisting of (a) application scenario level, (b) model-based knowledge engineering level and (c) enabling IT environment level is used to structure the different initiatives. Three EU projects are introduced in more detail, discussing (1) Process Optimization in the FAIRWork project (HEU), (2) Process Digitization in the Change2Twin project (H2020) and (3) Process Deployment in the CloudSocket project (H2020). The corresponding support of knowledge management and engineering as well as the enabling IT-infrastructure are introduced. The reflection reasons that although the technology and algorithms massively evolved over the years, the underlying meta model to link knowledge management and engineering to organizational structures such as processes to ensure a targeted support has proven to be an appropriate assumption over the years.</t>
  </si>
  <si>
    <t>Metamodeling: Applications and Trajectories to the Future: Essays in Honor of Dimitris Karagiannis</t>
  </si>
  <si>
    <t>978-3-031-56862-6</t>
  </si>
  <si>
    <t>Robotic Process Automation (RPA) offers a non-intrusive approach to workflow automation by defining and operationalizing automation rules through the graphical user interfaces of engineering and business tools. Thanks to its rapid development lifecycle, RPA has become a core enabler in many of nowadays' digital transformation efforts. In this paper, we briefly review how some of the critical success factors of RPA endeavors can be supported by the mature techniques of model-driven software engineering (MDSE); and how RPA can be used to improve the usability of MDSE tools. By that, we intend to shed light on the mutual benefits of RPA and MDSE and encourage researchers and practitioners to explore the synergies of the two fields. To organize such prospective efforts, we define a reference framework for integrating RPA and MDSE, and provide pointers to state-of-the-art RPA frameworks.</t>
  </si>
  <si>
    <t>978-3-031-34241-7</t>
  </si>
  <si>
    <t>In diesem Buch werden in 10 inhaltlichen Kapiteln, einem Kapitel mit Wiederholungsfragen und Antworten, sowie einem Kapitel mit zwei Fallstudien zur digitalen Transformation die elementaren Inhalte der Wirtschaftsinformatik erklärt und somit Einblicke in die grundlegenden Bereiche der Wirtschaftsinformatik gegeben.</t>
  </si>
  <si>
    <t>Basiswissen Wirtschaftsinformatik</t>
  </si>
  <si>
    <t>978-3-658-35616-3</t>
  </si>
  <si>
    <t>This introductory chapter first explains the concept and historical development of business process management. Subsequently, several basic concepts such as "function," "business process," "process," "end-to-end process," and "workflow" are defined and distinguished from each other. The conclusion is formed by review questions and an exercise.</t>
  </si>
  <si>
    <t>Business Process Management: Analysis, Modelling, Optimisation and Controlling of Processes</t>
  </si>
  <si>
    <t>Warnzeichen können auf Bilanzmanipulationen hindeuten. Dabei kann zwischen umfeldbasierten, IT-systembasierten und transaktionsdatenbasierten Warnzeichen unterschieden werden. Sofern mehrere Warnzeichen erfüllt sind, sollten diese genauer geprüft werden. Denn allein das Vorliegen mehrerer Warnzeichen bedeutet nicht zwangsläufig, dass tatsächlich Bilanzen manipuliert wurden. Daher sollte in diesem Fall mithilfe einer forensischen Datenanalyse genauer geprüft werden, ob die Vorwürfe sich anhand der Daten bestätigen lassen.</t>
  </si>
  <si>
    <t>Accounting Fraud: Bilanzmanipulationen praxisorientiert verstehen und mit Datenanalysen frühzeitig erkennen, aufklären und verhindern</t>
  </si>
  <si>
    <t>978-3-658-36324-6</t>
  </si>
  <si>
    <t>Datengetriebene Geschäftsmodelle (DGGM) vereinen zwei zentrale Trends des digitalen Zeitalters: die steigende Bedeutung von („Big“-)Daten und den zunehmenden Fokus auf das Geschäftsmodell als zentrale Gestaltungsebene. Nichtsdestotrotz sind die konzeptuellen Grundlagen und spezifischen Eigenschaften entsprechender Geschäftsmodelle bislang nur unzureichend erforscht und systematisiert. Basierend auf relevanten Vorarbeiten stellen wir in diesem Grundlagenbeitrag drei wesentliche Typen von DGGM vor (Datennutzer, Datenlieferanten und Datenbefähiger) und geben einen Überblick über zentrale „datengetriebene“ Konzepte, die wir in ein konzeptuelles Rahmenwerk zur weiterführenden Charakterisierung von DGGM integrieren. Die Anwendbarkeit und Nützlichkeit der drei DGGM-Typen und des entwickelten Rahmenwerks illustrieren wir anhand von drei Praxisbeispielen (KAESER, Shell Telematics und Celonis). Der Beitrag schließt mit einer Diskussion von vielversprechenden, thematischen Ansatzpunkten für zukünftige Forschungsarbeiten zu DGGM.</t>
  </si>
  <si>
    <t>HMD Praxis der Wirtschaftsinformatik</t>
  </si>
  <si>
    <t>2198-2775</t>
  </si>
  <si>
    <t>This chapter presents Business Process Management (BPM) that uses IT solutions as a key factor in organizational value-adding activities. BPM tasks, objectives, methods, and approaches are introduced, focusing on modeling business processes. Finally, workflow management systems and process mining are explained.</t>
  </si>
  <si>
    <t>Basics in Business Informatics</t>
  </si>
  <si>
    <t>978-3-658-35859-4</t>
  </si>
  <si>
    <t>The eighteenth chapter explains the basics of digital supply chain management and digital procurement. Building on this, the structural framework of digital procurement is defined, and the key players and forms of interaction are presented. The various phases of digital procurement are explained, and the potential of these phases is described. Chapter 18 concludes with a description of the implementation process of digital procurement.</t>
  </si>
  <si>
    <t>Digital Business and Electronic Commerce: Strategy, Business Models and Technology</t>
  </si>
  <si>
    <t>978-3-031-50289-7</t>
  </si>
  <si>
    <t>The first chapters of this book have introduced the drivers, influencing factors, and technologies of digitization. In addition to IT as a driver of digitization, the innovative technologies and solutions relevant to the automotive industry were described, and the influence of Digital Natives as future employees and customers was particularly discussed. Building on this, Chap. 5illuminated the change in customer expectations and buying behavior, analyzed the current level of digitization maturity in relation to the significant technological changes in the market regions, and extensively described a development direction of the digitized automotive industry under various aspects until 2030. In addition, the current state of development in the relevant transformation fields was described, and thus the development need was derived as a basis for the roadmap of this chapter compared to the 2030 vision. As the basis of a comprehensive digitization program to be implemented based on an integrated roadmap, a ``digitization house'' is developed as an overall framework, divided into four focus areas and two cross-sectional topics.</t>
  </si>
  <si>
    <t>The Digital Transformation of the Automotive Industry: Catalysts, Roadmap, Practice</t>
  </si>
  <si>
    <t>978-3-662-70704-3</t>
  </si>
  <si>
    <t>Oldie but Goldie: While the discussions on CRM reach back to the 80s (of the last century), still the majority of CRM implementations are characterised by tremendous costs, going hand in hand with low adoption rates. The comparatively new discussion on Customer Experience Management does not gain traction due to the cross-functional character across the functionally structured organisation, processes, and applications. Companies with a lower level of know-how normally start with Marketing Automation (MAP) and later switch to more comprehensive CRM application scenarios. While loyalty management is nothing new, loyalty programs receive more emphasis due to (a) the strive for first-party data and (b) Retail Media.</t>
  </si>
  <si>
    <t>Data-Driven Customer Engagement: Mastering MarTech Strategies for Success</t>
  </si>
  <si>
    <t>978-3-031-64295-1</t>
  </si>
  <si>
    <t>The core idea behind combining knowledge graph-based AI and machine learning is to formalize explicit knowledge as a knowledge base, which does not need to be learned, and to consider it in machine learning. Interactive machine learning provides an alternative to explicit knowledge modeling to include feedback from human experts in order to adapt and improve learned models. For semantic process analysis, we have developed an explainable AI approach based on a specific knowledge graph that delivers interpretable results about weaknesses and improvement potentials in business processes. In the present paper we show how interactive machine learning can extend the knowledge graph with human implicit knowledge. The knowledge graph does not solely rely on the initially created knowledge elements and defined calculation formulas, but learns incrementally at the time of user feedback by making small adjustments in the graph.</t>
  </si>
  <si>
    <t>978-3-031-34985-0</t>
  </si>
  <si>
    <t>Innovation findet oft inkrementell und in kleinen Schritten statt und ist am nachhaltigsten, wenn sie durch die Mitarbeiter getrieben wird. Das Lean- und Shopfloor-Management ist hier eine bewährte Methode, doch oft hakt es bei der Umsetzung und Etablierung einer Innovationskultur. Durch Kombination des Shopfloor-Managements mit einer Prozessbeitragsrechnung (Activity-based Value Contributions) und mit Agilität und Geschwindigkeit durch Digitalisierung entsteht das digitale Glass Wall Management: Teams werden wie kleine Miniunternehmen im Unternehmen betrachtet und an ihrem Wertbeitrag für das Gesamtunternehmen gemessen. Vor- und nachgelagerte Abteilungen werden zu Lieferanten und Kunden.</t>
  </si>
  <si>
    <t>Innovative Unternehmensführung: Erprobte Strategien, Techniken und Booster, die Unternehmen und Start-ups zukunftsfähig machen</t>
  </si>
  <si>
    <t>978-3-658-40943-2</t>
  </si>
  <si>
    <t>Der Beitrag beschreibt eine pragmatische und ressourcenoptimierte Herangehensweise zur Entwicklung einer auf die individuellen Bedürfnisse und Möglichkeiten des Unternehmens angepassten Supply-Chain-Strategie – sowie der damit verbundenen Einbindung von Digitalisierungs-, Automations- und Autonomisierungsinitiativen in die Supply-Chain-Geschäftsprozesse der NGK Spark Plug EMEA im Kontext einer unternehmensweiten Transformation.</t>
  </si>
  <si>
    <t>Praxishandbuch digitale Automobillogistik</t>
  </si>
  <si>
    <t>978-3-658-38631-3</t>
  </si>
  <si>
    <t>Using process mining actionable insights can be extracted from the event data stored in information systems. The analysis of event data may reveal many performance and compliance problems, and generate ideas for performance improvements. This is valuable, however, process mining techniques tend to be backward-looking and provide little support for forward-looking approaches since potential process interventions are not assessed. System dynamics complements process mining since it aims to capture the relationships between different factors at a higher abstraction level, and uses simulation to predict the effects of process improvement actions. In this paper, we propose a new approach to support the design of system dynamics models using event data. We extract a variety of performance parameters from the current state of the process using historical execution data and provide an interactive platform for modeling the performance metrics as system dynamics models. The generated models are able to answer ``what-if'' questions. Our experiments, using event logs including different relationships between parameters, show that our approach is able to generate valid models and uncover the underlying relations.</t>
  </si>
  <si>
    <t>Business Information Systems</t>
  </si>
  <si>
    <t>978-3-030-53337-3</t>
  </si>
  <si>
    <t>The intersection of Business Process Management (BPM) and Data Management is critical to improve process interoperability effectiveness. This paper provides a literature review on BPM and data-specific challenges that hinder process interoperability. For that purpose, it introduces the concept of Data Contracts to shift metadata that is typically managed in central data catalogues to the business processes that require this information in an encapsulated form. The research methodology consists of a systematic review of established BPM notations as well as of the development of a conceptual framework. The research goals are (1) to assess to which extent the elements of Data Contracts are covered in established BPM notations and (2) to build a foundation for future research on opportunities of BPM-integrated data contracts to improve effectiveness of process interoperability. The findings show that established BPM languages include only a few elements of Data Contracts, such as relationships between data providers and data consumers. In addition, the conceptual framework indicates that Data Contracts are capable of overcoming data-specific challenges in order to improve process interoperability. Among others, the establishment of data standards between subjects could be fostered and costs connected to data processing could be reduced. The article concludes with a discussion on limitations and further research proposals on strategies to integrate and manage Data Contracts and BPM in business practice.</t>
  </si>
  <si>
    <t>Subject-Oriented Business Process Management. Models for Designing Digital Transformations</t>
  </si>
  <si>
    <t>978-3-031-72041-3</t>
  </si>
  <si>
    <t>Die digitale Transformation erfordert tiefgreifende Veränderungen in Unternehmen. Partizipation ist als zentraler Erfolgsfaktor identifiziert, jedoch fehlen in Theorie und Praxis systematische Ansätze zur erfolgreichen Umsetzung. Der Beitrag richtet sich an Fach- und Führungskräfte als zentrale Akteure in Veränderungsprozessen und potenziell Verantwortliche für die Mitarbeiterpartizipation (MP). Neben der Relevanz werden Potenziale und Herausforderungen für die MP analysiert und in konkrete Handlungsempfehlungen überführt. Besonderes Augenmerk liegt dabei auf der Veränderung von Kernprozessen als zentrale Wertschöpfung. Abschließend wird ein Leitfaden für die MP im Unternehmen präsentiert.</t>
  </si>
  <si>
    <t>Process Mining macht die im Unternehmen in vielen EDV-Systemen (ERP, CRM, MES, SCMSs, …) automatisch gesammelten Daten für das Geschäftsprozessmanagement nutzbar.</t>
  </si>
  <si>
    <t>In recent years, with the rapid development of science and technology, human society has ushered in the digital information era. Facing the gradually expanding office field and complex business processes, robotics process automation (RPA) technology oriented process auto-discovery and process auto-mining have shown great potential for development. Most of enterprise's financial personnel are also faced with tedious business processes and other situations. Thus, research of the financial robot process auto-mining method based on reinforcement learning becomes particularly important. Based on the traditional financial robot design, through the exploration and understanding of reinforcement learning, the Model-Based strategy optimization algorithm is used to establish a high-frequency business process auto-discovery model. The unmanned underwater vehicle (UUV) autonomous decision-making technology is used to establish an autonomous decision-making model for infrequent business processes, and then the application of natural language understanding and image recognition technology in human-computer interaction is used to study the human-computer high-frequency interaction technology. Finally, based on the time decay model and batch update model, we design a business process mining model for semi-structured data flow, which makes the research of financial robot process automatic mining method complete. The research of automatic mining method of financial robot process based on reinforcement learning will promote the further development of financial automation, and RPA technology will be brilliant in the future.</t>
  </si>
  <si>
    <t>Digital TV and Wireless Multimedia Communications</t>
  </si>
  <si>
    <t>978-981-19-2266-4</t>
  </si>
  <si>
    <t>Springer Singapore</t>
  </si>
  <si>
    <t>By linking RPA with other digitization technologies, robots are becoming increasingly more intelligent. This type of process automation is also referred to as Intelligent Process Automation, IPA for short. This chapter introduces the basics of IPA, then discusses the various technologies used (e.g. NLP, machine learning, or OCR) and shows examples of applications in the financial sector.</t>
  </si>
  <si>
    <t>Robotic Process Automation (RPA) - Digitization and Automation of Processes : Prerequisites, functionality and implementation using accounting as an example</t>
  </si>
  <si>
    <t>978-3-658-38692-4</t>
  </si>
  <si>
    <t>Workflow nets are a well-established mathematical formalism for the analysis of business processes arising from either modeling tools or process mining. The central decision problems for workflow nets are k-soundness, generalised soundness and structural soundness. Most existing tools focus on k-soundness. In this work, we propose novel scalable semi-procedures for generalised and structural soundness. This is achieved via integral and continuous Petri net reachability relaxations. We show that our approach is competitive against state-of-the-art tools.</t>
  </si>
  <si>
    <t>Computer Aided Verification</t>
  </si>
  <si>
    <t>978-3-031-13188-2</t>
  </si>
  <si>
    <t>Advances in digital technologies have significantly increased the speed of digitalization in the new millennium. Such digitalization occurs across various levels, such as the individual, team, organization, and ecosystem levels. This paper seeks to provide an overview of how information systems (IS) research addresses digitalization phenomena across different levels. Thereby, it distinguishes between two interrelated perspectives: one referring to the management of IS and digital transformation; the other relating to the design of digital artifacts and the implications arising from their application and use, i.e., IS impacts. The respective digitalization research streams are illustrated with examples from past and current IS research.</t>
  </si>
  <si>
    <t>Digitalization Across Organizational Levels: New Frontiers for Information Systems Research</t>
  </si>
  <si>
    <t>978-3-031-06543-9</t>
  </si>
  <si>
    <t>Die ersten Kapitel dieses Buches haben die Treiber, Einflussgrößen und Technologien der Digitalisierung vorgestellt. Neben der IT als Digitalisierungstreiber wurden die für die Automobilindustrie relevanten innovativen Technologien und Lösungen beschrieben und besonders der Einfluss der Digital Natives als zukünftige Mitarbeiter und Kunden erörtert. Aufbauend darauf hat Kap. 5 die Veränderung der Kundenerwartungen und des Kaufverhaltens beleuchtet, den derzeitigen Digitalisierungsreifegrad bezogen auf die wesentlichen technologischen Veränderungen in den Marktregionen analysiert und ausführlich eine Entwicklungsrichtung der digitalisierten Automobilindustrie unter verschiedenen Aspekten bis zum Jahr 2030 beschrieben. Daneben wurde der aktuelle Entwicklungsstand in den relevanten Transformationsfeldern beschrieben und so im Vergleich mit der 2030er-Vision der Entwicklungsbedarf als Basis für die Roadmap dieses Kapitels abgeleitet. Als Basis eines umfassenden Digitalisierungsprogramms wird als Gesamtrahmen ein ‚Digitalisierungshaus‘ entwickelt, gegliedert in vier Fokusbereiche und zwei Querschnittsthemen.</t>
  </si>
  <si>
    <t>Die digitale Transformation der Automobilindustrie: Treiber - Roadmap - Praxis</t>
  </si>
  <si>
    <t>978-3-662-68794-9</t>
  </si>
  <si>
    <t>Encyclopedia of Big Data Technologies</t>
  </si>
  <si>
    <t>978-3-319-77525-8</t>
  </si>
  <si>
    <t>Before entering the world of SAP S/4HANA systems on the public cloud, this chapter first describes the basic features of cloud computing and introduces the most important terms. This makes it easier to understand the rest of the book.</t>
  </si>
  <si>
    <t>SAP S/4HANA Systems in Hyperscaler Clouds: Deploying SAP S/4HANA in AWS, Google Cloud, and Azure</t>
  </si>
  <si>
    <t>978-1-4842-8158-1</t>
  </si>
  <si>
    <t>ChatGPT frequently appears in the media, with many predicting significant disruptions, especially in the fields of accounting and auditing. Yet research has demonstrated relatively poor performance of ChatGPT on student assessment questions. We extend this research to examine whether more recent ChatGPT models and capabilities can pass major accounting certification exams including the Certified Public Accountant (CPA), Certified Management Accountant (CMA), Certified Internal Auditor (CIA), and Enrolled Agent (EA) certification exams. We find that the ChatGPT 3.5 model cannot pass any exam (average score across all assessments of 53.1%). However, with additional enhancements, ChatGPT can pass all sections of each tested exam: moving to the ChatGPT 4 model improved scores by an average of 16.5%, providing 10-shot training improved scores an additional 6.6%, and allowing the model to use reasoning and acting (e.g., allow ChatGPT to use a calculator and other resources) improved scores an additional 8.9%. After all these improvements, ChatGPT passed all exams with an average score of 85.1%. This high performance indicates that ChatGPT has sufficient capabilities to disrupt the accounting and auditing industries, which we discuss in detail. This research provides practical insights for accounting professionals, investors, and stakeholders on how to adapt and mitigate the potential harms of this technology in accounting and auditing firms.</t>
  </si>
  <si>
    <t>Review of Accounting Studies</t>
  </si>
  <si>
    <t>1573-7136</t>
  </si>
  <si>
    <t>Am Ende der einzelnen Kapitel folgen jeweils Wiederholungsfragen und Vertiefungsaufgaben, die zusammen mit den entsprechenden Lösungen in Kap. 12 gesammelt zur Verfügung stehen.</t>
  </si>
  <si>
    <t>978-3-030-85440-9</t>
  </si>
  <si>
    <t>Context awareness is critical for the successful execution of processes. In the abundance of business process management (BPM) research, frameworks exclusively devoted to extracting context from textual process data are scarce. With the deluge of textual data and its increasing value for organizations, it becomes essential to employ relevant text analytics techniques to increase the awareness of process workers, which is important for process execution. The present paper addresses this demand by developing a framework for context awareness based on process executions-related textual data using a well-established layered BPM context model. This framework combines and maps various text analytics techniques to the layers of the context model, aiming to increase the context awareness of process workers and facilitate informed decision-making. The framework is applied in an IT ticket processing case study. The findings show that contextual information obtained using our framework enriches the awareness of process workers regarding the process instance urgency, complexity, and upcoming tasks and assists in making decisions in terms of these aspects.</t>
  </si>
  <si>
    <t>Enterprise Design, Operations, and Computing. EDOC 2022 Workshops</t>
  </si>
  <si>
    <t>978-3-031-26886-1</t>
  </si>
  <si>
    <t>Digitale Technologien zählen zu den Enablern des digitalen Unternehmens. Sie sind ein Mittel zum Zweck der Steigerung der Wettbewerbsfähigkeit und damit zur Erhöhung des Geschäftswerts eines Unternehmens. Dieses Kapitel zeigt zunächst Ansätze zum Identifizieren relevanter digitaler Technologien für ein Unternehmen auf. Anschließend wird erläutert, welche digitalen Technologien die Transformation der jeweiligen Elemente des Referenzmodells unterstützen. Die einzelnen Technologievorstellungen folgen jeweils der gleichen Struktur:
Beschreibung der Technologie: Wie funktioniert die Technologie? Welche Konzepte kommen zur Anwendung und welche Zusammenhänge bestehen ggf. mit anderen Technologien?
Typische Anwendungsfelder und Praxisbeispiele: In welchen Unternehmensbereichen lässt sich die Technologie einsetzen? Welche konkreten Anwendungsbeispiele finden sich in der Praxis?
Betriebswirtschaftlicher Nutzen: Technologien dienen keinem Selbstzweck, sondern müssen auf die Ziele des Unternehmens einzahlen. Endsprechend ist zu analysieren, welchen Nutzen sie im Hinblick auf die Wettbewerbsfähigkeit aufweisen, um beispielsweise die Kundenzufriedenheit oder die Flexibilität zu erhöhen, den Umsatz zu steigern oder die Kosten zu senken.
Zusammenfassung: Was sind die Kernaussagen zur Technologie?</t>
  </si>
  <si>
    <t>Die digitale Transformation des Unternehmens: Systematischer Leitfaden mit zehn Elementen zur Strukturierung und Reifegradmessung</t>
  </si>
  <si>
    <t>978-3-662-65413-2</t>
  </si>
  <si>
    <t>Process mining dramatically changed the way we look at process models and operational processes. Even seemingly simple processes like Purchase-to-Pay (P2P) and Order-to-Cash (O2C) are often amazingly complex, and traditional hand-made process models fail to capture the true fabric of such processes. Many processes are inherently concurrent and involve interaction between different objects (customers, suppliers, orders, items, shipments, payments, machines, workers, etc.). Process mining uses event data to construct process models that can be used to diagnose performance and compliance problems. If such models reflect reality well, they can be used for forward-looking forms of process mining, including predictive analytics, evidence-based automation, and what-if simulation. The ultimate goal is to create a ``digital twin of an organization'' that can be used to explore different improvement actions. This paper provides a high-level overview of the different process mining tasks followed by a more detailed discussion on concurrency and object-centricity in process mining.</t>
  </si>
  <si>
    <t>Theoretical Aspects of Computing -- ICTAC 2021</t>
  </si>
  <si>
    <t>978-3-030-85315-0</t>
  </si>
  <si>
    <t>Durch unterschiedliche digitale Treiber entsteht in allen Branchen eine Vielzahl von neuen Produkten und Prozessen. Sowohl Branchen, die „informationsnahe“ Produkte oder Dienstleistungen erzeugen (z. B. die Medien), als auch Branchen, die materielle Produkte erzeugen, sind diesen disruptiven Änderungen ausgesetzt. Im Folgenden wird aufgezeigt, wie sich daraus ganzheitliche disruptive Geschäftsmodelle für Unternehmen ergeben.</t>
  </si>
  <si>
    <r>
      <t xml:space="preserve">The topic of </t>
    </r>
    <r>
      <rPr>
        <b/>
        <sz val="11"/>
        <color theme="1"/>
        <rFont val="Aptos Narrow"/>
        <family val="2"/>
        <scheme val="minor"/>
      </rPr>
      <t>“agility through digital transformation”</t>
    </r>
    <r>
      <rPr>
        <sz val="11"/>
        <color theme="1"/>
        <rFont val="Aptos Narrow"/>
        <family val="2"/>
        <scheme val="minor"/>
      </rPr>
      <t xml:space="preserve"> is an enormously broad field. It already starts with the question of </t>
    </r>
    <r>
      <rPr>
        <b/>
        <sz val="11"/>
        <color theme="1"/>
        <rFont val="Aptos Narrow"/>
        <family val="2"/>
        <scheme val="minor"/>
      </rPr>
      <t>who to look at</t>
    </r>
    <r>
      <rPr>
        <sz val="11"/>
        <color theme="1"/>
        <rFont val="Aptos Narrow"/>
        <family val="2"/>
        <scheme val="minor"/>
      </rPr>
      <t xml:space="preserve">: the company that wants to optimise its processes? The employee, who should be relieved of administrative or repetitive tasks in order to deliver more </t>
    </r>
    <r>
      <rPr>
        <b/>
        <sz val="11"/>
        <color theme="1"/>
        <rFont val="Aptos Narrow"/>
        <family val="2"/>
        <scheme val="minor"/>
      </rPr>
      <t>“added value”?</t>
    </r>
    <r>
      <rPr>
        <sz val="11"/>
        <color theme="1"/>
        <rFont val="Aptos Narrow"/>
        <family val="2"/>
        <scheme val="minor"/>
      </rPr>
      <t xml:space="preserve"> Or perhaps it would be better to focus on the </t>
    </r>
    <r>
      <rPr>
        <b/>
        <sz val="11"/>
        <color theme="1"/>
        <rFont val="Aptos Narrow"/>
        <family val="2"/>
        <scheme val="minor"/>
      </rPr>
      <t>customer</t>
    </r>
    <r>
      <rPr>
        <sz val="11"/>
        <color theme="1"/>
        <rFont val="Aptos Narrow"/>
        <family val="2"/>
        <scheme val="minor"/>
      </rPr>
      <t xml:space="preserve">, who in the end is actually the most relevant stakeholder? Or on one of the many </t>
    </r>
    <r>
      <rPr>
        <b/>
        <sz val="11"/>
        <color theme="1"/>
        <rFont val="Aptos Narrow"/>
        <family val="2"/>
        <scheme val="minor"/>
      </rPr>
      <t>failed projects</t>
    </r>
    <r>
      <rPr>
        <sz val="11"/>
        <color theme="1"/>
        <rFont val="Aptos Narrow"/>
        <family val="2"/>
        <scheme val="minor"/>
      </rPr>
      <t>, such as the one at Haribo (Kroker, 2018)?</t>
    </r>
  </si>
  <si>
    <t>Financial Management of Family Businesses Transparency – Compliance – Performance – Strategy – Governance</t>
  </si>
  <si>
    <t>978-3-658-42212-7</t>
  </si>
  <si>
    <t>The International Conference on Business Process Management (BPM) is a conference series with some remarkable successes over the last 20 years. In this paper, we discuss how neighboring fields have made progress. A key observation is the co-evolution of the problem and solution spaces: methodological innovations yield substantive advancements and, in turn, substantive findings help to improve methods. We discuss implications of this observation for business process science.</t>
  </si>
  <si>
    <t>Advancing Business Process Science via the Co-evolution of Substantive and Methodological Knowledge</t>
  </si>
  <si>
    <t>978-3-031-16103-2</t>
  </si>
  <si>
    <t>The detection of undesired behavior is a key task in process mining, supported by techniques for conformance checking and anomaly detection. A downside of conformance checking, though, is that it requires a process model as a basis, limiting its applicability, whereas existing anomaly detection techniques look for statistically infrequent behavior, even though infrequency does not necessarily imply undesirability. The recently introduced concept of semantic anomaly detection overcomes these issues by detecting behavior that stands out from a semantic point of view, such as a claim being paid after it has been rejected. In this manner, it detects behavior that is undesirable, while its grounding in natural language analysis allows it to consider behavioral regularities extracted from other processes, alleviating the need to have a process model available. However, the state-of-the-art approach for semantic anomaly detection, a rigid, rule-based approach, is limited in its scope and accuracy. Therefore, we propose a machine learning-based alternative, which uses a classifier trained to recognize whether observed process behavior is normal or anomalous. Our experiments show that this learning-based approach greatly outperforms the state of the art. Users can directly apply our approach to detect semantic anomalies in their own event data by using one of our pre-trained classifiers, even if their data contains so far unseen process behavior.</t>
  </si>
  <si>
    <t>978-3-031-41620-0</t>
  </si>
  <si>
    <t>With the advent of Industry 4.0, increasing amounts of data on operational processes (e.g., manufacturing processes) become available. These processes can involve hundreds of different materials for a relatively small number of manufactured special-purpose machines rendering classical process discovery and analysis techniques infeasible. However, in contrast to most standard business processes, additional structural information is often available---for example, Bills of Materials (BOMs), listing the required materials, or Multi-level Manufacturing Bills of Materials (M2BOMs), which additionally show the material composition. This work investigates how structural information given by Multi-level Bills of Materials (M2BOMs) can be integrated into a top-down operational process analysis framework to improve special-purpose machine manufacturing processes. The approach is evaluated on industrial-scale printer assembly data provided by Heidelberger Druckmaschinen AG.</t>
  </si>
  <si>
    <t>A digital twin of an organization (DTO) is a digital replication of an organization used to analyze weaknesses in business processes and support operational decision-making by simulating different scenarios. As a key enabling technology of DTO, business process simulation provides techniques to design and implement simulation models that replicate real-life business processes. Existing approaches have been focusing on providing highly flexible design tools and data-driven evidence to improve the accuracy of simulation models. Provided with such tools and evidence, business analysts are required to reflect comprehensive aspects of reality with subjective judgments, including the design of ERP systems and the organizational interaction with the system. However, given the complexity of ERP systems, it is infeasible and error-prone to manually incorporate the business logic and data restrictions of the system into simulation models, impeding the faithfulness and reliability of the following analysis. In this work, we propose a framework to integrate ERP systems in business process simulation to overcome this limitation and ensure the reliability of the simulation results. The framework is implemented in ProM using the SAP ERP system and CPN Tools.</t>
  </si>
  <si>
    <t>User interaction (UI) logs are high-resolution event logs that record low-level activities performed by a user during the execution of a task in an information system. Each event in a UI log corresponds to a single interaction between the user and the interface, such as clicking a button or entering a string into a text field. UI logs are used for purposes like task mining or robotic process automation (RPA), but each study and tool relies on a different conceptualization and implementation of the elements and attributes that constitute user interactions. This lack of standardization makes it difficult to integrate UI logs from different sources and to combine tools for UI data collection with downstream analytics or automation solutions. To address this, we propose a universally applicable reference data model for process-related UI logs. Based on a review of scientific literature and industry solutions, this model includes the core attributes of UI logs, but remains flexible with regard to the scope, level of abstraction, and case notion. We provide an implementation of the model as an extension to the XES interchange standard for event logs and demonstrate its practical applicability in a real-life RPA scenario.</t>
  </si>
  <si>
    <t>The introduction of RPA in financial and management accounting includes numerous technical and especially non-technical dimensions, such as governance, operating model, or platform selection. This chapter shows which phases an RPA implementation goes through and which aspects play major roles in each phase.</t>
  </si>
  <si>
    <t>Die Digitalisierung von Prozessen/Kernprozesse ist ein wesentlicher Bestandteil der digitalen Transformation von Unternehmen und eine notwendige Voraussetzung für die Automatisierung von Prozessen. Digitale Unternehmen unterstützen ihr Geschäft umfassend mit Informationstechnologie zur Erfassung, Verarbeitung, Übertragung, Speicherung und Auswertung elektronischer Daten. Ihre digitalen Prozesse werden von Daten gesteuert. Dafür benötigen sie korrekte, aktuelle und detaillierte Daten.</t>
  </si>
  <si>
    <t>Smarte Services mit künstlicher Intelligenz: Best Practices der Transformation zum digitalisierten, datengetriebenen Unternehmen</t>
  </si>
  <si>
    <t>978-3-658-35244-8</t>
  </si>
  <si>
    <t>The application of process mining techniques to real-life information systems is often challenging. Considering a Purchase to Pay (P2P) process, several case notions such as order and item are involved, interacting with each other. Therefore, creating an event log where events need to relate to a single case (i.e., process instance) leads to convergence (i.e., the duplication of an event related to different cases) and divergence (i.e., the inability to separate events within the same case) problems. To avoid such problems, object-centric event logs have been proposed, where each event can be related to different objects. These can be exploited by a new set of process mining techniques. This paper describes OCEL (Object-Centric Event Log), a generic and scalable format for the storage of object-centric event logs. The implementation of the format can use either JSON or XML, and tool support is provided.</t>
  </si>
  <si>
    <t>New Trends in Database and Information Systems</t>
  </si>
  <si>
    <t>978-3-030-85082-1</t>
  </si>
  <si>
    <t>Dieser Beitrag beschreibt Geschäftsmodelle im Ökosystem der Robotic Process Automation (RPA). Ein Geschäftsmodell beschreibt das Grundprinzip, wie ein Unternehmen seine Wertschöpfung organisiert, Nutzen für seine Kunden stiftet und Erträge generiert. Es werden technologiegetriebene Geschäftsmodellmuster und Geschäftsmodell-Innovationen im Kontext der Prozessautomatisierung vorgestellt. Der RPA-Lebenszyklus gliedert die Ausführungen: Von der Softwareentwicklung über die Automatisierung eines Prozesses bis zur Abschaltung des RPA-Systems. Entlang dieses Lebenszyklus’ siedeln sich die verschiedenen Akteure im RPA-Ökosystem an und liefern ihren Beitrag zur Prozessautomatisierung. Dieser Beitrag identifiziert 33 Geschäftsmodellmuster, die sich im RPA-Ökosystem bereits etabliert haben bzw. potenziell etablieren lassen. Je Geschäftsmodellmuster wird aufgezeigt, wie sich die Ertragsmechanik verändert, welches Nutzenversprechen den Kunden angeboten wird und wie die Wertschöpfung erstellt wird. Die systematische Analyse zeigt Ansatzpunkte für potenzielle Geschäftsmodell-Innovationen im RPA-Kontext für das eigene Unternehmen auf.</t>
  </si>
  <si>
    <t>Globalisierung, verkürzte Produktionslebenszyklen, sich wandelnde Kundenanforderungen, Kostendruck, stetig zunehmender Konkurrenzdruck und rasante informationstechnische Entwicklungen – all dies sind Beispiele für Herausforderungen, die Unternehmungen heute dazu zwingen, ihre eigene Wettbewerbsposition kontinuierlich zu überprüfen und sich proaktiv zu positionieren. Um sich in einem neuen Markt oder mit einem neuen Produkt etablieren zu können und um wettbewerbsfähig zu bleiben, müssen Unternehmungen Wettbewerbsvorteile systematisch entwickeln, pflegen und nutzen. Effektive und effiziente Geschäftsprozesse bilden dabei das zentrale Fundament für die Wertschöpfung einer Unternehmung und sind eine unabdingbare Voraussetzung für deren langfristigen Erfolg. Wettbewerbsvorteile durch Leistungs- und Qualitätssteigerungen können insbesondere durch eine Verbesserung der Unternehmungsabläufe und oft durch eine gezielte IT-Unterstützung der Prozesse erreicht werden.</t>
  </si>
  <si>
    <t>Packaging plays a critical role in the heavily regulated pharmaceutical industry to ensure the safety, efficacy, and quality of medicines. Packaging requirements vary by region, and compliance needs are supported by several available technologies. The industry has faced challenges with digitalization, but restructuring, process improvement, and technology implementation can address issues such as costly errors, strict regulations, and quick process times. The study used a review approach to explore technology in pharmaceutical packaging to discover the research and practices. Reviews highlighted the role, contribution, and impact of technology in the domain. The findings revealed several technologies being utilized, such as data analytics, Internet of Things (IoT), sensors, cyber-physical systems (CPS), blockchain, simulations, and robotics. The result shows that different technologies could solve pharmaceutical packaging problems based on the strengths and capabilities. The practical application involves combining various technologies. The study concludes that there are technologies that receive less attention in the applied areas, emphasizing the need for further research.</t>
  </si>
  <si>
    <t>Board Diversity and Corporate Governance</t>
  </si>
  <si>
    <t>978-3-031-53877-3</t>
  </si>
  <si>
    <t>Process mining aims to diagnose and improve operational processes. Process mining techniques allow analyzing the event data generated and recorded during the execution of (business) processes to gain valuable insights. Process discovery is a key discipline in process mining that comprises the discovery of process models on the basis of the recorded event data. Most process discovery algorithms work in a fully automated fashion. Apart from adjusting their configuration parameters, conventional process discovery algorithms offer limited to no user interaction, i.e., we either edit the discovered process model by hand or change the algorithm's input by, for instance, filtering the event data. However, recent work indicates that the integration of domain knowledge in 
(semi-)automated
(semi-)automated process discovery algorithms often enhances the quality of the process models discovered. Therefore, this paper introduces Cortado, a novel process discovery tool that leverages domain knowledge while incrementally discovering a process model from given event data. Starting from an initial process model, Cortado enables the user to incrementally add new process behavior to the process model under construction in a visual and intuitive manner. As such, Cortado unifies the world of manual process modeling with that of automated process discovery.</t>
  </si>
  <si>
    <t>In the study, “Merit Analysis” was carried out within the scope of a project decision for Robotic Process Automation (RPA) technology and its application. In recent years, businesses have been very interested in RPA technology. RPA technology provides the opportunity to record the digital works that the employees do very intensively and repetitively during the day and then to do it alone and very quickly. The robot (digital) with artificial intelligence can eliminate the human requirement in routine work if the process underlying the work is properly defined. In this context, the RPA study was evaluated with the Merit analysis, and the breakeven point was obtained.</t>
  </si>
  <si>
    <t>Digitizing Production Systems</t>
  </si>
  <si>
    <t>978-3-030-90421-0</t>
  </si>
  <si>
    <t>Performance analysis in process mining aims to provide insights on the performance of a business process by using a process model as a formal representation of the process. Existing techniques for performance analysis assume that a single case notion exists in a business process (e.g., a patient in healthcare process). However, in reality, different objects might interact (e.g., order, delivery, and invoice in an O2C process). In such a setting, traditional techniques may yield misleading or even incorrect insights on performance metrics such as waiting time. More importantly, by considering the interaction between objects, we can define object-centric performance metrics such as synchronization time, pooling time, and lagging time. In this work, we propose a novel approach to performance analysis considering multiple case notions by using object-centric Petri nets as formal representations of business processes. The proposed approach correctly computes existing performance metrics, while supporting the derivation of newly-introduced object-centric performance metrics. We have implemented the approach as a web application and conducted a case study based on a real-life loan application process.</t>
  </si>
  <si>
    <t>978-3-031-17995-2</t>
  </si>
  <si>
    <t>The Art of Timing: Experiences and Recommendations</t>
  </si>
  <si>
    <t>978-3-658-38515-6</t>
  </si>
  <si>
    <t>Process Mining bietet Potenzial für Prozessoptimierungen in Unternehmen. Dazu ist es notwendig, einen Prozess Ende-zu-Ende und ggf. über mehrere IT-Systeme hinweg analysieren zu können. Als Beispiel wird hier ein Einkaufsprozess eines Telekommunikationsunternehmens analysiert. Dieser ist in einer heterogenen Systemlandschaft implementiert und erzeugt Logdaten zur Prozessausführung in verschiedenen Systemen. Es wird zunächst nach den Event Logs gesucht und der Prozess manuell rekonstruiert, was sich aufgrund von SAP ERP als zentrales IT-System vereinfachen lässt. So kann der Einkaufsprozess anhand von Event Logs aus nur einem System vollständig abgebildet werden. Eine Herausforderung ist dennoch die einheitliche Strukturierung der Logdaten, die aus unterschiedlichen SAP-Tabellen extrahiert werden müssen. Anschließend wird exemplarisch eine Prozessinstanz („Case“) so aufbereitet, dass er mit dem Process Mining Tool ProM verarbeitet werden kann. Die durchgeführte Process Discovery zeigt Schwächen, bildet den Einkaufsprozess aber prinzipiell korrekt ab.</t>
  </si>
  <si>
    <t>Im folgenden Kapitel werden die Ergebnisse der qualitativen Studie dargestellt. Dazu wird der zu analysierende Inhalt der Interviews anhand verschiedener Kategorisierungen vorgestellt. Diese sind zum einen der Einfluss der Digitalisierung auf die Wirtschaftsprüfungsbranche und in diesem Zusammenhang die technologischen Veränderungen der Prozesse und Prüfungshandlungen.</t>
  </si>
  <si>
    <t>Der Einfluss der Digitalisierung auf die Wirtschaftsprüfungsbranche und die Ausbildung zukünftiger Wirtschaftsprüfer: Entwicklung eines Kompetenzframeworks</t>
  </si>
  <si>
    <t>978-3-658-37188-3</t>
  </si>
  <si>
    <t>Im achtzehnten Kapitel werden die Grundlagen des Digital Supply Chain Managements und des Digital Procurements erklärt. Aufbauend hierauf wird der Strukturrahmen des Digital Procurements definiert und die zentralen Akteure und Interaktionsformen dargestellt. Die verschiedenen Phasen des Digital Procurements werden erläutert und die Potenziale dieser Phasen beschrieben. Abgeschlossen wird das 18. Kapitel mit der Darstellung des Implementierungsprozesses der digitalen Beschaffung.</t>
  </si>
  <si>
    <t>Digital Business: Strategien, Geschäftsmodelle und Technologien</t>
  </si>
  <si>
    <t>978-3-658-41467-2</t>
  </si>
  <si>
    <t>Das Drei-Schichten Framework strukturiert die in einer digitalen Transformation anfallenden Aufgaben. Es adressiert drei zentrale Themenfelder – die Veränderung der Wertschöpfungsprozesse, das Schaffen von Voraussetzungen für die digitale Transformation und die Entwicklung einer Transformations-Governance. Nachfolgend werden die wichtigsten Konzepte und Instrumente für diese Themenfelder im Überblick beschrieben.</t>
  </si>
  <si>
    <t>Digitale Transformation strategisch steuern: Vom Zufallstreffer zum systematischen Vorgehen</t>
  </si>
  <si>
    <t>978-3-658-36187-7</t>
  </si>
  <si>
    <t>Chatbots such as ChatGPT have caused tremendous hype lately. For BPM applications, it is often not clear how to apply chatbots to generate business value. Hence, this work aims at the systematic analysis of existing chatbots for their support of conversational process modelling as a process-oriented capability. Application scenarios are identified along the process life cycle. Then a systematic literature review on conversational process modelling is performed. The resulting taxonomy serves as input for the identification of application scenarios for conversational process modelling, including paraphrasing and improvement of process descriptions. The application scenarios are evaluated for existing chatbots based on a real-world test set from the higher education domain. It contains process descriptions as well as corresponding process models, together with an assessment of the model quality. Based on the literature and application scenario analyses, recommendations for the usage (practical implications) and further development (research directions) of conversational process modelling are derived.</t>
  </si>
  <si>
    <t>Procurement, sales and marketing are the main boundary‐spanning functions of an organization -- each with a specific focus and partly different views and objectives. They are often considered as two sides of a coin that struggle with one another for relative competitive advantage. The digitalization of procurement functions and the introduction of enterprise resource systems have led to a seeming data abundance. However, the results especially in the area of artificial intelligence are not yet satisfactory in practical application. In addition, few academic works are steered towards procurement. In fact, some expect that procurement is less likely to benefit from the application of artificial intelligence methods emphasizing the potential benefits in functions such as finance, production, marketing and sales. Why is that? What can we do about it? Or is it even a bad thing after all? This manuscript is structured in three sections based upon the ``Memorandum of Design‐Orientated Business Informatics'' with analysis, draft, evaluation and diffusion ({\"O}sterle et al., 2010). Five propositions have been derived by contrasting and comparing the needed decisions and available data of procurement with marketing and sales. Based upon them, recommendations are developed for management and further research.</t>
  </si>
  <si>
    <t>Supply Management Research: Aktuelle Forschungsergebnisse 2022</t>
  </si>
  <si>
    <t>978-3-658-38350-3</t>
  </si>
  <si>
    <t>The BPM Billboard is grounded in the belief that BPM is a means to an end, not the end itself. It links BPM initiatives to strategic objectives and ensures that BPM creates tangible results toward achieving those objectives by systematically developing the required, context-specific organizational capabilities. The BPM Billboard structures everything that needs to be considered for BPM initiatives to be successful and provides a cockpit view allowing process managers to comprehensively plan, manage, assess, and communicate BPM initiatives. As such, the BPM Billboard also serves as a framework for the many BPM cases presented in this book. In this chapter, we introduce the BPM Billboard and provide a practical example to demonstrate its applicability. Furthermore, we outline how to use the BPM Billboard in process work. Finally, we explain how the cases in this book relate to the BPM Billboard and provide a brief overview of the cases discussed in the individual chapters that follow.</t>
  </si>
  <si>
    <t>Business Process Management Cases Vol. 2: Digital Transformation - Strategy, Processes and Execution</t>
  </si>
  <si>
    <t>978-3-662-63047-1</t>
  </si>
  <si>
    <t>Process discovery is probably the most interesting, but also most challenging, process mining task. The goal is to take an event log containing example behaviors and create a process model that adequately describes the underlying process. This chapter introduces the baseline approach used in most commercial process mining tools. A simplified event log is used to create a so-called Directly-Follows Graph (DFG). This baseline is used to explain the challenges one faces when trying to discover a process model. After introducing DFG discovery, we focus on techniques that are able to discover models allowing for concurrency (e.g., Petri nets, process trees, and BPMN models). The chapter distinguishes two types of approaches able to discover such models: (1) bottom-up process discovery and (2) top-down process discovery. The Alpha algorithm is presented as an example of a bottom-up technique. The approach has many limitations, but nicely introduces the idea of discovering local constraints. The basic inductive mining algorithm is presented as an example of a top-down technique. This approach, combined with frequency-based filtering, works well on most event logs. These example algorithms are used to illustrate the foundations of process discovery.</t>
  </si>
  <si>
    <t>The three-layer framework structures the tasks involved in a digital transformation. It addresses three key areas---changing value creation processes, creating conditions for digital transformation and developing a transformation governance. The following are the most important concepts and instruments for these topics in overview.</t>
  </si>
  <si>
    <t>Managing the Digital Transformation: A Guide to Successful Organizational Change</t>
  </si>
  <si>
    <t>978-3-658-38424-1</t>
  </si>
  <si>
    <t>Robotic process automation (RPA) is considered as a significant aspect of modernizing and digitally transforming public administration towards a higher degree of automation. By adding cognitive artificial intelligence, the use of RPA can be extended, from rule-based, routine processes to more complex applications, involving semi- and unstructured information. However, we lack a clear understanding of what is meant by cognitive RPA and the impacts of RPA on public organizations' dynamic IT capabilities. To fill this knowledge gap, we carried out a qualitative study by conducting 13 interviews with RPA system suppliers., An abductive approach was used in analyzing the interview data. We contribute with a definition and a conceptual system model of cognitive RPA and a set of propositions for how an extended notion of RPA affects dynamic IT capabilities in public sector organizations.</t>
  </si>
  <si>
    <t>Service Automation in the Public Sector: Concepts, Empirical Examples and Challenges</t>
  </si>
  <si>
    <t>978-3-030-92644-1</t>
  </si>
  <si>
    <t>Der Begriff Composable Enterprise ist von der Analysten-Organisation Gartner eingeführt worden und bezeichnet ein Unternehmen, das aufgrund seiner Informationssysteme agil, flexibel und innovationsfreudig ist. Die Komponenten des Informationssystems wie Packaged Business Capabilities und Application Composition Platform, die den Paradigmenwechsel von einer monolithischen Architektur zu der des Composable Enterprise begründen, werden vorgestellt. Gleichzeitig wird das Erfordernis für eine dezentral-prozessorientierte Organisationsstruktur begründet.</t>
  </si>
  <si>
    <t>Wer sich im Zuge einer ERP-Umstellung für eine ganzheitliche Transformation entscheidet, bettet die S/4HANA-Einführung in die digitale Gesamtstrategie ein. Die Digitalisierung markiert ein neues Zeitalter, in dem Daten gegenüber physischen Produkten eine immer dominierendere Rolle einnehmen. Diese Epoche ist geprägt von netzwerkartigen Zusammenschlüssen und wenig kapitalintensiven Geschäftsmodellen mit geringen Eintrittshürden. Das klassische System von Wirtschaft und Organisation des 20. Jahrhunderts, das auf langfristige Planungen innerhalb überschaubarer und kaum vernetzter Märkte gesetzt hat, stößt an seine Grenzen. Unternehmensentscheider sind daher gut beraten, in die Innovationsfähigkeit zu investieren und Mitarbeiter rechtzeitig auf die neue Arbeitswelt vorzubereiten.</t>
  </si>
  <si>
    <t>Process mining relies on the ability to discover high-quality process models from event data describing only example behavior. Process discovery is challenging because event data only provide positive examples and process models may serve different purposes (performance analysis, compliance checking, predictive analytics, etc.). This paper focuses on the discovery of accepting Petri nets under the assumption that both the event log and process model are directly-follows complete.
Based on novel insights, two new variants (α¹·¹ and α²·⁰) of the well-known Alpha algorithm (α¹·⁰) are proposed. These variants overcome some of the limitations of the classical algorithm (e.g., dealing with short-loops and non-unique start and ending activities) and shed light on the boundaries of the “directly-follows completeness” assumption. These insights can be leveraged to create new process discovery algorithms or improve existing ones.</t>
  </si>
  <si>
    <t>A Journey from Process Algebra via Timed Automata to Model Learning : Essays Dedicated to Frits Vaandrager on the Occasion of His 60th Birthday</t>
  </si>
  <si>
    <t>978-3-031-15629-8</t>
  </si>
  <si>
    <t>At the end of each chapter there are review questions and in-depth exercises, which are available together with the corresponding solutions in this chapter.</t>
  </si>
  <si>
    <t>Business processes in companies lead to an enormous number of event logs in their IT systems. Evaluating these event logs using data mining can provide companies with valuable process analysis information which can uncover process improvement potentials. However, media breaks frequently occur in these processes, so that there is a risk of optimizing isolated sub-processes only. Blockchain technology may avoid these media breaks and thus create the basis for complete event log analysis. The focus of our paper is to investigate existing requirements and to identify a blockchain based solution scenario evaluated by experts.</t>
  </si>
  <si>
    <t>978-3-030-20482-2</t>
  </si>
  <si>
    <t>Viele sind so an Excel gewöhnt, dass sie sich nicht vorstellen können, wie es ist, im Reporting ohne das Tabellenkalkulationstool zu arbeiten. Wenn weniger Excel mehr ist, was füllt dann die Lücke? Die Zukunft der alltäglichen Datenarbeit liegt im datenbankbasierten Arbeiten. Elemente der Business Intelligence wie ETL und SQL bieten Möglichkeiten zur teilweisen oder vollständigen Automatisierung von Daten- und Reporting-Prozessen. BI hat jedoch nicht nur einen technischen Schwerpunkt, sondern benötigt eine Fach-, Prozess- und menschliche Perspektive.</t>
  </si>
  <si>
    <t>Agile Datenkompetenz: Reporting-Prozesse mit und ohne Excel gestalten</t>
  </si>
  <si>
    <t>978-3-658-42511-1</t>
  </si>
  <si>
    <t>Businesses are very cautious about their supply chain. Any delay or disruption may lead to unimaginable loss. The COVID-19COVID-19 scenario has taken this concern to an epic hyper. Businesses could not meet their customer's needs due to the lack of Human Resource during the prolonged lockdown. Companies had to either downsize or shut down. Businesses started searching for means to operate their processes with as low resources as possible. Thus, many started adopting Robotic Process AutomationRobotic Process Automation (RPA) though it is still evolving. There are many literatures that discuss the implementation of RPA in varied streams like accounting, finance, HR, and others. Yet there is a very limited study that has focused on RPA implementation in supply chain processes. The proposed chapter showers light on the adoption of RPA in the varied stages of supply chain. A complete real-time automationAutomation use case on invoice processingInvoice processing is also discussed. This chapter aims to help researchers, RPA enthusiasts, and entrepreneurs to realize the time, effort, and economic benefits of implementing RPA. Thus, encouraging them to adopt RPA in their supply chain processes.</t>
  </si>
  <si>
    <t>Confluence of Artificial Intelligence and Robotic Process Automation</t>
  </si>
  <si>
    <t>978-981-19-8296-5</t>
  </si>
  <si>
    <t>Der vorliegende Beitrag wagt auf der Basis vergangener und aktueller Entwicklungen von Künstlicher Intelligenz (KI) einen Ausblick auf zukünftige Leistungen von KI in spezifischen Gebieten. Es wird argumentiert, dass KI ein eigenständiger Megatrend mit zahlreichen Auswirkungen auf die Gesellschaft und v. a. auch auf die Wirtschaft in unterschiedlichen Bereichen und Ebenen mit zahlreichen Anknüpfungspunkten diverser Geschäftsbereiche und -modelle ist. Es wird gezeigt, dass die wesentliche Stärke von KI einerseits die exakte Analyse und das zur Erreichung von vordefinierten Zielen optimale Inbeziehungsetzen spezifischer Parameter ist. Andererseits vermag KI bestimmte Prognosen zu fundieren. Aus diesem Grund wird der Chatbot ChatGPT des Entwicklers OpenAI zur Zukunft von KI befragt – eine KI trifft also Vorhersagen über KI. Dieser vielversprechende Ansatz wird dennoch kritisch reflektiert und der Beitrag mit einer Beleuchtung von starker und schwacher KI im Unternehmenskontext sowie einer prüfenden Deskription der bevorstehenden KI-Evolution abgeschlossen.</t>
  </si>
  <si>
    <t>Entrepreneurship der Zukunft: Voraussetzung, Implementierung und Anwendung von Künstlicher Intelligenz im Rahmen datenbasierter Geschäftsmodelle</t>
  </si>
  <si>
    <t>978-3-658-42060-4</t>
  </si>
  <si>
    <t>Quer durch das gesamte Buch zieht sich eine Vielzahl an Verweisen auf existierende Methoden und Modelle, die für das Prozessmanagement unerlässlich sind. In Kap. 20 werden diese Methoden und Modelle überblicksartig vorgestellt. Das Ziel dieses Kapitels liegt nicht in einer ausführlichen Erläuterung, sondern in einer Kurzvorstellung. So ist jeder Leser in der Lage, bereits Gehörtes zu wiederholen oder Methoden und Modelle in spezialisierten Publikationen zu vertiefen. Die Struktur des Kapitels unterscheidet in Erhebungs-, Analyse-, Modellierungs- und Qualitätssicherungsmethoden und kann bei Bedarf individuell erweitert werden.</t>
  </si>
  <si>
    <t>360-Grad-Prozessmanagement: Ein Framework inklusive Rollen und deren Aktivitäten</t>
  </si>
  <si>
    <t>978-3-662-64675-5</t>
  </si>
  <si>
    <t>Das Thema „Agilität durch digitale Transformation“ ist ein enorm weites Feld. Das beginnt schon bei der Frage, auf wen man hierbei am besten schauen soll: auf das Unternehmen, das seine Abläufe optimieren möchte? Auf den Mitarbeiter, der von administrativen bzw. repetitiven Aufgaben entlastet werden soll, um mehr „added value“ zu liefern? Oder vielleicht doch besser auf den Kunden, der ja am Ende eigentlich der relevanteste Stakeholder ist? Unsere Unternehmen tun sich vergleichsweise schwer, die digitale Transformation wirklich umfassend anzugehen, geschweige denn ihr Geschäftsmodell komplett als digitale Plattform abzubilden. Wie eine umfassende digitale Business Transformation jenseits einzelner digitaler Insellösungen gelingen kann, zeigen in diesem Kapitel zwei Praktiker mit Erfahrung bei internationalen Familienunternehmen.</t>
  </si>
  <si>
    <t>Finanzielle Führung von Familienunternehmen: Transparenz – Compliance – Performance – Strategie – Governance</t>
  </si>
  <si>
    <t>978-3-658-38061-8</t>
  </si>
  <si>
    <t>Das Kapitel widmet sich der spannenden Frage, wie man nahezu täglich kontrollieren kann, ob sich das Jungunternehmen auf einem zielführenden Weg befindet. Dies steht im Zentrum des Entrepreneurial Monitorings. Entrepreneure brauchen in der Regel keine aufwändigen Controlling-Systeme, sondern schlanke Cockpits, die mittels weniger Schlüsselgrößen tagesaktuelle Daten liefern. Das Kapitel zeigt, wie Entrepreneure für das Startup-Monitoring spezifische Scorecards einsetzen können. Daneben steht der in jüngerer Zeit vermehrt im Startup-Sektor genutzte OKR-Ansatz im Mittelpunkt. Er steht für „Objectives &amp; Key Results“. Beim Monitoring wird der Blick nicht nur nach innen, sondern auch auf zentrale marktrelevante Größen wie Customer Lifetime Value oder Kundenakquisitionskosten gerichtet.</t>
  </si>
  <si>
    <t>Entrepreneurship: Gründung und Skalierung  von Startups</t>
  </si>
  <si>
    <t>978-3-658-44080-0</t>
  </si>
  <si>
    <t>Real-life Event-Logs sind typischerweise wesentlich weniger strukturiert und komplexer als die vordefinierten Geschäftsaktivitäten, auf die sie sich beziehen. Die meisten bestehenden Process-Mining-Techniken gehen davon aus, dass eine Eins-zu-eins-Abbildung zwischen Prozessmodell-Aktivitäten und den während der Prozessaussführung aufgezeichneten Ereignissen besteht. Leider sind Event-Logs und Prozessmodell-Aktivitäten auf unterschiedlichen Granularitätsebenen definiert. Die Herausforderungen, die durch diese Diskrepanz entstehen, können mittels Log-Lifting adressiert werden. In dieser Arbeit entwickeln wir ein maschinelles Lern-Framework, das darauf abzielt, die Abstraktionsebene zwischen Logs und Prozessmodellen zu überbrücken. Das vorgeschlagene Framework besteht aus zwei Hauptphasen: Log-Segmentierung und maschinellem Lernen zur Klassifikation. Ziel der Segmentierungsphase ist es, potenzielle Segmenttrenner in einem Strom von Low-Level-Ereignissen zu identifizieren, wobei jedes Segment einer unbekannten High-Level-Aktivität entspricht. Hierfür schlagen wir einen Segmentierungsalgorithmus auf Basis der Maximum-Likelihood-Methode mit n-Gramm-Analyse vor. In der zweiten Phase werden Event-Segmente mithilfe einer überwachten Machine-Learning-Technik ihren entsprechenden High-Level-Aktivitäten zugeordnet. Verschiedene Machine-Learning-Klassifikationsmethoden werden untersucht, darunter künstliche neuronale Netze (ANNs), Support Vector Machines (SVMs) und Random Forest. Wir demonstrieren die Anwendbarkeit unseres Frameworks anhand eines realen Event-Logs, das von der SAP AG bereitgestellt wurde. Die erzielten Ergebnisse zeigen, dass ein Machine-Learning-Ansatz basierend auf dem Random-Forest-Algorithmus die anderen Methoden mit einer Genauigkeit von 96, % übertrifft. Die Testdauer lag bei ca. 0,01 Sekunden, was den Algorithmus zu einem guten Kandidaten für Echtzeit-Einsatzszenarien macht.</t>
  </si>
  <si>
    <t>978-3-030-26619-6</t>
  </si>
  <si>
    <t>The large technology companies (GAFAM [GAFAM {Google, Amazon, Facebook, Apple and Microsoft} and BATX {Baidu, Alibaba, Tencent and Xiaomi}]) have propelled technology forward in the last decade. Through the core business models of GAFA (advertising for Google &amp; Facebook), these companies have enormous innovation and development budgets at their disposal. The “deep pockets” of GAFA will continue to exist. The technologies developed will be made available to the general public via open source (e.g., Hadoop, Kafka, Tensorflow but also Android). The authors assume that this trend will continue. This article projects the further development of open source and its impact on the operating models of banks and insurance companies.</t>
  </si>
  <si>
    <t>The Digital Journey of Banking and Insurance, Volume II: Digitalization and Machine Learning</t>
  </si>
  <si>
    <t>978-3-030-78829-2</t>
  </si>
  <si>
    <t>978-3-319-63962-8</t>
  </si>
  <si>
    <t>Das Kapitel befasst sich mit den Bereichen Geschäftsprozessmanagement und Anwendungssysteme. Nach einer Einführung in die Thematik wird in ► Abschn. 4.2 auf Geschäftsprozesse und deren Modellierung eingegangen. Dabei wird dargestellt, wie Prozesse und Modelle im Rahmen dieses Buches definiert werden. Es werden sowohl der Nutzen als auch die Voraussetzungen zur Modellierung von Geschäftsprozessen und verschiedene Methoden der Prozessmodellierung erläutert. Im Anschluss an diese theoretischen Grundlagen zur Modellierung von Geschäftsprozessen werden praxisnahe Notationssprachen vorgestellt. Die Modellierungssprache BPMN (Business Process Model and Notation) wird eingeführt und ihre Elemente veranschaulicht. Mit Hilfe von Anwendungsbeispielen werden die Grundlagen geschaffen, mit denen der Leser dieses Buchs in der Lage sein wird, selbstständig Geschäftsprozesse in abstrahierter Form grafisch darzustellen, zu dokumentieren und zu analysieren. Voraussetzung dafür ist das Verständnis des ARIS-Modells, um die Zusammenhänge zwischen der Modellierung von Geschäftsprozessen und den betrieblichen Informationssystemen erkennen zu können. Im nächsten Schritt werden Referenzmodelle thematisiert und Beispiele für diese geliefert. Danach wird mit dem Thema Process Mining eine neue Entwicklung in Forschung und Praxis präsentiert, die Prozessforschung und Methoden des Data Mining kombiniert. In ► Abschn. 4.5 werden daraufhin Anwendungssysteme vorgestellt. Dabei werden branchenspezifische und branchenneutrale (operative) Anwendungssysteme sowie Managementinformationssysteme und Entscheidungsunterstützungssysteme beschrieben. In ► Abschn. 4.6 liegt das Hauptaugenmerk auf Anwendungssystemen in der Praxis.</t>
  </si>
  <si>
    <t>Einführung in die Wirtschaftsinformatik</t>
  </si>
  <si>
    <t>978-3-662-63560-5</t>
  </si>
  <si>
    <t>Das Center of Expertise (CoE) Controlling mit der Ausgestaltung zu einer Reporting Factory bündelt insbesondere Reporting- und Planungsaufgaben eines Unternehmens und gewährleistet damit eine effiziente und effektive Bereitstellung dieser Controlling-Funktionen (vgl. Klingebiel 2019, S. 157). Im Zuge von Shared Service Center (SSCs) Realisierungen der letzten Jahre war das CoE Controlling oftmals Bestandteil eines SSCs oder ein eigenständiger Organisationsbaustein als CoE in einem Netzwerk zusammen mit einem SSC. Multifunktionale Shared Services beheimaten ebenso das CoE Controlling, so dass die Controlling-Funktionen und im Konkreten für die Reporting Factory die Reporting- und Planungs-Funktionen als ein wesentlicher Zentralisierungsbestandteil zu nennen ist (vgl. bspw. Müller, 2008, S. 311 ff. insbesondere für Reporting).</t>
  </si>
  <si>
    <t>Handbuch Controlling</t>
  </si>
  <si>
    <t>978-3-658-26431-4</t>
  </si>
  <si>
    <t>The Smart Factory Framework consists of a detailed representation and analysis of the 44 generic use cases. These use cases are relevant to a company's operational strategy. A detailed understanding of the use cases is critical for selection and prioritization. In this chapter, each use case is described and summarized in a standardized manner to provide information about the nature and application of each use case.</t>
  </si>
  <si>
    <t>Smart Factory Navigator: Identifying and Implementing the Most Beneficial Use Cases for Your Company---44 Use Cases That Will Drive Your Operational Performance and Digital Service Business</t>
  </si>
  <si>
    <t>978-3-031-17254-0</t>
  </si>
  <si>
    <t>Die Integration auf der Ebene der Geschäftsprozesse wird am Beispiel von Workflow- bzw. Prozessmanagementsystemen vorgestellt. Durch die Prozesssteuerung werden die Methoden von Geschäftsobjekten in einer im Prozess festgelegten Reihenfolge aufgerufen (Orchestrierung). Ein solcher Prozess kann in einem einzelnen Anwendungssystem stattfinden oder systemübergreifend sein. Auch die zwischenbetriebliche Integration ist möglich, üblicherweise mit einer gegenseitigen Abstimmung der Geschäftsprozesse (Choreografie) statt einer zentralen Steuerung.</t>
  </si>
  <si>
    <t>Betriebliche Anwendungssysteme: Modelle, Integration und Betrieb</t>
  </si>
  <si>
    <t>978-3-662-63185-0</t>
  </si>
  <si>
    <t>Durch die Verknüpfung von RPA mit weiteren Digitalisierungstechnologien werden Roboter zunehmend intelligenter. Diese Art von Prozessautomatisierung wird auch als Intelligent Process Automation, kurz IPA, bezeichnet. Das vorliegende Kapitel führt in die Grundlagen zu IPA ein, geht anschließend auf die verschiedenen, dabei eingesetzten Technologien ein (z. B. NLP, Machine Learning oder OCR) und zeigt Anwendungsbeispiele aus dem Finanzbereich dazu auf.</t>
  </si>
  <si>
    <t>Robotic Process Automation (RPA) - Digitalisierung und Automatisierung von Prozessen : Voraussetzungen, Funktionsweise und Implementierung am Beispiel des Controllings und Rechnungswesens</t>
  </si>
  <si>
    <t>978-3-658-34680-5</t>
  </si>
  <si>
    <t>Process mining techniques use event data to answer a variety of process-related questions. Process discovery, conformance checking, model enhancement, and operational support are used to improve performance and compliance. Process mining starts from recorded events that are characterized by a case identifier, an activity name, a timestamp, and optional attributes like resource or costs. In many applications, there are multiple candidate identifiers leading to different views on the same process. Moreover, one event may be related to different cases (convergence) and, for a given case, there may be multiple instances of the same activity within a case (divergence). To create a traditional process model, the event data need to be ``flattened''. There are typically multiple choices possible, leading to different views that are disconnected. Therefore, one quickly loses the overview and event data need to be exacted multiple times (for the different views). Different approaches have been proposed to tackle the problem. This paper discusses the gap between real event data and the event logs required by traditional process mining techniques. The main purpose is to create awareness and to provide ways to characterize event data. A specific logging format is proposed where events can be related to objects of different types. Moreover, basic notations and a baseline discovery approach are presented to facilitate discussion and understanding.</t>
  </si>
  <si>
    <t>Software Engineering and Formal Methods</t>
  </si>
  <si>
    <t>978-3-030-30446-1</t>
  </si>
  <si>
    <t>Enterprise Resource Planning (ERP) systems and Business Process Management Suites (BPMS) are implemented in the organization to increase efficiency, reduce costs, and increase profits. In the case of the implementation of traditionally managed business processes, the scopes of operation of both classes of systems overlap. ERP systems allow for the standardization and improvement of the implementation of repetitive, standardized business processes, and BPMS enables the identification, redesigning, implementation, and monitoring of processes execution. But does the latter still have an application in Industry 4.0 and Industry 5.0, where processes are more complex and diverse? This discussion paper provides an overview of the current state and the direction of development of two classes of information systems (IS) crucial for the management of modern organizations -- ERP and BPMS -- and compares the critical success factors (CSFs) of both system classes. Based on this comparison, the direction of development of both classes of systems from the point of view of business requirements is determined.</t>
  </si>
  <si>
    <t>Digital Business and Intelligent Systems</t>
  </si>
  <si>
    <t>978-3-031-09850-5</t>
  </si>
  <si>
    <t>Digitalization is the main driver of transformation. This fact is obvious and needs no justification. Hidden Champions do not play an important role in the digitalization of B2C markets but are strong B2B digitalization. This applies equally to digital industrial products, processes, and services, some of which are installed on millions of devices without the user being aware of it. The prerequisite for success is a deep knowledge of industrial processes. Monetizing digital competencies remains a difficult challenge, even for the Hidden Champions.</t>
  </si>
  <si>
    <t>Hidden Champions in the Chinese Century: Ascent and Transformation</t>
  </si>
  <si>
    <t>978-3-030-92597-0</t>
  </si>
  <si>
    <t>Industrie 4.0 und die Künstliche Intelligenz durchdringen immer mehr Abläufe in produzierenden Unternehmen. So hat Mercedes-Benz im September 2020 mit der Eröffnung seiner Factory 56 (siehe Abb. 10.1) Maßstäbe in der Digitalisierung, aber auch bezüglich Effizienz und Nachhaltigkeit gesetzt. Die smarte Fabrik soll bei der Montage der S-Klasse um 25 % effizienter sein und im Sinne der Daimler-Strategie Ambition 2039 mit deutlich reduziertem Energiebedarf zur Zero-Carbon-Fabrik, also vollständig CO2-neutral werden (Daimler, 2020).</t>
  </si>
  <si>
    <t>Digitalisierung und Künstliche Intelligenz in der Produktion: Grundlagen und Anwendung</t>
  </si>
  <si>
    <t>978-3-658-41935-6</t>
  </si>
  <si>
    <t>Business Process Mining (BPM) has become an essential tool in internal audit (IA), which helps auditors analyze potential risks in clients' core business processes. After finishing the risk analysis task for the target business process with BPM, auditors need to sample a small set of representative process cases from event log, based on which clients will verify the analysis results and analyze the triggers for the risks in the target business process. This process case sampling (PCS) step is important because it is difficult to check each single case from a large event log. Therefore, the quality of the set of case samples (SCS) from PCS is regarded as one of the success factors in IA project. Manual PCS and simple random PCS are two basic methods for executing PCS. However, both methods cannot assure the quality of the generated SCS. In this paper, we propose an advanced PCS method. It first defines the risk of process cases as well as the factors that affect the quality of SCS, before dynamically optimizing the quality of SCS during PCS. Our experimental evaluation highlights that our approach yields higher quality SCS than manual PCS and simple random PCS.</t>
  </si>
  <si>
    <t>(a) Situation faced:
Die gesamte Gesundheitsbranche, einschließlich Hirslanden AG – einer der führenden privaten Klinikgruppen Europas – steht vor zahlreichen Herausforderungen in einem stark regulierten Umfeld. Eine der größten Herausforderungen für Klinikgruppen besteht darin, Einnahmequellen und hohe Kosten zu steuern, während gleichzeitig eine qualitativ hochwertige Patientenversorgung und ein optimaler Patientenverlauf gewährleistet werden müssen. Prozessorientierung und ein besseres Prozessmanagement können wesentlich zur Steigerung der Produktivität und Qualität in der Organisation beitragen. Daher sah sich Hirslanden AG veranlasst, ihre Prozessmodelle und ihr ERP-System zu standardisieren und stärker patientenzentriert auszurichten.
(b) Action taken:
Auf Basis des Transformationsprogramms „Transformation 2020“ und unter Berücksichtigung des Business Process Management (BPM)-Lebenszyklus (Dumas, La Rosa, Mendling &amp; Reitjers, Fundamentals of Business Process Management, Springer, Heidelberg, 2018) standardisierte Hirslanden AG die internen Prozesse über 17 Kliniken hinweg. Das Programm „Transformation 2020“ fördert die Digitalisierung, Automatisierung und kontinuierliche Verbesserung der internen Abläufe.
(c) Results achieved:
Der Fall zeigt die direkten und indirekten Auswirkungen auf die Leistung, nämlich auf die Patientenzufriedenheit und die finanzielle Performance, durch verbesserte Prozessstandardisierung, Optimierung und ERP-Transformation (definiert als Arbeitsbedingungen, operative Leistung und klinische Qualität). Die innovativen Prozessbedingungen der spezialisierten Rollout-Wellen hatten signifikant positive Effekte auf die Patientenzufriedenheit, Arbeitsbedingungen, den Abbau von Silostrukturen, operative Effizienz und finanzielle Ergebnisse.
(d) Lessons learned:
Durch den Einsatz von BPM im Gesundheitswesen konnte Hirslanden AG das Geschäft sichern, indem Preis und Qualität gegen Effizienz und Wohlbefinden abgewogen wurden. Zudem wurde das Management von Projekten im agilen Format umgesetzt, Workflows automatisiert und Prozessmechanismen für kontinuierliche Verbesserungen etabliert.</t>
  </si>
  <si>
    <t>This article provides an overall view of Robotic Process Automation (RPA) evolution and its use cases in the IT Industrial sector. In recent times RPA has evolved and democratized all sectors of the economy for better and efficient production and usage of products, processes, and services. The chapter shows the reasons for the flourishment of the technology. The evolution of industrial sectors from steam engines to unattended automatic robots taking business intelligence decisions are driven by one major quotient i.e. automation. The chapter comprises the entire journey that RPA has taken to be now one of the affordable and efficient solutions out of all. The ultimate aim of every corporation is to generate revenue and to achieve it through the different processes that happen around it. Each of the processes involves different user personas and applications and thus humans act as the binding chains and deliver the end product or service to the consumer. As humans cannot handle complex computations and tedious monotonous tasks, automation minimizes these tasks and makes their work easier. This article also covers the sectors where automation is being a critical savior for industries. It also talks about the pros and cons of automation over a period and how it could be a disruptive technology in the upcoming years.</t>
  </si>
  <si>
    <t>Die Digitale Transformation führt in vielen Unternehmensbereichen zu einer grundlegenden Veränderung von etablierten Arbeitsabläufen und stellt bestehende Betriebsmodelle zur Dienstleistungserbringung infrage. Unternehmenssteuerabteilungen sind von diesen Entwicklungen in besonderem Maße betroffen und stehen im Zuge der Einführung von steuerlichen Compliance-Management-Systemen vor der Herausforderung, steuerliche Kernprozesse sowie relevante Vorprozesse zu dokumentieren und digital zu unterstützen.
Diese digitale Dokumentation bietet die Basis für die Implementierung von digitalen Wirksamkeitsprüfungen, Datenvalidierungen und Prozessautomatisierungen. In der Praxis bedarf es strukturierter Ansätze zur strategischen Bewertung und konkreten Realisierung der genannten Potenziale.
Die Bestimmung des digitalen Reifegrads erlaubt die systematische Bewertung des Status quo in Bezug auf den Digitalisierungsstand und eine gezielte Weiterentwicklung entlang klar definierter Kriterien. Der vorliegende Beitrag beschreibt die Entwicklung eines Kriterienkatalogs sowie eines Modells zur prozessbezogenen Reifegradbewertung von Steuerabteilungen.
Die Anwendung des Modells wird am Beispiel eines Prozesses aus dem Bereich Umsatzsteuer demonstriert.</t>
  </si>
  <si>
    <t>Zukunftsfähigkeit durch Innovation, Digitalisierung und Technologien: Geschäftsmodelle und Unternehmenspraxis im Wandel</t>
  </si>
  <si>
    <t>978-3-662-62148-6</t>
  </si>
  <si>
    <t>Die unmittelbar beobachtbaren Wirkungen oder die direkt in ökonomischen Zieldimensionen erfassten Wertbeiträge bilden das Fundament einer wertschöpfungsorientierten Gestaltung von Organisationen mithilfe von Informationssystemen. Die denk­möglichen Wirkungen und Wertbeiträge, die in der Literatur beschrieben wurden, werden in diesem Kapitel anhand einer Taxonomie analysiert. Aus der Taxonomie werden Cluster der Wirkungskataloge sowie Referenzwirkungen abgeleitet, die eine Basis für die Konstruktion unternehmens- oder projektspezifischer Wirkungskataloge bilden.
Die Kenntnis möglicher Wirkungen bildet die Voraussetzung für die Analyse und Bewertung von IT-Investitionen. Die Verfahren, um Wirkungen zu erheben und zu analysieren, werden anschließend skizziert. Es werden Interviews, Prozessanalysen, Verfahren zur Prozessanalyse, Process Mining, analytische Methoden sowie Realoptionen als Problemlösungstechniken skizziert und durch Verfahren zur Dokumentation der Wirkungen ergänzt.
Damit werden durch die Zusammenfassung von Wirkungskatalogen, Verfahren zur Analyse des Wirkungsumfangs und der Dokumentation sämtliche Voraussetzungen für ein methodenorientiertes Wirkungsmanagement in Unternehmen geschaffen. Das grundsätzlich wirkungsdefekte Entscheidungsproblem wird durch die Kombination von Heuristiken gelöst. Die Verfahren der Investitionsrechnung zur Lösung ein- und mehrdimensionaler Investitionsprobleme werden im abschließenden Kapitel kurz skizziert, wobei der Analytic-Hierarchy-Ansatz zur Bewertung multikriterieller Entscheidungsprobleme sowie Planungsansätze zur Bewältigung der Unsicherheit (Szenariorechnung und flexible Planung) die Ausführungen ergänzen, um eine umfassende methodische Perspektive der Lösung der Wirkungs- und Wertbeitragsproblematik der IT in Unternehmen zu geben.</t>
  </si>
  <si>
    <t>IT-Systeme wirtschaftlich verstehen und gestalten: Methoden – Paradoxien – Grundsätze</t>
  </si>
  <si>
    <t>978-3-658-34616-4</t>
  </si>
  <si>
    <t>Grundlagen des Geschäftsprozessmanagements: übersetzt von Thomas Grisold, Steven Groß, Jan Mendling, Bastian Wurm</t>
  </si>
  <si>
    <t>978-3-662-58736-2</t>
  </si>
  <si>
    <t>This chapter examines the state of the art with regard to security-related obstructability in process-aware information systems, such as workflow satisfiability and resilience. Thereby, requirements for analyzing, detecting, and handling obstructions will be derived along the phases resulting from the enforcement of security properties and the business process management lifecycle. Besides introducing the notion of “obstructability” and “completability” of security-aware workflows, various possibilities of how, in particular, logs can be used to obtain indicators will be examined.</t>
  </si>
  <si>
    <t>Obstructions in Security-Aware Business Processes: Analysis, Detection, and Handling</t>
  </si>
  <si>
    <t>978-3-658-38154-7</t>
  </si>
  <si>
    <t xml:space="preserve">Die Einführung von RPA im Controlling &amp; Rechnungswesen umfasst zahlreiche technische und insbesondere nicht-technische Dimensionen, wie z B. Governance, Operating Model oder Plattform-Auswahl. Das vorliegende Kapitel zeigt, welche Phasen eine RPA-Einführung durchläuft und welche Aspekte dabei je Phase eine Rolle spielen.
</t>
  </si>
  <si>
    <t>Disruption — DNA — Digitalization — Data.
The four Ds of an effective transformation of companies providing banking and insurance services will structure this book. The “x” stands for multiplying in the spirit of the four Ds impacting and spreading into the future (4Dx — read “quadruple D multiplied”). The authors analyze three of the main process components in a digital environment (Process Engines, Process Mining, Robotic Process Automation) and assess the connections and interactions between the three.
Why was the vision of an all-embracing Process Engine not fulfilled in the last two decades? Why is there no standard Process Engine or why is no vendor able to establish a leading Process Engine?
The article is an introduction to the section “Process &amp; Process Optimization (RPA).”</t>
  </si>
  <si>
    <t>Mit dem IWi führten wir Anfang der 1980er Jahre praxisnahe Forschungsprojekte durch. Insbesondere durch den Erfolg meines CIM-Buches erregten wir die Aufmerksamkeit der Geschäftsführungen und Vorstände großer Unternehmen. So entwickelten wir z B. für ein Produktionswerk der Bosch GmbH ein strategisches CIM-Konzept. Dazu untersuchten wir die Planungs- und Produktionsabläufe in dem Werk und brachten Verbesserungsvorschläge für eine stärkere Automatisierung der Produktion auf den Weg.</t>
  </si>
  <si>
    <t>Timing – zum effektiven Umgang mit der Zeit: Erfahrungen und Empfehlungen von August-Wilhelm Scheer</t>
  </si>
  <si>
    <t>978-3-658-32942-6</t>
  </si>
  <si>
    <t>Much time in process mining projects is spent on finding and understanding data sources and extracting the event data needed. As a result, only a fraction of time is spent actually applying techniques to discover, control and predict the business process. Moreover, current process mining techniques assume a single case notion. However, in real-life processes often different case notions are intertwined. For example, events of the same order handling process may refer to customers, orders, order lines, deliveries, and payments. Therefore, we propose to use Multiple Viewpoint (MVP) models that relate events through objects and that relate activities through classes. The required event data are much closer to existing relational databases. MVP models provide a holistic view on the process, but also allow for the extraction of classical event logs using different viewpoints. This way existing process mining techniques can be used for each viewpoint without the need for new data extractions and transformations. We provide a toolchain allowing for the discovery of MVP models (annotated with performance and frequency information) from relational databases. Moreover, we demonstrate that classical process mining techniques can be applied to any selected viewpoint.</t>
  </si>
  <si>
    <t>Data-Driven Process Discovery and Analysis</t>
  </si>
  <si>
    <t>978-3-030-46633-6</t>
  </si>
  <si>
    <t>Energias de Portugal (EDP) is aiming to become a digital utility provider. Process Mining plays a pivotal role in the digital transformation journey and helps to transform the sales to debt cycle including onboarding, billing, debt management, and customer care. It provides insights into real-world activities and customer behaviors that help to reshape the way to do business. Customer experience visualization and cross-silo transparency allows new ways to analyze actual processes and provides a foundation to boost business efficiency.</t>
  </si>
  <si>
    <t>Process mining techniques require event logs which, in many cases, are obtained from databases. Obtaining these event logs is not a trivial task and requires substantial domain knowledge. In addition, an extracted event log provides only a single view on the database. To change our view, e.g., to focus on another business process and generate another event log, it is necessary to go back to the source of data. This paper proposes a meta model to integrate both process and data perspectives, relating one to the other. It can be used to generate different views from the database at any moment in a highly flexible way. This approach decouples the data extraction from the application of analysis techniques, enabling the application of process mining in different contexts.</t>
  </si>
  <si>
    <t>Software &amp; Systems Modeling</t>
  </si>
  <si>
    <t xml:space="preserve">„Die Nutzung künstlicher Intelligenz ist bei der Entwicklung neuer Therapien nicht mehr wegzudenken. KI-Ansätze werden entlang der gesamten Wertschöpfungskette angewandt – von der Auffindung und Optimierung neuer Wirkstoffe, zur Durchführung klinischer Studien bis hin zur Pharmakovigilanz, um nur einige Beispiele zu nennen.“
</t>
  </si>
  <si>
    <t>Arbeitswelt und KI 2030: Herausforderungen und Strategien für die Arbeit von morgen</t>
  </si>
  <si>
    <t>978-3-658-35779-5</t>
  </si>
  <si>
    <t>The first chapters of this book have presented the drivers, influencing factors and technologies of digitisation. In addition to IT as a driver of digitisation, the innovative technologies and solutions relevant to the automotive industry were described and the influence of digital natives as future employees and customers was discussed in particular. Following on from this, Chap. 5 looked at changes in customer expectations and buying behaviour, analysed the current level of digitisation maturity in relation to the main technological changes in the market regions and described in detail a vision of the digitised automotive industry up to the year 2030. In this chapter detailed proposals are developed for the necessary actions to be taken in each transformation area, based on the author’s many years of studies and projects, supplemented by relevant experiences and references presented in studies and specialist literature. As a basis for a comprehensive digitisation roadmap, a “digitisation house” is developed as an overall framework, divided into four focus areas and two cross-cutting themes. For each focus topic, the necessary steps for implementation are deepened in this chapter to establish an integrated roadmap to achieve the 2030 goals.</t>
  </si>
  <si>
    <t>978-3-030-83826-3</t>
  </si>
  <si>
    <t>The essence of production quality process control is to organize effective production, accurately identify and manage potential quality risks in the product manufacturing process. And constantly improve the driving force of self-improvement, which is a process of continuous improvement of the management system. However, due to the management guided by the production and manufacturing results. And the potential quality risks have not been unaware, which makes us ignore the control before and during the event, resulting in frequent production quality accidents. Managers cannot accurately judge the operation status of quality control, and the process improvement drive is weak. Artificial intelligence technology can bolster quality control in the production process. It effectively identifies potential risks that arise from various issues. These issues include inaccuracies in production organization and uncoordinated process sequences. It also addresses the risks from delayed information transmission and unclearly defined powers and responsibilities. Additionally, it deals with the use of unreasonable analysis tools. This technology helps to eliminate major and extraordinary production quality accidents. Ultimately, it contributes to achieving transparent production. This chapter introduces the knowledge management method of data organization in the production process and finally gives the intelligent control and energy consumption control methods for spinning production.</t>
  </si>
  <si>
    <t>Industrial Intelligence: Methods and Applications</t>
  </si>
  <si>
    <t>978-3-031-81477-8</t>
  </si>
  <si>
    <t>Process mining techniques use event logs as input. When analyzing complex databases, these event logs can be built in many ways. Events need to be grouped into traces corresponding to a case. Different groupings provide different views on the data. Building event logs is usually a time-consuming, manual task. This paper provides a precise view on the case notion on databases, which enables the automatic computation of event logs. Also, it provides a way to assess event log quality, used to rank event logs with respect to their interestingness. The computational cost of building an event log can be avoided by predicting the interestingness of a case notion, before the corresponding event log is computed. This makes it possible to give recommendations to users, so they can focus on the analysis of the most promising process views. Finally, the accuracy of the predictions and the quality of the rankings generated by our unsupervised technique are evaluated in comparison to the existing regression techniques as well as to state-of-the-art learning to rank algorithms from the information retrieval field. The results show that our prediction technique succeeds at discovering interesting event logs and provides valuable recommendations to users about the perspectives on which to focus the efforts during the analysis.</t>
  </si>
  <si>
    <t>Veränderte Strukturen und Prozesse, andere Technologien und Arbeitsweisen stellen neue Anforderungen an die Beschäftigten. Im nachfolgenden Kapitel erläutern wir, welche Kompetenzen unterschiedliche Mitarbeitende künftig benötigen und welche Konsequenzen sich daraus für Einstellungspraxis, das Bildungssystem und die Gestaltung der Wissensvermittlung für die öffentliche Verwaltung ergeben.</t>
  </si>
  <si>
    <t>Auf dem Weg zur digitalen Verwaltung: Ein ganzheitliches Konzept für eine gelingende Digitalisierung in der öffentlichen Verwaltung</t>
  </si>
  <si>
    <t>978-3-658-37151-7</t>
  </si>
  <si>
    <t>Design science research (DSR) is an established research paradigm aiming to create design knowledge on innovative solutions for real-world problems. As such, DSR has the potential to contribute to the solution of real-world problems of great societal value. In this article, we discuss how DSR can maximize such practical impact. Reflecting on our long-standing collaboration with the globally operating Hilti company, we report on a rich empirical case and derive principles in order to increase the practical relevance and societal contribution of DSR projects. We also derive quality criteria through which DSR articles can demonstrate practical relevance and societal value contribution.</t>
  </si>
  <si>
    <t>Engineering the Transformation of the Enterprise: A Design Science Research Perspective</t>
  </si>
  <si>
    <t>978-3-030-84655-8</t>
  </si>
  <si>
    <t>The authors explain how to combine agile methods with traditional project management, which components of traditional project management should be maintained, and how they should be combined with agile project management methods. Purely agile or purely traditional project management methods are great, but under certain circumstances or in certain situations they cannot be used in their pure forms and should be combined with other approaches. This is where hybrid project management steps in and fills in the gaps.</t>
  </si>
  <si>
    <t>The Digital Journey of Banking and Insurance, Volume I: Disruption and DNA</t>
  </si>
  <si>
    <t>978-3-030-78814-8</t>
  </si>
  <si>
    <t>In this full review paper, the recent emerging trends in E-learning Assessment have been reviewed and explored to address the recent topics and contributions in the era of Distance Education. This includes a set of rigorously reviewed world-class manuscripts addressing and detailing state-of-the-art, frameworks and techniques research projects in the area of E-learning Assessment, using different approaches such as Blockchain, Gamification, Process Mining, among others. Based on this systematic review, we have put some recommendations and suggestions for researchers, practitioners and scholars to improve their research quality in this area.</t>
  </si>
  <si>
    <t>Journal of Computing in Higher Education</t>
  </si>
  <si>
    <t>1867-1233</t>
  </si>
  <si>
    <t>Processtraces are comparable to raw oil: they are hard to find, the collection causes technical challenges, and the refinement is laborious. But once all these obstacles have been overcome, it can be used in an amazing variety of forms and fuel impressive results. The chapter discusses not only best practices for identification and customization of processtraces from raw data, but also a structured approach, which includes technical aspects and challenges. The chapter covers technical architecture as well as user-related aspects such as data access, security, and user experiences.</t>
  </si>
  <si>
    <t>The analysis of data produced by enterprises during business-process executions is crucial in ascertaining how these processes work and how they can be optimized, despite heterogeneous nature of these data structures. This data may also be used for various types of analysis, such as reasoning, process querying and process mining, which consume different data formats. However, all these structures and formats share a common ground: the business-process model and its instantiation are in each of their kernels. In this paper, we propose the use of a Business-Process Instance Metamodel, which serves as a common interface to perform an independent exploitation of data from the applications that produce the data and those which consume the data. A tool has been implemented as a proof of concept to illustrate the ease of matching the data with the proposed metamodel.</t>
  </si>
  <si>
    <t>Nachdem im bisherigen Verlauf nun die grundlegenden Elemente des Lean-adaptive Project-Portfolio-Management-Frameworks LAUP2 im Sinne eines Werkzeugkastens für PPM-Gestalter vorgestellt wurden, folgen in diesem Kapitel einige Erfahrungsberichte renommierter Unternehmen verschiedener Branchen bei der Agilisierung ihres Projektportfoliomanagements. Dabei ist – gerade auch, wenn rein IT-bezogene Vorhaben im Fokus sind – vielfach auch ein Übergang von der reinen projektorientierten Vorgehensweise zur kontinuierlichen Produktentwicklung zu beobachten.</t>
  </si>
  <si>
    <t>Lean-Adaptive Project Portfolio Management: Ein prozess- und prinzipienorientiertes Referenzmodell</t>
  </si>
  <si>
    <t>978-3-7910-5936-5</t>
  </si>
  <si>
    <t>Schäffer-Poeschel</t>
  </si>
  <si>
    <t>Der Begriff „Digineering“ steht für die Kombination und Verbindung der Aspekte einer zunehmenden Digitalisierung mit den Methoden und Vorgehensweisen des Re-Engineering und überträgt damit die Ansätze aus dem Business-Reengineering, dem Prozessmanagement und dem Software-Engineering auf die aktuellen Herausforderungen der Digitalisierung. Es ist ein integrierter Ansatz, bei dem Prozess und IT miteinander verschmelzen. Digineering liefert Methoden und Vorgehensmodelle, die eine simultane Betrachtung der Prozessgestaltung und des Einsatzes innovativer Informationstechnologien ermöglichen, wobei die Customer-Experience im Mittelpunkt steht.</t>
  </si>
  <si>
    <t>Digineering: Business Process Management im digitalen Zeitalter</t>
  </si>
  <si>
    <t>978-3-662-63592-6</t>
  </si>
  <si>
    <t>Despite its tumultuous, volatile start and subsequent disruptions and rising costs in many supply chains, the 2020 decade has all the ingredients to foster a ``golden age'' for a career in logistics and supply chain management. On the one hand, many urgent challenges such as managing global supply chain disruptions and security, climate change, or social injustices need to be addressed, while on the other hand many new technologies and tools become available that can support this transformation and provide firms with competitive advantages. As a result, supply chain talents, experts, and graduates are highly sought after. This chapter provides a general overview of the opportunities arising from global supply chain and logistics trends and a synthesis of the chapters in this book highlighting graduate qualities and career insights into the various logistics and supply chain sectors/industries.</t>
  </si>
  <si>
    <t>Global Logistics and Supply Chain Strategies for the 2020s: Vital Skills for the Next Generation</t>
  </si>
  <si>
    <t>978-3-030-95764-3</t>
  </si>
  <si>
    <t>Das Controlling wird zunehmend digital. Digitale Technologien helfen, die Effizienz zu steigern, indem Prozesse automatisiert und die Datenverfügbarkeit erhöht werden. Zugleich werden Daten intelligenter genutzt, wodurch das Controlling effektiver wird. Um die Potenziale der Digitalisierung für die Unternehmenssteuerung zu heben, ist eine auf das Unternehmen, die beteiligten Personen und die Ziele abgestimmte Strategie zu entwickeln. Diese gibt den Rahmen für die digitale Transformation des Controllings vor. Dies ist zunächst eine Managementaufgabe und hat noch nichts mit Software und Technik zu tun. Ein wesentliches Handlungsfeld in einem digitalisierten Controlling ist Business Analytics. Hierdurch sollen die Aufgaben im gesamten Managementzyklus von Planung, Steuerung und Kontrolle evidenzbasiert und durch die Nutzung von Machine-Learning-Algorithmen gelöst werden.</t>
  </si>
  <si>
    <t>Digitales Management und Marketing: So nutzen Unternehmen die Marktchancen der Digitalisierung</t>
  </si>
  <si>
    <t>978-3-658-33731-5</t>
  </si>
  <si>
    <t>A Look at the Major Players</t>
  </si>
  <si>
    <t>An der Entwicklung einer Innovation von der Ideenfindung bis zum internationalen Markterfolg sind typischerweise mehrere Akteure beteiligt. Wie Grundlagenforschung, Anwendungsforschung, Start-ups und Großunternehmen so kooperieren, dass nachhaltige Innovationsnetzwerke entstehen, ist Thema des nachfolgenden Kapitels.</t>
  </si>
  <si>
    <t>Unternehmung 4.0: Vom disruptiven Geschäftsmodell zur Automatisierung der Geschäftsprozesse</t>
  </si>
  <si>
    <t>978-3-658-27694-2</t>
  </si>
  <si>
    <t>Das Center of Expertise (CoE) Controlling mit der Ausgestaltung zu einer Reporting Factory bündelt insbesondere Reporting- und Planungsaufgaben eines Unternehmens und gewährleistet damit eine effiziente und effektive Bereitstellung dieser Controlling-Funktionen (vgl. Klingebiel 2019, S. 157). Im Zuge von Shared Service Center (SSC)-Realisierungen der letzten Jahre war das CoE Controlling oftmals Bestandteil eines SSCs oder ein eigenständiger Organisationsbaustein als CoE in einem Netzwerk zusammen mit einem SSC. Multifunktionale Shared Services beheimaten ebenso das CoE Controlling, sodass die Controlling-Funktionen und im Konkreten für die Reporting Factory die Reporting- und Planungs-Funktionen als ein wesentlicher Zentralisierungsbestandteil zu nennen sind (vgl. bspw. Müller, 2008, S. 311 ff., insbesondere für Reporting).</t>
  </si>
  <si>
    <t>Praxishandbuch Controlling</t>
  </si>
  <si>
    <t>978-3-658-04795-5</t>
  </si>
  <si>
    <t>Organizations store hundreds or even thousands of models nowadays in business process model repositories. This makes sophisticated operations, like conformance checking or duplicate detection, hard to conduct without automated support. Therefore, querying methods are used to support such tasks. This chapter reports on an evaluation of six techniques for similarity-based search of process models. Five of these approaches are based on Process Model Matching using various aspects of process models for similarity calculation. The sixth approach, however, is based on a technique from Information Retrieval and considers process models as text documents. All the techniques are compared regarding different measures from Information Retrieval. The results show the best performance for the non-matching-based technique, especially when a matching between models is difficult to determine.</t>
  </si>
  <si>
    <t>Da im Umfeld der digitalen Tools für die Personalarbeit sehr viele Begriffe verwendet werden, die Verwirrung stiften können, werden in diesem Kapitel die wichtigsten eingängig erläutert: Algorithmen und Heuristiken, Big Data, Künstliche Intelligenz, Machine Learning, Künstliche Neuronale Netze, Analytics (Descriptive, Diagnostic, Predictive und Prescriptive), Automatisierung und Robotic Process Automation, Intelligent Process Automation und Chatbots, Text Mining, Large Language Models und Generative AI, Augmented und Virtual Reality. Insbesondere werden zentrale Machine-Learning-Algorithmen vorgestellt und ihre Anwendungsbedingungen sowie -grenzen benannt. Damit werden die Grundlagen gelegt, um besser verstehen zu können, was digitale Tools in der Personalarbeit können und was (noch) nicht.</t>
  </si>
  <si>
    <t>Smart HRM: Digitale Tools für die Personalarbeit</t>
  </si>
  <si>
    <t>978-3-658-44904-9</t>
  </si>
  <si>
    <t>Die Digitalisierung von Produkten, Prozessen und Geschäftsmodellen erfordert flexible IT-Landschaften, innovationsfördernde Organisationsstrukturen, eine digitale Unternehmenskultur sowie umfassende Kompetenzen im digitalen Bereich. Keinesfalls sind diese Voraussetzungen immer vollständig gegeben, vielmehr müssen sie – in mehr oder weniger großem Maße – erst geschaffen werden. Im nachfolgenden Abschnitt wird beschrieben, wie dies erreicht werden kann.</t>
  </si>
  <si>
    <t>Prozessmanagement wird oft mit IT-Werkzeugen in Verbindung gebracht. Zunächst einmal ist Prozessmanagement eine Methode, um die Arbeit im Unternehmen besser zu verstehen und kontinuierlich zu verbessern. Aufgrund der Komplexität und vielfältiger Zusammenhänge sind jedoch IT-Werkzeuge erforderlich, um Prozesse zu dokumentieren und auch im operativen Betrieb zu unterstützen. Der Beitrag geht umfassend auf die mögliche IT-Unterstützung ein und stellt die in der Praxis üblichen Werkzeuge für die Prozessmodellierung und -analyse, Workflow-Management-Systeme, Enterprise-Resource-Planning-Systeme u. a. vor. Abschließend thematisiert der Beitrag aktuelle Aspekte wie Digitalisierung, Big Data, Cloud Computing und Industrie 4.0 im Hinblick auf die Verknüpfungspunkte zum Prozessmanagement. Wiederholungsfragen und eine Fallstudie unterstützen den Lernprozess.</t>
  </si>
  <si>
    <t>978-3-658-27812-0</t>
  </si>
  <si>
    <t>Bernd Seidensticker berichtet von seinen Erfahrungen aus der Praxis bei der Einführung von RPA – Robotic Process Automation. Im Zuge dieses Berichts werden detailliert technische, rechtliche und personalseitige Aspekte bei der Einführung von RPA behandelt. So wird auf Vorurteile und falsche Vorstellungen eingegangen, ebenso wie gezielt dargelegt, welche Befindlichkeiten seitens der Belegschaft zu erwarten sind und wie man diesen begegnen kann. Dieser praxisnahe Textbeitrag gibt zudem Auskunft darüber, wie Automationsprojekte gelingen können und welche Voraussetzungen vorrangig geschaffen werden sollten. Dies beinhaltet gleichermaßen fachliche, technische und prozessuale Fragestellungen, um ein realistisches Bild von RPA zu vermitteln. Des Weiteren erläutert Herr Seidensticker, welche Herausforderungen, aber vor allem Chancen die Digitalisierung insgesamt und RPA im Speziellen mit sich bringt. Ein abschließender Ausblick zeigt, in welchen Szenarien künftig RPA zum Einsatz kommen könnte und wie sich dieser dynamische Markt entwickeln wird.</t>
  </si>
  <si>
    <t>Realisierung Utility 4.0 Band 2: Praxis der digitalen Energiewirtschaft vom Vertrieb bis zu innovativen Energy Services</t>
  </si>
  <si>
    <t>978-3-658-25589-3</t>
  </si>
  <si>
    <t>The business outlook is written by the editor and considers the dimensions business expectations, potentials and benefits, technological developments, market trends, and developments of a digital workforce. The chapter has been structured on a timeline from present trends to short-, mid-, and long-term outlook, concluding in a Vision of a Digital Enabled Organization. The chapter aims to initiate thought processes, stir discussions, stimulate technical developments, and further enhance the power of Process Mining.</t>
  </si>
  <si>
    <t>Digital Business: Analysen und Handlungsfelder in der Praxis</t>
  </si>
  <si>
    <t>Große Teile der Arbeitswelt stecken aktuell in der Transformation zur Industrie 4.0. Ziel dieser vierten industriellen Revolution ist eine wirtschaftliche Produktion durch dezentral gesteuerte, autonome Prozesse, unterstützt durch Digitalisierung und Automatisierung sowie durch die Vernetzung von Maschinen, Robotern, Werkstücken und Mitarbeitenden. Die Auswirkungen dieser Entwicklung auf die Arbeitswelt werden kontrovers diskutiert; Szenarien von der Vernichtung von Millionen von Arbeitsplätzen in den nächsten fünf Jahren bis hin zur Schaffung praktisch ebenso vieler neuer Beschäftigungsmöglichkeiten mit veränderten Qualifikationsanforderungen über alle Branchen hinweg stehen in Literatur und Praxis einander gegenüber. Robotic Process Automation stellt in dieser Entwicklung einen ersten Schritt auf dem Weg zu einer intelligenten Prozessautomation dar und bietet Unternehmen den Einstieg in die Digitalisierung und Automatisierung von Prozessen sowie in die Kollaboration von Menschen und Softwarerobotern.</t>
  </si>
  <si>
    <t>978-3-658-32323-3</t>
  </si>
  <si>
    <t>Global change that sticks in a complex organization is not an easy task, yet this has been achieved in only 1 year with a lean team of three people within Siemens Digital Industries. Using the innovative technology of Process Mining and equipped with frontline experience as well as a distinct mindset, automation and digitalization have leaped forward tremendously on a global scale. This is the call for action, because everyone can achieve the same, as the secret sauce is simply the combination of head, heart, and hands.</t>
  </si>
  <si>
    <t>Mit dem Begriff Operational Performance Support wird im Kapitel die operative Unterstützung einzelner Prozessinstanzen während ihrer Ausführung vorgestellt. Ziel ist es, die Ausführung der Instanzen noch während ihrer Bearbeitung (pre mortem) durch weitgehend automatisierte Hilfen realtime zu unterstützen. Dies wird durch Assistenzsysteme, intelligente Algorithmen oder KI (Künstliche Intelligenz) auf Basis der realtime Daten umgesetzt.</t>
  </si>
  <si>
    <t>Dieses Kapitel stellt verschiedene grundlegende Technologien vor, die von Shared-Service-Organisationen (SSO) zur digitalen Transformation eingesetzt werden und erläutert die Erfolgsfaktoren für deren Einführung in SSO. Innovationen beim technologischen Fundament der SSO-Aktivitäten, Enterprise-Resource-Planning(ERP)-Systeme und Business-Process-Management(BPM)-Plattformen bieten neben immensen Chancen auch große Herausforderungen. Mit Robotic Process Automation (RPA) können Automatisierungslösungen kurzfristig effizient implementiert und Defizite in der Systemlandschaft überbrückt werden. Die Verbindung von RPA mit künstlicher Intelligenz (KI), sog. Cognitive Automation sowie deren Einsatz bei text- und sprachbasierten virtuellen Assistenten haben das Potenzial, Shared Service-Prozesse grundlegend zu verändern. Die erfolgreiche Anwendung dieser Technologien wird anhand von Use Cases bei den Mitgliedsunternehmen im Arbeitskreis Shared Services demonstriert. Noch weitreichendere Auswirkungen werden Anwendungen der Blockchain- und Distributed-Ledger-Technologien auf SSO-Aktivitäten haben; hier liegen bisher jedoch wenige Beispiele für einen operativen Einsatz vor.</t>
  </si>
  <si>
    <t>Erfolgreiche Digitale Transformation von Shared Services</t>
  </si>
  <si>
    <t>978-3-658-30484-3</t>
  </si>
  <si>
    <t>The growing regulatory pressure on increasingly digitized businesses, for example to combat the growing number of corporate fraud cases, can have an obstructive effect on the execution of automated business processes. Such security-related obstructions occur when the implementation of regulations, that is, the enforcement of so-called safety properties, blocks the execution of business processes -- in particular, the so-called liveness property of process completion. Those obstructions exemplify the conflicting goals between business processes and classic IT security.</t>
  </si>
  <si>
    <t>Die Entwicklung der Automobilindustrie bis zum Jahr 2030 wurde für wesentliche Kernbereiche analysiert und für Kernbereiche Zielrichtungen für die zwingend erforderliche Transformation beschrieben. Zwischen dem aktuell Erreichten und den erforderlichen Veränderungen liegt eine erhebliche Wegstrecke, die es auf Basis einer umfassenden Roadmap fokussiert zu gestalten gilt. Zu dem dazu erforderlichen integrierten Vorgehen werden in diesem Kapitel ausführliche Vorschläge erarbeitet, basierend auf langjährigen Studien und Projekten des Autors, ergänzt um relevante Erfahrungen und Referenzen vorgestellt in Studien und Fachliteratur. Als Basis einer umfassenden Digitalisierungs-Roadmap wird als Gesamtrahmen ein „Digitalisierungshaus“ entwickelt, gegliedert in vier Fokusbereiche und zwei Querschnittsthemen. Für jedes Fokusthema werden die erforderlichen Schritte zur Umsetzung erläutert. Beispielsweise wird ein Lösungskonzept für eine Integrationsplattform als Basis für Connected Services und neue digitale Produkte vorgestellt und der Lösungsansatz auch für innerbetriebliche Plattformen für Finanz-, Einkauf- und Personalservices weiterentwickelt. Prototypfreie Entwicklung und Industrie 4.0 sind weitere Schwerpunktthemen, die strukturiert anzugehen sind.</t>
  </si>
  <si>
    <t>978-3-662-62102-8</t>
  </si>
  <si>
    <t>The digitalization of products, processes and business models requires flexible IT landscapes, innovation-promoting organizational structures,  a digital corporate culture and comprehensive digital competence. By no means are these requirements always met in full, rather they must be created to a greater or lesser extent. The following section describes how this can be achieved.</t>
  </si>
  <si>
    <t>Sobald wir einen neu gestalteten Geschäftsprozess implementiert und eingeführt haben, kann es passieren, dass der neue Prozess nicht unseren Erwartungen entspricht. Beispielsweise können bestimmte Arten von unvorhergesehenen Ausnahmen auftreten, die Bearbeitungszeit einiger Aufgaben kann aufgrund dieser Ausnahmen viel höher sein als erwartet, und Warteschlangen können sich in dem Maße aufbauen, dass die Prozessbeteiligten aufgrund des hohen Drucks anfangen, Abkürzungen zu nehmen, während die Kunden aufgrund der langen Wartezeiten unzufrieden werden. Ein erster Schritt, um diese Probleme anzugehen (und ihnen vorzubeugen), besteht darin, zu verstehen, was während der Ausführung des Prozesses tatsächlich geschieht. Dies ist das übergreifende Ziel der letzten Phase des BPM-Lebenszyklus, nämlich der Prozessüberwachung. Wir beginnen dieses Kapitel mit der Erörterung der Zusammenhänge rund um die Prozessüberwachung, d. h. wann eine Prozessüberwachung durchgeführt werden kann, welche Klassen von Verfahren existieren, welche Daten als Eingabe benötigt werden und welche Ausgaben durch diese Verfahren erzeugt werden können. Als Nächstes stellen wir gängige Arten von Übersichten für die Prozessleistung vor, die oft als Armaturenbrett (engl.: dashboard) bezeichnet werden und sowohl für die periodische als auch für die fortlaufende Prozessüberwachung genutzt werden. Dann gehen wir zu Prozess-Mining-Verfahren über, bei denen die Verwendung von Prozessmodellen für die Prozessüberwachung im Vordergrund steht. Abschließend zeigen wir, wie diese Verfahren eine Brücke von der Überwachungsphase zurück zu den Erhebungs- und Analysephasen des BPM-Lebenszyklus schlagen.</t>
  </si>
  <si>
    <t>Im Jahr 2021 sind bereits sieben der zehn größten Unternehmen, die in der Top-100-Liga der Unternehmen mit der höchsten Marktkapitalisierung mitspielen (Engelen &amp; Schneider, 2021, S. 1), Unternehmen mit einem sehr hohen Bezug zu digitalen Technologien. Laut dem PwC Global Top 100 von Bloomberg und PwC Analytics (PwC, 2021, S. 22–26) sind dies Apple, Microsoft, Amazon, Alphabet, Facebook, Tencent und Alibaba, wobei Apple als „Nummer 1“ mit 2062 Mrd. USD Marktkapitalisierung Ende März 2021 führt. Von Entwicklungen der Digitalisierung ist auch die Unternehmensberatung betroffen.</t>
  </si>
  <si>
    <t>Managementforschung: Management in Zeiten des Umbruchs</t>
  </si>
  <si>
    <t>978-3-658-38821-8</t>
  </si>
  <si>
    <t>Die Virtualisierung im Consulting zielt darauf ab, den Anteil der direkten Face-to-Face-Interaktion zwischen Berater und Klient vor Ort durch den Einsatz von Technologien zu reduzieren. In diesem Beitrag wird unter Verwendung eines Design-Science-Research-Ansatzes ein bestehendes Verfahren zur Bestimmung des Virtualisierungspotenzials von Beratungsdienstleistungen weiterentwickelt und in mehreren Fallstudien mit Beratungsunternehmen getestet. Das Ziel ist es, Consultinganbieter im Kontext ihres eigenen digitalen Transformationsprozesses zu unterstützen.</t>
  </si>
  <si>
    <t>Künstliche Intelligenz im Dienstleistungsmanagement: Band 1: Geschäftsmodelle -- Serviceinnovationen -- Implementierung</t>
  </si>
  <si>
    <t>978-3-658-34324-8</t>
  </si>
  <si>
    <t>In diesem Kapitel werden 20 Interviews mit führenden HR-Expert:innen und Entscheidungsträger:innen vorgestellt, die wertvolle Einblicke in die moderne HR-Arbeit und zukünftige Herausforderungen bieten. So wird die Rolle von HR in Transformationsprozessen beleuchtet, wobei HR sich an die digitale Transformation anpassen und eine starke Führungskultur fördern muss. Die Verbindung von HR und Nachhaltigkeit sowie die Nutzung von Künstlicher Intelligenz (KI) zur Optimierung von HR-Prozessen werden als strategisch wichtig angesehen. Ein zentrales Thema ist die Einführung agiler Arbeitsmethoden, die Unternehmen flexibler und schneller auf Veränderungen reagieren lassen. Auch die digitale Transformation wird behandelt, mit Fokus auf der Anpassung von HR-Prozessen an neue technologische Entwicklungen. Ein weiterer wichtiger Aspekt ist die Integration von Operations und HR, die als Schlüssel für das Unternehmenswachstum gesehen wird. HR fungiert als Katalysator, wobei Empathie und Inklusion entscheidend für erfolgreiche Zusammenarbeit und ein positives Arbeitsklima sind. Eine starke Feedback-Kultur wird betont, die kontinuierliches Lernen und Verbesserung ermöglicht. Darüber hinaus wird die Modernisierung öffentlicher Organisationen thematisiert, mit einem Fokus auf authentischer Führung und flexiblen Arbeitsmodellen. Schließlich werden der Purpose und die Nachhaltigkeit von Unternehmen diskutiert, da diese Aspekte zunehmend an Bedeutung gewinnen.</t>
  </si>
  <si>
    <t>HR Reinvented: 20 Zukunftsperspektiven auf Personal, Organisation und Kultur</t>
  </si>
  <si>
    <t>978-3-662-70496-7</t>
  </si>
  <si>
    <t>Die Porsche AG steht seit Jahrzehnten weltweit für den Bau hochwertiger Sportwagen, die mit einem einzigartigen Fahrerlebnis zu überzeugen wissen. Dennoch stehen der gesamten Automobilbranche in diesem Jahrzehnt tiefgreifende Veränderungen bevor. Der Megatrend des 21. Jahrhunderts, die Digitalisierung, stellt dabei sowohl die Produkte als auch etablierte Organisationsstrukturen auf den Prüfstand. Aus diesem Anlass werden in dieser Fallstudie durch die eingehende Betrachtung des Zusammenspiels zwischen der digital-affinen Tochtergesellschaft, der Porsche Digital GmbH, und dem Mutterkonzern, der Porsche AG, branchenspezifische Erkenntnisse zur Bewältigung der digitalen Transformation in der Automobilindustrie abgeleitet.</t>
  </si>
  <si>
    <t>Accounting and risk data have common elements, but there are fundamental differences in their character and usage. This chapter explains enterprise data management by focusing on the data common to both the accounting and the risk management systems.</t>
  </si>
  <si>
    <t>Event- and Data-Centric Enterprise Risk-Adjusted Return Management: A Banking Practitioner's Handbook</t>
  </si>
  <si>
    <t>978-1-4842-7440-8</t>
  </si>
  <si>
    <t>This chapter examines the turbulent years for intermediaries---global distribution systems (GDSs), travel management companies (TMCs), and online travel agencies (OTAs) following the adoption of IATA Resolution 787 on October 18--19, 2012. This resolution aimed to replace the existing legacy messaging exchange standard with a new XML standard, known as the new distribution capability (NDC), at the Passenger Services Conference. The NDC initiative gained approval from the Department of Transportation in 2014 and subsequently commenced.</t>
  </si>
  <si>
    <t>Mastering the Travel Intermediaries: Origins and Future of Global Distribution Systems, Travel Management  Companies, and Online Travel Agencies</t>
  </si>
  <si>
    <t>978-3-031-51524-8</t>
  </si>
  <si>
    <t>Specifics of airport ground vehicle management in Russia lie in the fact that their operation is strictly regulated by the national legislation. In all these cases, we may distinguish between the conditions of the transportation process organization and the requirements of normative legal documents. This stipulates the use of special standards and rules for fuel consumption calculation and a certain document flow. The systems of higher functionality help solve the problems of planning and accounting of the transportation operation, technical maintenance and repair, consumption of spare parts, fuel and tires. A highly important TMS class embraces the software products intended for planning, organizing and accounting the work of motor transportation businesses. This paper considers TMS ``Autobase'' of our development which facilitates accounting of ramp vehicle operation and maintenance. Depending on the conditions of their transport activity, their architecture may be formed on a modularity basis, increasing the functional features to the required limits and creating complex TMS system. The TMS ``Autobase'' implements the tasks of keeping records of repairs and reserve vehicles, cost analysis; it presents more than 300 reports, OLAP applications.</t>
  </si>
  <si>
    <t>Advances in Automation</t>
  </si>
  <si>
    <t>978-3-030-39225-3</t>
  </si>
  <si>
    <t>Robotic Process Automation (RPA) ist eines der neuen Anwendungsfelder von verschiedenen Informationstechnologien im Bereich des Prozessmanagements. RPA verspricht signifikante Verbesserungen bei Durchlaufzeiten und Prozessqualität bei der Automatisierung von Prozessen. Als nächste Evolutionsstufe nach einer regelbasierten Automatisierung zeichnet sich für die Künstliche Intelligenz (KI) ein klarer Anwendungsfall ab. An dieser Stelle ist zu untersuchen, welche Rolle genau KI bei RPA spielen kann und wie sich eine Implementierung von RPA mit KI sinnvoll umsetzen lässt. Dabei ist zu fragen, an welcher Stelle und in welchem Reifegrad bereits Implementierungen vorhanden sind und wo noch Handlungsoptionen bestehen. Hierfür wird RPA zunächst und nachfolgend KI strukturiert und so ein Ordnungsrahmen für Anwendungsfälle der KI für RPA geschaffen.</t>
  </si>
  <si>
    <t>Künstliche Intelligenz in Wirtschaft &amp; Gesellschaft: Auswirkungen, Herausforderungen &amp; Handlungsempfehlungen</t>
  </si>
  <si>
    <t>978-3-658-29550-9</t>
  </si>
  <si>
    <t>Robotic process automation (RPA) is a technology for centralized automation of business processes. RPA automates user interaction with graphical user interfaces, whereby it promises efficiency gains and a reduction of human negligence during process execution. To harness these benefits, organizations face the challenge of classifying process activities as viable automation candidates for RPA. Therefore, this work aims to support practitioners in evaluating RPA automation candidates. We design a framework that consists of thirteen criteria grouped into five perspectives which offer different evaluation aspects. These criteria leverage a profound understanding of the process step. We demonstrate and evaluate the framework by applying it to a real-life data set.</t>
  </si>
  <si>
    <t>Business Process Management: Blockchain and Robotic Process Automation Forum</t>
  </si>
  <si>
    <t>978-3-030-58779-6</t>
  </si>
  <si>
    <t>Enterprise architecture (EA) models are tools of analysis, communication, and support towards enterprise transformation. These models need a suitable maintenance process to support comprehensive knowledge of the enterprise’s structure and dynamics. This study aims to identify and discuss the existing approaches to EA model maintenance published in the scientific literature. A systematic literature review was employed as the research method. A keyword-based search in six databases identified a total of 4495 papers in which 31 primary studies were included. A total of nine categories of EA model maintenance approaches were identified from both information systems and enterprise engineering fields of research. The increasing amount of research in EA model maintenance suggests that the topic still presents opportunities for research contributions. This study also proposes future lines of research according to the results identified in the theoretical corpus.</t>
  </si>
  <si>
    <t>Artificial intelligence has established itself as a central trend topic in the global technology industry in recent years. It is realized through deep neural networks and offers a wide range of opportunities and innovation potential, for example in the smart home, in medicine and in industrial applications. AI has a huge impact on economic development and our working world and poses major challenges to society. Internet corporations are using AI in a variety of ways and, by providing platforms, have now built up monopoly-like structures that concentrate large areas of value creation in the US. Profound changes in the labor market are also to be expected, which can only be mitigated by increased education and training efforts. AI systems potentially allow detailed surveillance of large segments of the population, and elaborate legal and organizational regulations are needed to guarantee citizens' liberties. Researchers and policymakers have therefore developed a testing strategy for an ``AI seal of approval'', which should guarantee that AI systems deliver the desired results in a verifiable manner. In addition, the systems should not disadvantage any population group, function robustly, respect privacy and be secure against attacks or accidents.</t>
  </si>
  <si>
    <t>Artificial Intelligence: What Is Behind the Technology of the Future?</t>
  </si>
  <si>
    <t>978-3-031-50605-5</t>
  </si>
  <si>
    <t>The digital transformation across all industries accelerates growth in the consulting industry. This is a blessing and a curse at the same time. As clients seek help to implement new systems, to utilize emerging technologies for automation, analysis and intelligence and demand ideas and knowledge to build new business models for the digital economy, consulting firms neglect the impact of the digital transformation to their industry. Albeit increasing revenues and profits, the consulting industry faces significant challenges as technology outpaces human capability and capacity in core domains of consultants' work and new, yet unrecognized, competitors enter the market for professional advice. Neither the business model and value creation paradigm, nor internal processes in consulting firms seem to be adapted and transformed in order to build resilient and sustainable firms in a digital economy. The paradigm and mindset of prioritizing billable work above everything else hinder innovation and the required transformation towards a more digital and scalable business.</t>
  </si>
  <si>
    <t>Event logs capture the execution of business processes in terms of executed activities and their execution context. Since logs contain potentially sensitive information about the individuals involved in the process, they should be pre-processed before being published to preserve the individuals' privacy. However, existing techniques for such pre-processing are limited to a process' control-flow and neglect contextual information, such as attribute values and durations. This thus precludes any form of process analysis that involves contextual factors. To bridge this gap, we introduce PRIPEL, a framework for privacy-aware event log publishing. Compared to existing work, PRIPEL takes a fundamentally different angle and ensures privacy on the level of individual cases instead of the complete log. This way, contextual information as well as the long tail process behaviour are preserved, which enables the application of a rich set of process analysis techniques. We demonstrate the feasibility of our framework in a case study with a real-world event log.</t>
  </si>
  <si>
    <t>978-3-030-58666-9</t>
  </si>
  <si>
    <t>Process mining helps organizations to investigate how their operational processes are executed and how these can be improved. Process mining requires event logs extracted from information systems supporting these processes. The eXtensible Event Stream (XES) format is the current standard which requires a case notion to correlate events. However, it has problems to deal with object-centric data (e.g., database tables) due to the existence of one-to-many and many-to-many relations. In this paper, we propose an approach to extract, transform and store object-centric data, resulting in eXtensible Object-Centric (XOC) event logs. The XOC format does not require a case notion to avoid flattening multi-dimensional data. Besides, based on so-called object models which represent the states of a database, a XOC log can reveal the evolution of the database along with corresponding events. Dealing with object-centric data enables new process mining techniques that are able to capture the real processes much better.</t>
  </si>
  <si>
    <t>Information Systems in the Big Data Era</t>
  </si>
  <si>
    <t>978-3-319-92901-9</t>
  </si>
  <si>
    <t>Data extraction and preparation are the most time-consuming phases of any process mining project. Due to the variability on the sources of event data, it remains a highly manual process in most of the cases. Moreover, it is very difficult to obtain reliable event data in enterprise systems that are not process-aware. Some techniques, like redo log process mining, try to solve these issues by automating the process as much as possible, and enabling event extraction in systems that are not process aware. This paper presents the challenges faced by redo log, and traditional process mining, comparing both approaches at theoretical and practical levels. Finally, we demonstrate that the data obtained with redo log process mining in a real-life environment is, at least, as valid as the one extracted by the traditional approach.</t>
  </si>
  <si>
    <t>978-3-319-74030-0</t>
  </si>
  <si>
    <t>The digital transformation is a global mega trend that is triggered by the evolution of digital technology, that has the potential for every organisation to either optimize their current business via a digital innovation or by transforming the business via digital disruption. The challenge for every organisation is therefore to select and personalise the appropriate digital innovation. There is a plethora of methods and assessment frameworks, here we introduce the OMiLAB Innovation Corner that assists in (1) creating new business, (2) design the organisational model and (3) engineer proof-of-concept prototypes as a ``communication media''. The unique value proposition of OMiLAB Innovation Corner is the model-based foundation that supports decision makers in key phases of the innovation. First, the creation of new business models by providing digital design thinking tools is assisted. Second, the design of the digital organisation by providing extended modelling capabilities is supported. Third, a proof-of-concept engineering providing robots and sensors is enabled. We share our practical exeriences by introducing (a) how new business models are created in the H2020 project Change2Twin to help manufacturing SMEs in their digital transformation, (b) how conceptual models are design in the H2020 project BIMERR to create digital twins of renovation processes and (d) how proof-of-concept engineering is performed in the FFG project complAI to analyse different robotic behaviour.</t>
  </si>
  <si>
    <t>The Practice of Enterprise Modeling</t>
  </si>
  <si>
    <t>978-3-030-63479-7</t>
  </si>
  <si>
    <t>Realisierung Utility 4.0 Band 1: Praxis der digitalen Energiewirtschaft von den Grundlagen bis zur Verteilung im Smart Grid</t>
  </si>
  <si>
    <t>Die Dynamisierung des Marktes, die technologischen Möglichkeiten der Digitalisierung sowie wachsende Erwartungen von Kunden führen für die Utilities 4.0 zu einem gewaltigen Umbruch. Unabhängig davon, wie das individuelle Geschäftsmodell zukünftig aussehen mag: Die IT wird zu einem bestimmenden Faktor der Geschäftstätigkeit. IT ist Business und Business ist IT. Sie ist nicht nur interner Dienstleister oder Innovationstreiber, sie ist vielmehr zentraler Dreh- und Angelpunkt für die Optimierung der bestehenden und den Aufbau zukünftiger Geschäftstätigkeit. Zwischen der „Usability“ des Internet of Things und den Sicherheitsanforderungen der Operational Technology muss die Unternehmens-IT die unterschiedlichsten Anforderungen synchronisieren. Denn neue Konzepte in allen Bereichen der Energieversorgung – wie virtuelle Kraftwerke, Smart Home und Smart Energy, Netze und Sektorkopplung (Power-to-X) – erfordern eine Verknüpfung von Daten aus verschiedensten Quellen. Hier wird die IT das Rückgrat sein, um dem Unternehmen flexible und innovative Antworten bereitzustellen und auch in Zukunft ertragsstarke Geschäftsmodelle zu ermöglichen.</t>
  </si>
  <si>
    <t>978-3-658-25332-5</t>
  </si>
  <si>
    <t>Handbuch Industrie 4.0: Produktion, Automatisierung und Logistik</t>
  </si>
  <si>
    <t>978-3-662-45537-1</t>
  </si>
  <si>
    <t>Mobile robots like drones or ground vehicles can be a valuable addition to emergency response teams, because they reduce the risk and the burden for human team members. However, the need to manage and coordinate human-robot team operations during ongoing missions adds an additional dimension to an already complex and stressful situation. BPM approaches can help to visualize and document the disaster response processes underlying a mission. In this paper, we show how data from a ground robot's reconnaissance run can be used to provide process assistance to the officers. By automatically recognizing executed activities and structuring them as an ad-hoc process instance, we are able to document the executed process and provide real-time information about the mission status. The resulting mission progress process model can be used for additional services, such as officer training or mission documentation. Our approach is implemented as a prototype and demonstrated using data from an ongoing research project on rescue robotics.</t>
  </si>
  <si>
    <t>978-3-030-58638-6</t>
  </si>
  <si>
    <t>Models are just images of the reality. They are reduced to the essentials and neglect unnecessary factors. Business process models in turn depict the processes in companies. They are used to show the target state when introducing new application systems or illustrate the actual state in order to identify problems as well as waste in the processes. There are constant changes in companies that are driven by new strategies such as digitalization and automation. These changes must also be reflected in the business process models. Numerous areas in science and in practice come back on established business and process models to map the interfaces between departments, the IT architecture, role distribution, process flows and access rights. Procurement processes, often perceived as a back‐office function, rarely come into focus. This paper summarizes existing process and reference model approaches with a reference to the procurement function and discusses these approaches. The aim of the critical discussion is to check whether the existing models from the literature meet the requirements of digitized procurement. At the same time, requirements have to be formulated to a modern process map, which can illustrate the current developments (digitization, automation, RPA, etc.).</t>
  </si>
  <si>
    <t>Process standardization allows to optimize ERP systems and is a necessary step prior to ERP implementation projects. Traditional approaches to standardizing business processes are based on manually created ``de-jure'' process models, which are distorted, error-prone, simplistic, and often deviating from process reality. Theoretically embedded in the organizational contingency theory as kernel theory, this paper employs a design science approach to design a process mining-enabled decision support system (DSS) which combines bottom-up process mining models with manually added top-down standardization information to recommend a suitable standard process specification from a repository. Extended process models of the as-is process are matched against a repository of best-practice standard process model using an attribute-based process similarity matching algorithm. Thus, the DSS aims to reduce the overall costs of process standardization, to optimize the degree of fit between the organization and the implemented processes, and to minimize the degree of organizational change required in standardization and ERP implementation projects. This paper implements a working prototype instantiation in the open-source process analytics platform Apromore based on a real-life event log and standardization attributes for the Purchase-to-Pay and Order-to-Cash processes from three SAP R/3 ERP systems at the industry partner.</t>
  </si>
  <si>
    <t>978-3-319-98651-7</t>
  </si>
  <si>
    <t>In this chapter, a number of contributions are presented wherein DEMO is used in combination with an existing and well-accepted approach or activity in the broad field of enterprise engineering, all resulting in improving the quality of the other approach or activity. The selected contributions are: (1) DEMO enhanced Agile Software Development, (2) DEMO enhanced Lean Six Sigma (3) DEMO enhanced BPMN, (4) DEMO enhanced software testing, and (5) DEMO enhanced mining.</t>
  </si>
  <si>
    <t>978-3-030-38854-6</t>
  </si>
  <si>
    <t>Covering transactions between buyers and sellers, invoices are essential. However, not all invoices can be directly matched to a purchase order due to missing order numbers, differences in terms of the invoice amount, quantity and/or quality. Following design science research (DSR) in information systems (IS), the objective of this article is to propose a new kind of an account recommender by applying machine learning. We take a chemical company as our case study and build a prototype that today handles more than 500,000 invoices without purchase order per year more accurately and efficiently than manual work did before. Finally, we propose five design guidelines to drive future research as follows: (1) Truly understand the business need; (2) More data can only get you so far; (3) Give the machine a good starting position; (4) Computing power is crucial; (5) Do not burn your bridges yet (manual intervention).</t>
  </si>
  <si>
    <t>Digital Business Transformation</t>
  </si>
  <si>
    <t>978-3-030-47355-6</t>
  </si>
  <si>
    <t>Delegated blockchain governance is the frontier of blockchain design issues that is to improve the scalability of blockchain networks. Delegated proof of stake (DPoS) blockchains such as EOS must select a few super nodes for transaction verification. In particular, the blockchain community has debated recently on whether dividend should be allowed when electing super nodes, which might be considered as unethical or unfair, leading to an open research topic and a new research gap that has theoretical value for both academia and industry. In this paper, we build a theoretical framework to study how dividend affects user decisions and welfare in a DPoS blockchain. Based on game theory, we propose a three-player Hotelling model with two policies to study the behaviors of voters and candidates. We first use a static game analysis to show that the benefits of dividend for voters and for candidates vary with the size of reward and there exists an interval, in which the zero dividend policy would be good for the welfare of both candidates and voters. Then, we use an evolutionary game analysis to examine the process dynamics of super node selection, we find that the campaign strategy of candidates has to do with the size of platform reward given to the candidates by the blockchain platform. Especially in the asymmetric case, we find that higher level of platform reward turns to benefit candidates with large number of votes even more. Our findings are instrumental for designing dividend policies in DPoS blockchains and can stimulate more potential research in blockchain governance.</t>
  </si>
  <si>
    <t>Journal of Systems Science and Systems Engineering</t>
  </si>
  <si>
    <t>1861-9576</t>
  </si>
  <si>
    <t>A Look at the Next Few Years</t>
  </si>
  <si>
    <t>Die Bewertung von IT-Systemen in Unternehmen, dies haben die Ausführungen zur Konstruktion von Entscheidungsmodellen und die Diskussion der Paradoxien der Nutzung von IT-Systemen aufgezeigt, ist von enormen methodischen und praktischen Problemen begleitet. Es ist aufgrund von sachlich-horizontalen und zeitlich-vertikalen Interdependenzen und der damit verbundenen Wirkungs- und Bewertungsdefekten erforderlich, eine strukturierte und wohlbegründete Methode in den Unternehmen zu etablieren. In diesem Kapitel werden Methoden zur Bewältigung der Planungs- und Umsetzungsprobleme aufgezeigt. Dabei werden als Komponenten einer umfassenden Methodik Vorgehensmodelle einerseits und Problemlösungs- und Darstellungstechniken andererseits entfaltet. Zur Bewertung von Methodiken, Methoden oder Maßnahmen im Wirkungsmanagement werden Grundsätze ordnungsmäßigen Wirkungsmanagements von Informationssystemen (GoWIS) entwickelt. Mit den GoWIS wird es sowohl für IT-Projekte als auch für das IT-Management möglich, die Instrumente eines Wirkungsmanagements zielorientiert zu bewerten. Mit dem Benefits Management und dem Value Contribution Controlling werden zwei holistische Vorgehensweisen vorgestellt, die von der Wirkungsidentifikation bis zur Wirkungsrealisierung reichen. Dabei werden die Vorgehensmodelle und die zum Einsatz kommenden Problemlösungs- und Darstellungstechniken unterschieden. Die beiden Methodiken werden abschließend mittels der Grundsätze ordnungsmäßigen Wirkungsmanagements evaluiert. Eine komplexe Fallstudie dient abschließend zur Veranschaulichung, wie auf Basis des Value-Contribution-Controlling-Ansatzes das Wirkungsmanagementproblem in der betrieblichen Praxis gelöst werden kann.</t>
  </si>
  <si>
    <t>IT-Systeme wirtschaftlich verstehen und gestalten: Methoden -- Paradoxien -- Grundsätze</t>
  </si>
  <si>
    <t>Im Rahmen der Einführung von RPA durchläuft ein Unternehmen typischerweise mehrere Phasen. Abb. 3.1 zeigt die vier typischen Phasen der Einführung mit ihren entsprechenden Ausprägungen. Die Ausprägungen der jeweiligen Phase orientieren sich dabei an den Dimensionen (z. B. Prozesse, Rollen), die bei der Einführung von RPA relevant sind. Jede Dimension ist Bestandteil eines der nachfolgenden Unterkapitel.</t>
  </si>
  <si>
    <t>obotic Process Automation (RPA) - Digitalisierung und Automatisierung von Prozessen : Voraussetzungen, Funktionsweise und Implementierung am Beispiel des Controllings und Rechnungswesens</t>
  </si>
  <si>
    <t>978-3-658-28299-8</t>
  </si>
  <si>
    <t>Unsere aktuelle Lebenswelt ist geprägt durch Volatilität, Unsicherheit, Komplexität und Ambiguität. Zusammengefasst wird dies als VUKA bezeichnet. New Work und die veränderten Werte und Prioritäten, die damit einhergehen, werden durch verschiedene Treiber initiiert und vorangetrieben. Drei der wichtigsten Treiber sind die „Digitalisierung und die digitale Transformation“, der „demografische Wandel“ sowie die „Generationen und der damit einhergehende Wertewandel“. Der Treiber „Generationen“ wird als Anlass genommen, um auf die hier behandelte quantitative Studie hinzuführen.</t>
  </si>
  <si>
    <t>New Work : Was relevante Arbeitnehmergruppen im Job wirklich wollen - eine empirische Betrachtung</t>
  </si>
  <si>
    <t>978-3-658-31132-2</t>
  </si>
  <si>
    <t>iKnow ist ein Modell zur formalen Repräsentation von Wissen mit dem Ziel der Inferenzbildung und Problemlösung. Das Ziel des Beitrags ist die Weiterentwicklung von iKnow als Werkzeug zur automatisierten Analyse von Geschäftsprozessmodellen im Rahmen von Beratungsprojekten. Prozessmodelle werden auf Basis von Analysekriterien hinsichtlich vorhandener Schwachstellen untersucht, um anschließend geeignete Verbesserungsmaßnahmen automatisiert ermitteln zu können. Darüber hinaus werden kontextbezogene Prozessinformationen sowie Expertenwissen durch die maschinellen Lernansätze von iKnow so integriert, dass diese die automatisierte Geschäftsprozessanalyse stetig verbessern.</t>
  </si>
  <si>
    <t>Automatisierung und Personalisierung von Dienstleistungen: Methoden -- Potenziale -- Einsatzfelder</t>
  </si>
  <si>
    <t>978-3-658-30168-2</t>
  </si>
  <si>
    <t>Durch Digitalisierung steigen Dynamik, Komplexität und Volatilität des Unternehmensumfelds mit einer nachhaltigen Auswirkung auf die Chancen und Herausforderungen für die Shared Service Organisation (SSO). Dieses Kapitel beschreibt, wie Business Analytics (BA) von der SSO eingesetzt werden kann, um Erkenntnisse aus den zahlreichen im Konzern vorliegenden Daten zu gewinnen. Diese stellen die Grundlage von neuen BA-Geschäftsmodellen für die SSO dar, deren Aufbau unter den Aspekten der Wertschöpfung für den Konzern über Effizienz- und Effektivitätssteigerungen hinaus, Wertübertragung an die Kunden der SSO und Wertrealisation mit geeigneter Lenkungswirkung diskutiert wird. Ferner wird erläutert, wie das Controlling der SSO durch Integration von BA-Ansätzen in das Informations-, Planungs- und Kontrollsystem verbessert werden kann und wie neue digitale Shared Service-Geschäftsmodelle gesteuert werden. Die Umsetzung der konzeptionellen Überlegungen wird durch zahlreiche Praxisbeispiele veranschaulicht, welche untermauern, dass BA zunehmend wichtige Fähigkeiten für die SSO darstellen, um Wettbewerbsvorteile für ihre Kunden zu generieren.</t>
  </si>
  <si>
    <t>Industrie 4.0 und die Künstliche Intelligenz durchdringen immer mehr Abläufe in produzierenden Unternehmen. So hat Mercedes-Benz im September 2020 mit der Eröffnung seiner Factory 56 (siehe Abb. 10.1) Maßstäbe in der Digitalisierung, aber auch bezüglich Effizienz und Nachhaltigkeit gesetzt. Die smarte Fabrik soll bei der Montage der S-Klasse um 25 % effizienter sein und im Sinne der Daimler-Strategie Ambition 2039 mit deutlich reduziertem Energiebedarf zur Zero Carbon Fabrik, also vollständig CO₂-neutral, werden (Daimler 2020).</t>
  </si>
  <si>
    <t>978-3-658-32773-6</t>
  </si>
  <si>
    <t>The implementation of business processes has been neglected for many years in research. It seemed to be that only hard coding was the appropriate solution for business process implementations. As a consequence in classical literature about business process management (BPM), the focus was mainly on the management aspects of BPM, less on aspects regarding an effective and efficient implementation methodology. This has changed significantly since the advent of BPMN 2.0 (Business Process Model and Notation) in early 2011. BPMN is a graphical notation for modeling business processes in an easy to understand manner. Because the BPMN standard had the process execution in mind when it was designed, it allows for a new way of implementing business processes, on which the process-driven approach (PDA) is based. This approach has been applied in a huge project at SAP SE since 2015 comprising more than 200 business-critical processes. In order to get an impression about the power of the process-driven approach for really complex business process implementation scenarios, this chapter explains the basics about the process-driven approach and shares experiences made during the execution of the project.</t>
  </si>
  <si>
    <t>Empirical Studies on the Development of Executable Business Processes</t>
  </si>
  <si>
    <t>978-3-030-17666-2</t>
  </si>
  <si>
    <t>Seizing digital challenges of contemporary logistics and supply chain management (LSCM) like globalization, ubiquitous data usage and availability or sustainability, a holistic perspective on the integration of Big Data and Business Intelligence (BI) techniques is still at the beginning. With the help of different model types like procedure and reference models, a holistic view using a meta model is created to present a new management approach in LSCM blending data and information aspects with traditional logistics and SCM approaches. Results of an international study executed in Bulgaria, Slovenia and Germany fortify the new management approach and deliver useful insights on practical application. Contributions to literature and research are made through a newly constructed management approach in LSCM and the opening of a new research direction.</t>
  </si>
  <si>
    <t>Integration of Information Flow for Greening Supply Chain Management</t>
  </si>
  <si>
    <t>978-3-030-24355-5</t>
  </si>
  <si>
    <t>Digital procurement is helping companies become more effective and efficient with both strategic and operational procurement. These are important advances that will help procurement take a seat next to the C-suite. With the right digital tools in place for the right processes, procurement can focus on the work that adds value and makes procurement a true strategic partner in the company.</t>
  </si>
  <si>
    <t>Disruptive Procurement: Winning in a Digital World</t>
  </si>
  <si>
    <t>978-3-030-38950-5</t>
  </si>
  <si>
    <t>Kap. 3 stellt den Kern dieses Buchs dar. Es beschreibt die Details zu jedem einzelnen Element des digitalen Unternehmens. Der Aufbau ist bei allen zehn Elementen nahezu identisch. Das jeweilige Element, z. B. die Prozesse oder Daten, wird zunächst grundlegend erläutert und im digitalen Unternehmen mit seiner jeweiligen Rolle wie etwa Enabler, Verwender etc. eingeordnet. Anschließend wird detailliert hinterfragt, was die Digitalisierung des Elements konkret bedeutet und in welchen Stufen sie erfolgen kann. Zur Messung, auf welcher Stufe sich das Element in einem konkreten Unternehmen befindet, werden pro Element geeignete Kriterien abgeleitet und erklärt. Für Prozesse beispielsweise bedeutet die Digitalisierung, dass die Aktivitäten IT-unterstützt durchgeführt werden. Kriterien für die Reifegradmessung sind in diesem Fall u. a. der Digitalisierungs- und der Automatisierungsgrad. Diese geben an, wie viel Prozent der Aktivitäten eines Prozesses IT-unterstützt oder sogar automatisiert durchgeführt werden.</t>
  </si>
  <si>
    <t>Many organizations employ an information system that supports the execution of their business processes. During the execution of these processes, event data are stored in the databases that support the information system. The field of process mining aims to transform such data into actionable insights, which allow business owners to improve their daily operations. For example, a process model describing the actual execution of the process can be easily extracted from the captured event data. Most process mining techniques are ``backward-looking'' providing compliance and performance information. Few process mining techniques are ``forward-looking''. Therefore, in this paper, we propose a novel scenario-based predictive approach that allows us to assess and predict future behavior in business processes. In particular, we propose to use system dynamics to allow for ``what-if'' questions. We create a system dynamics model using variables trained on the basis of the past behavior of the process, as captured in the event log. This model is used to explore the effect of possibly applied changes in the process as well as roles of external factors, e.g., human behavior. Using real event data, we demonstrate the feasibility of our approach to predict possible consequences of future decisions and policies.</t>
  </si>
  <si>
    <t>On the Move to Meaningful Internet Systems: OTM 2019 Conferences</t>
  </si>
  <si>
    <t>978-3-030-33246-4</t>
  </si>
  <si>
    <t>Die Digitalisierung unserer Gesellschaft verändert die Art und Weise, wie wir konsumieren, arbeiten, leben und miteinander kommunizieren. Ziel dieses Kapitels ist es, darzulegen, welche Auswirkungen die wachsende Digitalisierung auf Unternehmen hat und welche Implikationen sich daraus ergeben. Des Weiteren wird erläutert, wie sich die Digitalisierung auf die Wirtschaftsinformatik als wissenschaftliche Disziplin auswirkt. Im Kern wird die Nutzer-, Nutzungs- und Nutzenorientierung eingeführt, die den digitalen Nutzer in den Mittelpunkt des Erkenntnisinteresses stellt. Ausgehend von der Orientierung am digitalen Nutzer und seinen Bedürfnissen müssen organisatorische Prozesse sowie Angebote in Form von Informationssystemen, Produkten und Dienstleistungen so gestaltet werden, dass sie diese Bedürfnisse bestmöglich erfüllen. Durch die Nutzung dieser neuen Systeme und Angebote wird der angestrebte Nutzen sowohl für den digitalen Nutzer und das Unternehmen als auch die Gesellschaft erreicht. Ausgehend von dieser Perspektive wird das sogenannte „House of Digital Business“ vorgestellt, das Unternehmen dabei unterstützen kann, die Herausforderungen der Digitalisierung zu bewältigen. Das Haus dient weiterhin als strukturgebendes Element für das gesamte Lehrbuch.</t>
  </si>
  <si>
    <t>return -- Jahrgang 2020: Magazin für Transformation und Turnaround</t>
  </si>
  <si>
    <t>978-3-658-33634-9</t>
  </si>
  <si>
    <t>Process models aim to structure behavior for a variety of reasons: discussion, analysis, improvement, implementation, and automation. Traditionally, process models were obtained through modeling and structure could be enforced, e.g., by streamlining or simplifying processes. However, process discovery techniques that start from the actual behavior shed new light on this. These techniques return process models that are either formal (precisely describing the possible behaviors) or informal (merely a “picture” not allowing for any form of formal reasoning). Both types of model aim to structure reality. However, reality is often very different and much more variable than expected by stakeholders. Process mining often reveals an “inconvenient truth” which provides the valuable insights needed to improve a wide variety of processes. This contribution, devoted to Jörg Becker’s 60th birthday, reflects on the notion of “structure” in a world where event data are omnipresent.</t>
  </si>
  <si>
    <t>The Art of Structuring: Bridging the Gap Between Information Systems Research and Practice</t>
  </si>
  <si>
    <t>978-3-030-06234-7</t>
  </si>
  <si>
    <t>Nach der Einführung des Wissensmanagements-Modells WM4 im Kap. 2 und der Beschreibung der drei Teilmodelle in den Kap. 3, 4 und 5 wird nun ein Überblick über Methoden und IT-Tools des Wissensmanagements und deren Klassifikation zusammen mit entsprechenden Auswahl- und Eignungsempfehlungen gegeben. Zunächst wird ein differenziertes Klassifikationsschema für die zahlreichen und vielfältigen Methoden und IT-Tools vorgestellt. Im Anschluss folgen eine ausführliche Erläuterung des zentralen Portfolios der Methoden und IT-Tools nach Wissensprozessen und Reifegraden sowie Empfehlungen zu dessen Nutzung. Auf dieser Basis werden die wichtigsten Methoden und IT-Tools der Wissensidentifikation, -teilung, -entwicklung und -sicherung beschrieben. Dabei werden die Ansätze zur Wissenssicherung weiter vertieft. Daran schließen sich Ausführungen zu Enterprise 2.0 und Smart Knowledge Management an. Das Kapitel endet mit einer Übersicht über die speziellen Methoden und IT-Tools für Wissensmanagerinnen und Wissensmanager (Abb. 6.1).</t>
  </si>
  <si>
    <t>Wissensmanagement klipp &amp; klar</t>
  </si>
  <si>
    <t>978-3-658-38309-1</t>
  </si>
  <si>
    <t>Recently, novel AI-based services have emerged in the consumer market. AI-based services can affect the way consumers take commercial decisions. Research on the influence of AI on commercial interactions is in its infancy. In this chapter, a framework creating a first overview of the influence of AI on commercial interactions is introduced. This framework summarizes the findings of comparing numerous customer journeys of novel AI-based services with corresponding non-AI equivalents.</t>
  </si>
  <si>
    <t>Data science is changing our world in many different ways. Data and the associated data science innovations are changing everything: the way we work, the way we move, the way we interact, the way we care, the way we learn, and the way we socialize. As a result, many professions will cease to exist. For example, today’s call centers will disappear just like video rental shops disappeared. At the same time, new jobs, products, services, and opportunities emerge. Hence, it is important to understand the essence of data science. This extended abstract discusses the four essential elements of data science: “water” (availability, magnitude, and different forms of data), “fire” (irresponsible uses of data and threats related to fairness, accuracy, confidentiality, and transparency), “wind” (the way data science can be used to improve processes), and “earth” (the need for data science research and education). Next to providing an original view on data science, the abstract also highlights important next steps to ensure that data will not just change, but also improve our world.</t>
  </si>
  <si>
    <t>Internet of Things. Information Processing in an Increasingly Connected World</t>
  </si>
  <si>
    <t>978-3-030-15651-0</t>
  </si>
  <si>
    <t>The paradigm change from the optimisation of individual operational functions to the optimisation of complete end-to-end processes has been driving the enormous success of business application software, especially ERP systems, since the 1990s. The topic has become the subject of increased interest recently as a result of the digital transformation of business models and processes in almost all industries. Process automation takes place in a number of organisational and technical waves. This article outlines more recent lines of development. After beginning with the traditional BPM approach, in which the priority is modelling business processes, I then proceed to discuss process mining, in which ongoing processes are tracked, analysed and improved. With operational performance support, the individual process instances are supported in real time through predictive analytics and online learning aids. The cutting-edge field of robotic process automation attempts to use robots and software to relieve the burden on process consultants. New infrastructure such as cloud computing and blockchain is having a significant effect on process management. The use of AI technology is becoming increasingly important in all applications. The lines of development of process automation are illustrated in Fig. 1, and this essay also follows the same structure.</t>
  </si>
  <si>
    <t>Robotic Process Automation (RPA) is a fast-emerging automation technology in the field of Artificial Intelligence that allows organizations to automate high volume routines. RPA tools are able to capture the execution of such routines previously performed by a human user on the interface of a computer system, and then emulate their enactment in place of the user. In this paper, after an in-depth experimentation of the RPA tools available in the market, we developed a classification framework to categorize them on the basis of some key dimensions. Then, starting from this analysis, we derived four research challenges necessary to inject intelligence into current RPA technology.</t>
  </si>
  <si>
    <t>978-3-030-37453-2</t>
  </si>
  <si>
    <t>Mit der digitalisierungsbedingten Zunahme kontinuierlich erfasster Massendaten aus unterschiedlichsten Quellen entsteht die Hoffnung, einen besseren Zugang als je zuvor zur Realität zu erhalten. Angesichts des Big-Data-Phänomens stellt sich dabei für Handelsunternehmen die Frage, welche unternehmensweite Datenstrategie es zu verfolgen gilt. Dazu liefert der folgende Beitrag anhand eines Frameworks eine sachlogische Struktur für eine unternehmensweite Datenstrategie. Für jedes aufgezeigte Strategiefeld dieses Frameworks sind dabei Basisentscheidungen zu treffen, die die nötigen Voraussetzungen zur Nutzung von Daten für erfolgreiche Einzelprojekte als auch die erfolgreiche Eingliederung datengetriebener Aktivitäten in Standardprozesse schaffen. Neben der Datenstrategie wird auch der realisierbare betriebswirtschaftliche Beitrag für Einzelhändler anhand einer Fallstudie entfaltet. Dazu wird auf das Handelsmarketing und den Marketing-Mix als zentrales Konzept, und seit jeher eines der wichtigsten Tätigkeitsfelder im Einzelhandel, zur Aufstellung einer datengetriebenen Entscheidungsphänomenologie zurückgegriffen. Als Antwort auf die Frage, welche Datenstrategie angesichts von Big Data von einem Einzelhändler zu verfolgen ist, wurden verschiedene Teilbereiche identifiziert und Maßnahmen innerhalb dieser ausgearbeitet. Es wurde gezeigt, dass integrierte und kohärente Maßnahmen auf organisationaler und technologischer Ebene für die Sammlung, Speicherung, Verarbeitung, Verwendung, Steuerung und Transformation von Big Data im Unternehmen nötig sind. Mit Erfüllung der notwendigen Vorrausetzungen für Big Data im Rahmen der Datenstrategie ist es dabei möglich nicht nur die hier aufgezeigte Absatzseite der Unternehmung zu optimieren, sondern auch die tiefgreifende Integration der verschiedenen Prozessbereiche im Handelsunternehmen abzubilden.</t>
  </si>
  <si>
    <t>Business processes and their outcomes rely on data whose values are changed during process execution. When unexpected changes occur, e.g., due to last minute changes of circumstances, human errors, or corrections of detected errors in data values, this may have consequences for various parts of the process. This challenges the process participants to understand the full impact of the changes and decide on responses or corrective actions. To tackle this challenge, the paper suggests a semi-automated approach for data impact analysis. The approach entails a trans-formation of business process models to a relational database representation, to which querying is applied, in order to retrieve process elements that are related to a given data change. Specifically, the proposed method receives a data item (an attribute or an object) and information about the current state of process execution (in the form of a trace upon which an unexpected change has occurred). It analyzes the impact of the change in terms of activities, other data items, and gateways that are affected. When evaluating the usefulness of the approach through a case study, it was found that it has the potential to assist experienced process participants, especially when the consequences of the change are extensive, and its locus is in the middle of the process. The approach contributes both to practice with tool-supported guidance on how to handle unexpected data changes, and to research with a set of impact analysis primitives and queries.</t>
  </si>
  <si>
    <t>Controlling in Einkauf und Supply Chain ist ein wesentlicher Erfolgsfaktor zur langfristigen Wertsteigerung durch Einkauf und Supply Chain Management. Controlling gestaltet und begleitet die Prozesse der Planung der Strategien und Ziele, deren Steuerung, Kontrolle und Weiterentwicklung. In diesem Verständnis ist Controlling vor allem zukunftsorientiert und der traditionelle Kontrollaspekt, d. h. in den Rückspiegel zu schauen, nimmt eine geringere Rolle ein. Ein gesunder Pragmatismus ist bei der Gestaltung der eingesetzten Controlling-Instrumente zu empfehlen. Eine einfache Lösung mit wenigen Instrumenten und Kennzahlen kann schon große Wirkung haben. Bei der Gestaltung des Controlling in Einkauf und Supply Chain sind zwei Schritte zu gestalten. Im ersten Schritt, dem strategischen Gestaltungsrahmen, wird der Tiefe und Breite des Controlling-Ansatzes definiert. Dieser legt die genutzten Controlling-Instrumente der Planung, Steuerung und Kontrolle sowie deren Einsatz entlang der Supply Chain fest. Der Umfang des Controlling legt auch deren Organisationsform fest. In der Regel ist die Besetzung einer Einkaufs- und Supply Chain Controlling-Stelle sinnvoll, die nah an den Bedarfsträgern arbeitet, jedoch der Finanzabteilung disziplinarisch zugeordnet ist. Im zweiten Schritt der operativen Umsetzung stehen Kennzahlen und deren Ziele im Zentrum. Benchmarking als Methode kann helfen, um zu Zielen zu gelangen, die der SMART-Regel entsprechen. Bei Kennzahlen ist Vorsicht geboten, dass nicht Datenfriedhöfe entstehen, aus denen keine Managemententscheidungen folgen. Es müssen daher Typen von Kennzahlen unterschieden werden, die immer einen Bezug zu den Strategien und Zielen des Einkaufs- und Supply Chain Management aufweisen. Nur so können sie den Führungsprozess unterstützen. Ein adressatengerechtes Reporting, das zwischen Detaillierungsgrad und Frequenz differenziert, sichert darüber hinaus die Akzeptanz der ermittelten Kennzahlen im Top-Management und in anderen Funktionsbereichen. Die Weiterentwicklung des Einkaufs- und Supply Chain Controlling kann durch ein Generationen-Modell und ein Assessment unterstützt werden. Die verantwortlichen Manager erhalten eine Positionierung von Einkauf und Supply Chain Management und daraus abgeleitete Handlungsfelder, um ihre Funktion zu einer Wertsteigerungs-Funktion zu entwickeln.</t>
  </si>
  <si>
    <t>Chefsache Finanzen in Einkauf und Supply Chain: Millionenwerte schaffen im digitalen Zeitalter</t>
  </si>
  <si>
    <t>978-3-658-17538-2</t>
  </si>
  <si>
    <t>This chapter discusses an experiential learning-based university program in management consultancy that is the result of an innovative cooperation with leading global management consulting firms. As management consultancy plays a central role in the spreading and application of management ideas in international businesses, this experience is relevant for other leading business schools who want to develop similar educational programs.</t>
  </si>
  <si>
    <t>The Palgrave Handbook of Learning and Teaching International Business and Management</t>
  </si>
  <si>
    <t>978-3-030-20415-0</t>
  </si>
  <si>
    <t>This paper discusses the challenges in providing AI functionality ``as a Service'' (AIaaS) in enterprise contexts, and proposes solutions to some of these challenges. The solutions are based on our experience in designing, deploying, and testing AI services with a number of customers of ServiceNow, an Application Platform as a Service that enables digital workflows and simplifies the complexity of work in a single cloud platform. Some of the underlying ideas were developed when many of the authors were part of DxContinuum inc, a machine learning (ML) startup that ServiceNow bought in 2017 with the express purpose of embedding ML in the ServiceNow platform. The widespread adoption of ServiceNow by the majority of large corporations has given us the opportunity to interact with customers in different markets and to appreciate the needs, fears and barriers towards adopting AIaaS and to design solutions that respond to such barriers. In this paper we share the lessons we learned from these interactions and present the resulting framework and architecture we adopted, which aims at addressing fundamental concerns that are sometimes conflicting with each other, from automation to security, performance, effectiveness, ease of adoption, and efficient use of resources. Finally, we discuss the research challenges that lie ahead in this space.</t>
  </si>
  <si>
    <t>Service-Oriented Computing</t>
  </si>
  <si>
    <t>978-3-030-33702-5</t>
  </si>
  <si>
    <t>The supply chain is as good as the digital technology behind it. This chapter is devoted to the digitalization of supply chain and operations management (SCOM). The chapter starts with the concept of SCOM excellence and continues with fundamental definitions of digital supply chains and operations. We define and explain Industry 4.0 principles and technology. Subsequently, digital technology classifications of SCOM are presented in terms of the SCOR model. Decision-making support improvements in the digital SCOM framework are discussed from qualitative and quantitative perspectives.</t>
  </si>
  <si>
    <t>Global Supply Chain and Operations Management: A Decision-Oriented Introduction to the Creation of Value</t>
  </si>
  <si>
    <t>978-3-030-72331-6</t>
  </si>
  <si>
    <t>Durch unterschiedliche digitale Treiber entsteht in allen Branchen eine Vielzahl von neuen Produkten und Prozessen. Sowohl Branchen, die „informationsnahe“ Produkte oder Dienstleistungen erzeugen (z. B. die Medien), als auch Branchen, die materielle Produkte erzeugen, sind diesen disruptiven Änderungen ausgesetzt. Im Folgenden wird aufgezeigt, wie sich daraus ganzheitliche disruptive Geschäftsmodelle für Unternehmen ergeben.</t>
  </si>
  <si>
    <t>Da im Umfeld der digitalen Tools für die Personalarbeit sehr viele Begriffe verwendet werden, die Verwirrung stiften können, werden in diesem Kapitel die wichtigsten eingängig erläutert: Algorithmen und Heuristiken, Big Data, Künstliche Intelligenz, Machine Learning, Künstliche Neuronale Netze, Analytics (Descriptive, Diagnostic, Predictive und Prescriptive), Automatisierung und Robotic Process Automation, Intelligent Process Automation und Chatbots, Augmented und Virtual Reality. Insbesondere werden zentrale Machine-Learning-Algorithmen vorgestellt und ihre Anwendungsbedingungen sowie -grenzen benannt. Damit werden die Grundlagen gelegt, um besser verstehen zu können, was digitale Tools in der Personalarbeit können und was (noch) nicht.</t>
  </si>
  <si>
    <t>978-3-658-29431-1</t>
  </si>
  <si>
    <t>Process mining is an emerging area that synergically combines model-based and data-oriented analysis techniques to obtain useful insights on how business processes are executed within an organization. Through process mining, decision makers can discover process models from data, compare expected and actual behaviors, and enrich models with key information about their actual execution. To be applicable, process mining techniques require the input data to be explicitly structured in the form of an event log, which lists when and by whom different case objects (i.e., process instances) have been subject to the execution of tasks. Unfortunately, in many real world set-ups, such event logs are not explicitly given, but are instead implicitly represented in legacy information systems. To apply process mining in this widespread setting, there is a pressing need for techniques able to support various process stakeholders in data preparation and log extraction from legacy information systems. The purpose of this paper is to single out this challenging, open issue, and didactically introduce how techniques from intelligent data management, and in particular ontology-based data access, provide a viable solution with a solid theoretical basis.</t>
  </si>
  <si>
    <t>Reasoning Web. Semantic Interoperability on the Web: 13th International Summer School 2017, London, UK, July 7-11, 2017, Tutorial Lectures</t>
  </si>
  <si>
    <t>978-3-319-61033-7</t>
  </si>
  <si>
    <t>Digitale Transformation in der öffentlichen Verwaltung: Praxishandbuch für Projektleiter und Führungskräfte</t>
  </si>
  <si>
    <t>In den nächsten Jahren wird es überall in den Verwaltungslandschaften in Europa eine Vielzahl von Vorhaben zur digitalen Transformation von Verwaltungsleistungen, Verfahren oder Förderungen geben. Da und dort wird auch länderübergreifende Zusammenarbeit erfolgen, weil die Prozesse grenzüberschreitend abgewickelt werden müssen. Alle Aufgabenstellungen haben vergleichbare Ausgangslagen und Herausforderungen.</t>
  </si>
  <si>
    <t>978-3-662-60938-5</t>
  </si>
  <si>
    <t>Management 4.0 -- Unternehmensführung im digitalen Zeitalter</t>
  </si>
  <si>
    <t>Der Beitrag untersucht, auf welche Faktoren der digitale Wandel im Controlling zurückzuführen ist und welchen Einfluss diese auf das gesamte Controlling-System haben. Es wird gezeigt, dass der digitale Wandel im Controlling im Wesentlichen von einer veränderten Datenverfügbarkeit (Big Data) und neuen Analysemöglichkeiten (Business Analytics) getrieben wird. Die zunehmende Bedeutung von Informationen und dem wachsenden Verständnis von Big Data schaffen neue Potenziale, aber auch Herausforderungen für das Controlling. So werden beispielsweise durch die intelligente Vernetzung von Maschinen und Anlagen enorme Datenmengen generiert, welche das Controlling in neues und gewinnbringendes Wissen transformieren kann. Die Analyseergebnisse zeigen, dass das Controlling herausgefordert ist, Prozesse, Systeme und Daten zu standardisieren, Prozesse zu automatisieren und Controller zu spezialisieren, um einen Nutzen aus der Digitalisierung schöpfen zu können.</t>
  </si>
  <si>
    <t>978-3-662-57963-3</t>
  </si>
  <si>
    <t>Hospitals are facing high pressure to be profitable with decreasing funds in a stressed healthcare sector. This situation calls for methods to enable process management and intelligent methods in their daily work. However, traditional process intelligence systems work with logs of execution data that is generated by workflow engines controlling the execution of a process. But the nature of the treatment processes requires the doctors to work with a high freedom of action, rendering workflow engines unusable in this context. In this chapter, we describe a process intelligence approach to develop a platform for clinical pathways for hospitals without using workflow engines. Our approach is explained using a case in liver transplantation, but is generalizable on other clinical pathways as well.</t>
  </si>
  <si>
    <t>This chapter encompasses all activities undertaken to investigate the problem and outline the solution requirements. An important element is the introduction of a definition of tactical management in the spirit of its distinctiveness but encompassing the relations to strategic, operational, and project management. The interviews, the literature review, the delineation of strategic, operational, and project management are investigated for the purpose of properly stating what tactical management is, what it needs in terms of managerial methods, and which are its information system requirements. At the end of this chapter, the taxonomy through which the current contributions are being evaluated is given. This chapter lays the foundation for our artifact design, evaluation criteria, and research expectations, within the Design Science Research framework.</t>
  </si>
  <si>
    <t>Tactical Management in Complexity: Managerial and Informational Aspects</t>
  </si>
  <si>
    <t>978-3-030-22804-0</t>
  </si>
  <si>
    <t>Decision-making, innovation and transformation of business models require organizations to precisely understand their current status-quo business model. However, traditional top-down approaches to business model visualization are human-centric, “de jure”, subjective, error-prone, and time-consuming. In contrast, bottom-up Business Model Mining collects and consolidates different sources of business model-related data and presents business models in predefined templates such as the Business Model Canvas. This paper employs a design science approach to develop a Business Model Mining Software to automatically mine business models bottom-up from enterprise resource planning systems. First, this paper discusses weaknesses of traditional top-down approaches to business model visualization and the potential by data-driven approaches. Second, this paper derives meta-requirements and design principles as theoretical foundations to conceptualize the business model mining software. Third, this paper instantiates the “Business Model Miner” in Microsoft PowerBI as a working software based on data from three real-life SAP R/3 ERP-systems of a manufacturing corporation.</t>
  </si>
  <si>
    <t>Robotic Process Automation (RPA) recently gained a lot of attention, in both industry and academia. RPA embodies a collection of tools and techniques that allow business owners to automate repetitive manual tasks. The intrinsic value of RPA is beyond dispute, e.g., automation reduces errors and costs and thus allows us to increase the overall business process performance. However, adoption of current-generation RPA tools requires a manual effort w.r.t. identification, elicitation and programming of the to-be-automated tasks. At the same time, several techniques exist that allow us to track the exact behavior of users in the front-end, in great detail. Therefore, in this paper, we present a novel end-to-end approach that allows for completely automated, algorithmic RPA-rule deduction, on the basis of captured user behavior. Furthermore, our proposed approach is accompanied by a publicly available proof-of-concept implementation.</t>
  </si>
  <si>
    <t>The analysis of organizational and medical treatment processes is crucial for the future development of the healthcare domain. Recent approaches to enable process mining on healthcare data make use of the hospital information systems' Audit Trails. In this work, methods are proposed to integrate Audit Trail data into the generic OpenSLEX meta model to allow for an analysis of healthcare data from different perspectives (e.g. patients, doctors, resources). Instead of flattening the event data in a single log file the proposed methodology preserves as much information as possible in the first stages of data extraction and preparation. By building on established standardized data and message specifications for auditing in healthcare, we increase the range of analysis opportunities in the healthcare domain.</t>
  </si>
  <si>
    <t>Information Technology in Bio- and Medical Informatics</t>
  </si>
  <si>
    <t>978-3-319-64265-9</t>
  </si>
  <si>
    <t>Künstliche Intelligenz: Was steckt hinter der Technologie der Zukunft?</t>
  </si>
  <si>
    <t>Künstliche Intelligenz hat sich in den letzten Jahren als zentrales Trendthema der globalen Technologieindustrie etabliert. Sie wird realisiert durch tiefe neuronale Netze und bietet vielfältige Chancen und Innovationspotentiale, beispielsweise im Smart Home, in der Medizin und bei industriellen Anwendungen. KI hat enorme Auswirkungen auf die wirtschaftliche Entwicklung und unsere Arbeitswelt und stellt die Gesellschaft vor große Herausforderungen. Die Internetkonzerne nutzen KI auf vielfältige Weise und haben durch die Bereitstellung von Plattformen mittlerweile monopolartige Strukturen aufgebaut, welche große Bereiche der Wertschöpfung aus Europa abziehen. Es sind auch tiefgreifende Veränderungen am Arbeitsmarkt zu erwarten, welche nur durch verstärkte Aus- und Weiterbildungsanstrengungen abgefangen werden können. KI-Systeme erlauben potentiell die feinmaschige Überwachung großer Bevölkerungsteile und es sind detaillierte juristische und organisatorische Regelungen erforderlich, um die Freiheitsrechte der Bürger zu garantieren. Wissenschaftler und die Politik haben daher eine Prüfstrategie für ein „KI-Gütesiegel“ entwickelt, welche garantieren soll, dass KI-Systeme die gewünschten Ergebnisse auf nachvollziehbare Weise liefern. Zudem sollen die Systeme keine Bevölkerungsgruppe benachteiligen, robust funktionieren, den Datenschutz beachten und sicher gegen Angriffe oder bei Unfällen sein.</t>
  </si>
  <si>
    <t>978-3-658-30211-5</t>
  </si>
  <si>
    <t>Anhang zum quantitativen Teil der Studie</t>
  </si>
  <si>
    <t>Prozessintelligenz: Business-Process-Management-Studie -- Status quo und Erfolgsmuster</t>
  </si>
  <si>
    <t>978-3-662-55705-1</t>
  </si>
  <si>
    <t>Encyclopedia of Social Network Analysis and Mining</t>
  </si>
  <si>
    <t>978-1-4939-7131-2</t>
  </si>
  <si>
    <t>Springer New York</t>
  </si>
  <si>
    <t>The 4th industrial revolution (Industry 4.0, I4.0) is based upon the penetration of many new technologies to the industrial world. These technologies are posed to fundamentally change assembly lines around the world. Assembly systems transformed by I4.0 technology integration are referred to here as Assembly 4.0 (A4.0). While most I4.0 new technologies are known, and their integration into shop floors is ongoing or imminent, there is a gap between this knowledge and understanding the form and the impact of their full implementation in assembly systems. The path from the new technological abilities to improved productivity and profitability has not been well understood and has some missing parts. This paper strives to close a significant part of this gap by creating a road map to understand and explore the impact of typical I4.0 new technologies on A4.0 systems. In particular, the paper explores three impact levels: strategic, tactical, and operational. On the strategic level, we explore aspects related to the design of the product, process, and the assembly system. Additionally, the paper elaborates on likely changes in assembly design aspects, due to the flexibility and capabilities that these new technologies will bring. Strategic design also deals with planning and realizing the potential of interactions between sub-assembly lines, kitting lines, and the main assembly lines. On the tactical level, we explore the impact of policies and methodologies in planning assembly lines. Finally, on the operational level, we explore how these new capabilities may affect part routing and scheduling including cases of disruptions and machine failures. We qualitatively assess the impact on performance in terms of overall flow time and ability to handle a wide variety of end products. We point out the cases where clear performance improvement is expected due to the integration of the new technologies. We conclude by identifying research opportunities and challenges for advanced assembly systems.</t>
  </si>
  <si>
    <t>The International Journal of Advanced Manufacturing Technology</t>
  </si>
  <si>
    <t>1433-3015</t>
  </si>
  <si>
    <t>Prioritization is essential for process decision-making. Organizational decision-makers frequently do not have clear perceptions of which processes are of prime and secondary importance. Further, research does not provide a satisfactory definition of process importance and quantifiable proxies. Thus, this paper derives dimensions of process importance including the number of process executions, involved process stakeholders, customer or supplier involvement, and value chain position from literature, and introduces measurable proxies from information systems for each dimension. The artifact “KeyPro” is developed to explore important processes bottom-up from log data in SAP-ERP systems with visualization in interactive dashboards. As process library, we retrieve 220 processes from 52 process experts across four real-world companies. 773 ERP transactions are matched to these processes to measure which processes constitute important processes along the importance dimensions. We implemented KeyPro in three real-world SAP-ERP systems and a focus group of process experts. An evaluation in two case studies reveals significant deviations between perceptions by decision-makers and the results suggested by KeyPro.</t>
  </si>
  <si>
    <t>Enterprises operate in markets by building and fulfilling exchange relationships. However, up to date accounting information systems are organized in an enterprise-specific way. We introduce the Market Information perspective on top of the Exchange (Shared Ledger) and Enterprise-Specific perspectives. The latter, developed earlier, are enhanced and the interplay with the Market perspective elaborated. First, we analyze how are Market related concepts of Offering, Contract, Resource, and Social Interaction represented in UFO ontologies and other ontologies. Second, we propose a Market perspective, and included Exchange, and Enterprise perspective conceptual model of a Shared Information System for Financial Reporting in OntoUML language, and third, we analyze the International Accounting Standards Board (IASB) Conceptual Framework and Standards for Financial Reporting to uncover construct deficit and overload in these Standards and Framework for usage in Shared Information Systems.</t>
  </si>
  <si>
    <t>978-3-030-35151-9</t>
  </si>
  <si>
    <t>5G is changing industrial production and offers great potential for the manufacturing industry. Industrial practitioners should learn more about 5G technologies, close their knowledge gap between operation technology (OT) and 5G information technology (IT) and make better use of the advantages of 5G in industrial production. The 5G Learning Factory was established immediately after the 5G commercialisation in China in 2019. 5G full connectivity of the whole learning factory has been realised in 2020. In the 5G Learning Factory, the operators are committed to the research on the fusion of 5G and industrial communications.</t>
  </si>
  <si>
    <t>Learning Factories: Featuring New Concepts, Guidelines, Worldwide Best-Practice Examples</t>
  </si>
  <si>
    <t>978-3-031-46428-7</t>
  </si>
  <si>
    <t>With the increasing development of business process techniques in many enterprises and organizations, business process recommendation has become a dramatic research area of business process management techniques. However, there are some problems in current business process recommendation approaches, which rely on simple metrics such as structural, textual, or behavioral similarity, or which generally rely on specific structures without typical metadata features. To improve the availability of process description and recommendation, an approach for recommending processes is proposed based on metadata. The concept of business process description framework (BPDF) is first constructed based on MFI-5. According to BPDF, similarity feature set (SFS) of the process is defined. The processes are further identified and quantified using SFS, so that the process vectors are obtained. And the similarity measure algorithm is utilized to calculate the similarity between any two vectors, and the similarity matrix of the processes can then be extracted. According to the results of processes similarity measurement, these processes are ranked to provide support for process recommendation. An empirical experiment shows that the proposed approach can be effectively applied to actual scenarios of process recommendation.</t>
  </si>
  <si>
    <t>The Journal of Supercomputing</t>
  </si>
  <si>
    <t>1573-0484</t>
  </si>
  <si>
    <t>The goal of process mining is to gain insights into operational processes through the analysis of events recorded by information systems. Typically, this is done in three phases. Firstly, events are extracted from a data store into an event log. Secondly, an intermediate structure is built in memory and finally, this intermediate structure is converted into a process model or other analysis results.</t>
  </si>
  <si>
    <t>Database and Expert Systems Applications</t>
  </si>
  <si>
    <t>978-3-319-98812-2</t>
  </si>
  <si>
    <t>Digitalisierung wird in der Wissenschaft und Praxis als maßgebendes Thema der Zukunft diskutiert. Der Themenkomplex Digitalisierung und dessen Auswirkungen lassen sich aus unterschiedlichen Perspektiven betrachten. Digitalisierung bedeutet nicht nur die Umwandlung von analogen in digitale Darstellungen, sondern umfasst aus betriebswirtschaftlicher Sicht die Veränderungen des Kundenverhaltens und der Märkte durch digitale Technologien, sowie den notwendigen Wandel von Geschäftsmodellen, Wertschöpfungsketten und Organisationsstrukturen in den Unternehmen.</t>
  </si>
  <si>
    <t>Controlling -- Aktuelle Entwicklungen und Herausforderungen: Digitalisierung, Nachhaltigkeit und Spezialaspekte</t>
  </si>
  <si>
    <t>978-3-658-27723-9</t>
  </si>
  <si>
    <t>Encyclopedia of Database Systems</t>
  </si>
  <si>
    <t>978-1-4614-8265-9</t>
  </si>
  <si>
    <t>Business Process Intelligence (BPI) is an emerging topic that has gained popularity in the last decade. It is driven by the need for analysis techniques that allow businesses to understand and improve their processes. One of the most common applications of BPI is reporting, which consists on the structured generation of information (i.e., reports) from raw data. In this article, state-of-the-art process mining techniques are used to periodically produce automated reports that relate the actual performance of students of a Dutch University to their studying behavior. To avoid the tedious manual repetition of the same process mining procedure for each course, we have designed a workflow calling various process mining techniques using RapidProM. To ensure that the actual students' behavior is related to their actual performance (i.e., grades for courses), our analytic workflows approach leverages on process cubes, which enable the dataset to be sliced and diced based on courses and grades. The article discusses how the approach has been operationalized and what is the structure and concrete results of the reports that have been automatically generated. Two evaluations were performed with lecturers using the real reports. During the second evaluation round, the reports were restructured based on the feedback from the first evaluation round. Also, we analyzed an example report to show the range of insights that they provide.</t>
  </si>
  <si>
    <t>978-3-319-53435-0</t>
  </si>
  <si>
    <t>(a)Situation faced: A family-owned manufacturing company recently went through the transfer of management from the older to the younger family generation. A number of problems were uncovered during this process, such as prevalence of tacit knowledge, an inefficient decision-making process, outdated IT system support, and an urgent need for certification of production processes according to quality-assurance standards (ISO 9001). Each of these problems required thorough documentation of the as-is business processes in the organization to guide their improvement.(b)Action taken: To ensure that the created process models serve as a valid communication medium, the company's process landscape was created during an initial workshop between the executives and external BPM consultants. Then the information on processes in the company's various departments was gleaned from semi-structured interviews with the department employees. At the same time, process weaknesses and potential improvements were derived and discussed with the functions' management. The succeeding depiction of the to-be process framework was achieved with the help of the icebricks modeling method and the corresponding software tool, which is a lightweight, standardized approach to ensure high quality of process models.(c)Results achieved: During the modeling phase of the project, external BPM consultants documented the process landscape, thereby explicating the company's knowledge and good-practice processes. The process landscape served as basis for well-informed decisions regarding the implementation options of a new ERP system, which was introduced on time and on budget in the second phase of the project. The ISO 9001 recertification of production processes was achieved in the third project phase with the help of the process documentation that had been created.(d)Lessons learned: Simply deploying process models on the company's intranet platform does not necessarily lead to their desired comprehension and use. All employees have to be trained that process models are a means of communication and are never finalized, a notion that also applies to continuous process improvement. Process owners must be defined so they take responsibility for adjustments to the process environment beyond the project's lifecycle, but such responsibility is not solely that of a project manager. Furthermore, the project demonstrated the appropriateness of the icebricks modeling method for the manufacturing domain, although it was originally designed for the retail industry.</t>
  </si>
  <si>
    <t>Business Process Management Cases: Digital Innovation and Business Transformation in Practice</t>
  </si>
  <si>
    <t>978-3-319-58307-5</t>
  </si>
  <si>
    <t>The successful application of process mining relies on good tool support. Traditional Business Intelligence (BI) tools are data-centric and focus on rather simplistic forms of analysis. Mainstream data mining and machine learning tools provide more sophisticated forms of analysis, but are also not tailored towards the analysis and improvement of processes. Fortunately, there are dedicated process mining tools able to transform event data into actionable process-related insights. For example, ProM is an open-source process mining tool supporting all of the techniques mentioned in this book. Process discovery, conformance checking, social network analysis, organizational mining, clustering, decision mining, prediction, and recommendation are all supported by ProM plug-ins. However, the usability of the hundreds of available plug-ins varies and the complexity of the tool may be overwhelming for end-users. In recent years, several vendors released dedicated process mining tools (e.g., Celonis, Disco, EDS, Fujitsu, Minit, myInvenio, Perceptive, PPM, QPR, Rialto, and SNP). These tools typically provide less functionality than ProM, but are easier to use while focusing on data extraction, performance analysis and scalability. This chapter provides an overview of available tools and trends.</t>
  </si>
  <si>
    <t>Process Mining: Data Science in Action</t>
  </si>
  <si>
    <t>978-3-662-49851-4</t>
  </si>
  <si>
    <t>Due to the need to improve different business processes, chances are that multiple BPM projects are being conducted at the same time within the same organization. Collectively, we call the set of BPM projects within a company, including its specific management structure, a BPM program. This chapter deals with the following question: “What does it take to successfully manage a BPM program?” To answer this question, we consider BPM as an enterprise capability, at the same level as other organizational management disciplines such as risk management and human performance management. After introducing the typical reasons for BPM programs to fail, we introduce transversal aspects of BPM, such as governance and strategic alignment, and discuss how these are critical to avoid the fail reasons. Next, we organize these aspects in a BPM maturity model and show how to use this model to assess the BPM maturity of an organization.</t>
  </si>
  <si>
    <t>Fundamentals of Business Process Management</t>
  </si>
  <si>
    <t>978-3-662-56509-4</t>
  </si>
  <si>
    <t>Shared Service Organisationen (SSOs) sind Anbieter von Dienstleistungen, „die mit dem Ziel der Effizienz- und Effektivitätssteigerung für mehrere interne oder auch externe Kunden gebündelt erbracht werden, häufig nicht zu den Kernprozessen eines Unternehmens gehören und in einer Organisationseinheit (in der Regel Shared Service Center) zusammengefasst werden.`</t>
  </si>
  <si>
    <t>Betriebswirtschaftliche Implikationen der digitalen Transformation</t>
  </si>
  <si>
    <t>978-3-658-18751-4</t>
  </si>
  <si>
    <t>Even though the total turnover in the consulting industry is increasing year after year, the competitive playing field for consultancies is changing rapidly. This is due to recent developments in potentially disruptive technologies used by successful digital newcomers, but also substantial changes and evolving requirements on the client side. In the face of new challenges and changing framework conditions, consultants should continually assess their service portfolio and critically review the traditional personnel-intensive `face-to-face' delivery model of consulting. Like many of their clients, consulting firms are facing a digital transformation process that will lead to partially or completely virtualized processes, adapted organization structures and digital business models. Virtualization promises innovative possibilities for optimized performance and service delivery, thereby strengthening the competitive position. A serious analysis with regard to the potentials of virtualization within the different phases of consulting projects, within the consulting organization and in cooperation with customers and partners is necessary. To this end, knowledge should be accumulated at an early stage and a comprehensive vision should be developed that combines traditional and digitalized consulting approaches in a value-adding way. This introductory article reviews and structures the recent technology and market developments, provides examples of virtual consulting services, and outlines how a digital transformation initiative in consulting can be set up.</t>
  </si>
  <si>
    <t>Digital Transformation of the Consulting Industry: Extending the Traditional Delivery Model</t>
  </si>
  <si>
    <t>978-3-319-70491-3</t>
  </si>
  <si>
    <t>978-3-658-24475-0</t>
  </si>
  <si>
    <t>Betriebliche Informationssysteme bilden das Rückgrat moderner Wertschöpfungstätigkeiten. Durch den flächendeckenden Einsatz von Informations- und Kommunikationstechnik sowie die fortschreitende Digitalisierung von Geschäftsprozessen entstehen dabei unzählige Datenmengen, die vielfältige Nutzenpotentiale zur Generierung neuer Mehrwerte versprechen. Häufig mangelt es jedoch an Fachpersonal, welches die erforderlichen Kompetenzen aufweist, um aus den anfallenden Datenbeständen die versteckten Potenziale zu bergen. Aus diesem Defizit heraus entwickelte sich in den letzten Jahren unter dem Titel „Data Scientist“ eines der gefragtesten Berufsbilder des 21. Jahrhunderts. Gleichzeitig entstehen zahlreiche Weiterbildungsangebote, die darauf abzielen, die notwendigen Qualifikationsbedarfe zu decken. Vor diesem Hintergrund beschäftigt sich der vorliegende Beitrag mit der Gegenüberstellung von Data-Science-Kompetenzanforderungen und der Abdeckung durch aktuelle Weiterbildungsangebote, um den Status quo zu skizzieren und Differenzen zwischen Nachfrage und Angebot zu eruieren. Während aus Nachfragesicht existierende Kompetenzprofile systematisiert und konsolidiert werden, erfolgt aus Angebotssicht eine inhaltsanalytische Untersuchung aktuell auf dem Markt befindlicher Weiterbildungsangebote. Ausgehend von den Ergebnissen beider Erhebungen werden Handlungsempfehlungen für die betriebliche Praxis sowie anknüpfende Forschungsarbeiten abgeleitet.</t>
  </si>
  <si>
    <t>Information systems are becoming more and more intertwined with the operational processes they support. As discussed in the previous chapter, multitudes of events are recorded by today's information systems. Nevertheless, organizations have problems extracting value from these data. The goal of process mining is to use event data to extract process-related information, e.g., to automatically discover a process model by observing events recorded by some enterprise system. A small example is used to explain the basic concepts. These concepts will be elaborated in later chapters.</t>
  </si>
  <si>
    <t>Data plays a pivotal role in business growth. In fact, data is considered to be an asset to organizations. This is more evident in the enterprises where the data is preserved and mined for discovering knowledge. The data with exponential growth and characterized by volume, velocity, and variety is termed as big data. Mining such voluminous data can give comprehensive business intelligence for making strategic decisions. The emergence of cloud computing technology, parallel processing power of servers, and the distributed programming frameworks like Hadoop with new programming paradigm “MapReduce” pave way for mining massive-scale data. Data mining domain is rich in algorithms that are used to mine data for discovering trends. The era of big data has arrived and mining such data is beyond the capability of conventional data mining techniques. The unprecedented exponential growth of data needs a platform for effective data analysis in real time with fast response. In this paper, we present an overview of big data, mechanisms or algorithms and environment or tools needed to execute them. The rationale behind this paper is that big data mining is the need of the hour in all sectors like finance, biology, healthcare, banking, insurance, and environmental research to name a few. Review of various aspects of big data mining can help readers to gain know-how in the context of globalization, business collaborations where mining cross-organization data is essential. This paper also throws light into the relationship among big data, cloud computing technology, Hadoop, and Big data storage systems. In future, we intend to propose and implement algorithms for big data mining.</t>
  </si>
  <si>
    <t>ICT Based Innovations</t>
  </si>
  <si>
    <t>978-981-10-6602-3</t>
  </si>
  <si>
    <t>Ontology-based Data Access (OBDA) is a by now well-established paradigm that relies on conceptually representing a domain of interest to provide access to relational data sources. The conceptual representation is given in terms of a domain schema (also called an ontology), which is linked to the data sources by means of declarative mapping specifications, and queries posed over the conceptual schema are automatically rewritten into queries over the sources. We consider the interesting setting where users would like to access the same data sources through a new conceptual schema, which we call the upper schema. This is particularly relevant when the upper schema is a reference model for the domain, or captures the data format used by data analysis tools. We propose a solution to this problem that is based on using transformation rules to map the upper schema to the domain schema, building upon the knowledge contained therein. We show how this enriched framework can be automatically transformed into a standard OBDA specification, which directly links the original relational data sources to the upper schema. This allows us to access data directly from the data sources while leveraging the domain schema and upper schema as a lens. We have realized the framework in a tool-chain that provides modeling of the conceptual schemas, a concrete annotation-based mechanism to specify transformation rules, and the automated generation of the final OBDA specification.</t>
  </si>
  <si>
    <t>Knowledge Engineering and Knowledge Management</t>
  </si>
  <si>
    <t>978-3-030-03667-6</t>
  </si>
  <si>
    <t>Die Informationsmacht wird durch die Innovationen und die Daten erzeugt und könnte durch die Interoperationen und die Protektion, z. B. die DSGVO, begrenzt werden. Waren es in der industriellen Zeit vor allem inkrementelle Verbesserungen von Produkten, so streben digitale Innovationen nach einer maximalen Erweiterung ihres Netzwerkes durch das informationelle Eindringen in einen Markt, die Informatisierung der Prozesse und die nachfolgende Reorganisation der betroffenen Unternehmen. Fallstudien zu NEST, Motorola und General Electric sowie Android-Auto zeigen die Stufen der Informatisierung, der Vernetzung, das Überschreiten von Branchengrenzen und damit den Zwang zur Entwicklung übergeordneter Geschäftsmodelle am Beispiel von vier Branchen – u. a. der Automobilindustrie – als Folge von informationeller Überlegenheit der Netzwerktore. Eine der schärfsten Waffen zur Begrenzung von Marktmacht ist das Kartell- oder Wettbewerbsrecht. Die insgesamt beschränkten Ergebnisse der Klagen der EU gegen Google und Facebook zeigen, dass das Kartellrecht neue Instrumente zur Kontrolle der Informationsmacht braucht, gewissermaßen als digitales Pendant einer wettbewerbsschädlichen industriellen Marktmacht. Trotz hoher Strafen für sogenannte „Wenn-dann-Geschäfte“ ist die Informationsmacht und Wettbewerbsfähigkeit von Google und Facebook durch die EU nicht geschwächt worden. Die DSGVO ist eine sich selbst beschränkende weithin passive Regulierung. Sie konzentriert sich auf die Datenpreisgabe mit nachfolgender Geheimhaltung und vorausgehender informierter Zustimmung, lässt den Datenempfang aber außer Acht. Damit verstärkt sie das Digitalisierungsdilemma und schützt weder Daten noch Menschen in wirksamem Umfang. Ein Paradigmenwechsel des Datenschutzes wäre die Normierung einer Rechtfertigungspflicht verbunden mit der Transparenz der Daten als Regeldienst für die Netzwerktore und zur Stärkung der Datensubjekte damit Daten z. B. „geteilt“ genutzt werden können ohne sie „aufzuteilen“.</t>
  </si>
  <si>
    <t>Protektion 4.0: Das Digitalisierungsdilemma</t>
  </si>
  <si>
    <t>978-3-662-56262-8</t>
  </si>
  <si>
    <t>Several recent studies of ERP system interfaces have confirmed that their poor usability hinders worker productivity, despite the huge investments companies make in user training and support. Usability challenges arise from the complexity of ERP systems, which are designed as a universal tool for a plethora of organizational practices and contexts. Learning to operate within an excessively vast terrain of ERP task pages and parameters is a significant challenge for most ERP users. Our proposed solution relies on the system itself to share task and process information in order to guide users through learning and performing their business tasks with the system. This perspective arises from employing the human–computer collaboration approach to the design of user interfaces, which we apply as a guiding framework for our research. In this paper, we present two interface components for providing ERP system users with task and process guidance: Automated Playback and Interactive Process Visualization. The novelty of our approach comes from using the history of past interactions to dynamically compose animated demonstrations of task interfaces and to provide an interactive graphical map of the current process being worked on by the user.</t>
  </si>
  <si>
    <t>European Journal of Information Systems</t>
  </si>
  <si>
    <t>The digital transformation of consulting is a phenomenon that can affect both external and internal processes of a consulting firm. Consequently, consulting firms should analyze and monitor not only customer-faced processes but also processes that occur in back offices and without any client interaction. The following case study addresses two issues. First, it gives insights of the status of the digital transformation of a German IT- and Management-Consulting firm with more than 1500 employees. It applies the current knowledge about the virtualization of consulting services in a real life setting. Second, the case study describes, how internal processes can be virtualized and digitally transformed via the implementation of a digital platform that will enable a crowd workplace. The paper concludes with implications for practitioners and future research.</t>
  </si>
  <si>
    <t>Nach Abschluss der Transition in Kapitel 3 wird das lebenszyklusbezogene Metamodell für die LSCI unter Bezugnahme der relevanten Konzepte des vorangegangenen Kapitels entwickelt. Dabei werden zunächst Ziele und Rahmenbedingungen sowie der Aufbau des Metamodells betrachtet. Anschließend erfolgen die Domänenkonkretisierung sowie die Aufstellung der Modellfamilien der Logistics Intelligence und der Supply Chain Intelligence.</t>
  </si>
  <si>
    <t>Intelligence Systeme im Logistik- und Supply Chain Management: Entwicklung eines Metamodells für einen weiterführenden Managementansatz</t>
  </si>
  <si>
    <t>978-3-658-21466-1</t>
  </si>
  <si>
    <t>Die Entwicklung und Explikation der LSCI erfordert im besonderen Maße eine Auseinandersetzung mit den relevanten und tangierenden theoretischen Konzepten und Ansätzen. Daher werden im Folgenden das LSCM als intendierte Domäne, die Information als basaler Grundpfeiler sowie mit IT-Systemen und der BI die relevanten Ansätze des IT-Managements erläutert. Abbildung 5 dient hierbei als Orientierungshilfe unter Referenzierung der Dissertationsstruktur aus Abbildung 4.</t>
  </si>
  <si>
    <t>Cloud Computing: Die Infrastruktur der Digitalisierung</t>
  </si>
  <si>
    <t>Die Digitalisierung von Prozessen in Unternehmen führt zu einem rasanten Anstieg der Datenmengen. Um die Datenflut zu beherrschen, muss die Wirtschaftsprüfung neue Methoden und IT-Architekturen entwickeln und integrieren. Der Einsatz von Cloud Computing für rechen- und speicherintensive Datenanalysen verspricht im Vergleich zu klassischen IT-Architekturen die Realisierung von Effizienzpotenzialen und die Ermöglichung neuartiger Prüfungsansätze. Jedoch müssen Cloud-spezifische Risiken und Anforderungen berücksichtigt werden, zum Beispiel in Bezug auf den Schutz und die Sicherheit von teils sensiblen Mandantendaten sowie deren rechtskonforme Speicherung und Verarbeitung. Der vorliegende Beitrag basiert auf einer Erhebung in einer führenden Wirtschaftsprüfungsgesellschaft, die im Vorfeld zur Einführung einer Cloud-Architektur durchgeführt wurde. Es werden Herausforderungen und Potenziale aufgezeigt sowie eine Cloud-Architektur für Datenanalysen in der Wirtschaftsprüfung vorgestellt.</t>
  </si>
  <si>
    <t>978-3-658-20967-4</t>
  </si>
  <si>
    <t>We present heuristics that help to identify suitable consumer-oriented parts of enterprise systems which could be re-engineered as microservices. Our approach assesses the key structural and behavioural properties common to both enterprise and microservice systems, as needed to guide a microservices discovery process and coherently assess restructuring recommendations. Building upon existing business object and system structural definitions, we present heuristics for two fundamental areas of microservice discovery, namely function splitting based on object subtypes (i.e., the lowest granularity of software based on structural properties) and functional splitting based on common execution fragments across software (i.e., the lowest granularity of software based on behavioural properties). A prototype analysis tool was developed based on the defined heuristics and experiments show that it can identify microservice designs which support multiple microservice characteristics, such as high cohesion, low coupling, high scalability, high availability, and processing efficiency while preserving coherent features of enterprise systems. In particular, we illustrate the usefulness of this new approach by conducting a case study based on customer management systems: SugarCRM and ChurchCRM.</t>
  </si>
  <si>
    <t>978-3-030-03596-9</t>
  </si>
  <si>
    <t>Process mining provides the technology to leverage the ever-increasing amounts of event data in modern organizations and societies. Despite the growing capabilities of modern computing infrastructures, event logs may be too large or too complex to be handled using conventional approaches. This chapter focuses on handling ``Big Event Data'' and relates process mining to Big Data technologies. Moreover, it is shown that process mining problems can be decomposed in two ways, case-based decomposition and activity-based decomposition. Many of the analysis techniques described can be made scalable using such decompositions. Also other performance-related topics such as streaming process mining and process cubes are discussed. The chapter shows that the lion's share of process mining techniques can be ``applied in the large'' by using the right infrastructure and approach.</t>
  </si>
  <si>
    <t>With the increasing use of business process model management techniques, a large number of business process models are being developed in the industry, so the corresponding enterprises and organizations usually need to maintain a large business process set. An approach is presented based on the Meta-model for process model registration (MFI-5) to accurately measure the similarity of process models. First, based on MFI-5, the Process Model Description Framework (PMDF) is constructed. According to PMDF, a similarity feature set of the process model (SFS) is defined. Second, the Business Process Modeling Notation (BPMN) is utilized to describe corresponding business process, and the BPMN models are obtained. Further the BPMN models are identified and quantified by using SFS, so the model vectors are obtained. At last, the Tanimoto Coefficient-based algorithm is utilized to calculate the similarity between any two vectors, the similarity measure matrix of the BPMN models can be extracted. We illustrate the approach in the context of measuring the similarity of the online sales service processes, the result of which shows that the proposed approach can facilitate business process recommendation.</t>
  </si>
  <si>
    <t>Cloud Computing and Security</t>
  </si>
  <si>
    <t>978-3-030-00006-6</t>
  </si>
  <si>
    <t>After implementing and deploying a redesigned business process, it may happen that the new process does not meet our expectations. For example, certain types of unforeseen exceptions may arise, the processing time of some tasks may be much higher than expected due to these exceptions, and queues may build up to the extent that process participants start taking shortcuts due to high pressure, while customers become unsatisfied due to long waiting times. A first step to address these issues is to understand what is actually happening during the execution of the process. This is the goal of the process monitoring phase of the BPM lifecycle. This chapter gives an overview of process monitoring techniques and tools. The chapter first focuses on performance dashboards, both for offline and online monitoring. Next, it dives into process mining techniques, including methods for automated process discovery, conformance checking, performance mining, and variants analysis.</t>
  </si>
  <si>
    <t>The growing impact of IoT and Blockchain platforms on business applications has increased interest in leveraging large enterprise systems as Cloud-enabled microservices. However, large and monolithic enterprise systems are unsuitable for flexible integration with such platforms. This paper presents a technique to support the re-engineering of an enterprise system based on the fundamental mechanisms for structuring its architecture, i.e., business objects managed by software functions and their relationships which influence business object interactions via the functions. The technique relies on a heuristic for deriving business object exclusive containment relationships based on analysis of source code and system logs. Furthermore, the paper provides an analysis of distributing enterprise systems based on the business object containment relationships using the NSGA II software clustering and optimization technique. The heuristics and the software clustering and optimization techniques have been validated against two open-source enterprise systems: SugarCRM and ChurchCRM. The experiments demonstrate that the proposed approach can identify microservice designs which support multiple desired microservice characteristics, such as high cohesion, low coupling, high scalability, high availability, and processing efficiency.</t>
  </si>
  <si>
    <t>On the Move to Meaningful Internet Systems. OTM 2018 Conferences</t>
  </si>
  <si>
    <t>978-3-030-02671-4</t>
  </si>
  <si>
    <t>Process Mining techniques require event logs which, in many cases, are obtained from databases. Obtaining these event logs is not a trivial task and requires substantial domain knowledge. In addition, the result is a single view on the database in the form of a specific event log. If we desire to change our view, e.g. to focus on another business process, and generate another event log, it is necessary to go back to the source of data. This paper proposes a meta model to integrate both process and data perspectives, relating one to the other and allowing to generate different views from it at any moment in a highly flexible way. This approach decouples the data extraction from the application of analysis techniques, enabling its use in different contexts.</t>
  </si>
  <si>
    <t>978-3-319-39429-9</t>
  </si>
  <si>
    <t>In the previous chapters, we learned how to use qualitative and quantitative analysis techniques in order to identify issues of existing business processes. We also saw that many processes in practice have problems with flow-time efficiency. Various redesign heuristics emphasize the potential of using information systems to improve process performance. This chapter deals with information systems that support process automation. First, we briefly explain what an automated business process is, after which we focus on two types of systems that are particularly suitable to achieve process automation, i.e., Process-Aware Information Systems (PAISs) and Business Process Management Systems (BPMSs). We will present the different variants of these systems and explain their features. Finally, we will discuss some of the advantages and challenges that are involved with introducing a BPMS in an organization.</t>
  </si>
  <si>
    <t>This chapter analyzes contemporary software tools enabling Business Process Intelligence (BPI). BPI is one of the emerging trends in enterprise computing, which allows companies and organizations to maximize the value derived from their business processes. Moreover, BPI constitutes an umbrella term that summarizes different software tools, methods and best practices for real-time process analytics. The chapter presents an analysis of the features as well as the strengths and weaknesses of contemporary BPI tools along two characteristic application strategies of modern enterprises.</t>
  </si>
  <si>
    <t>Advances in Intelligent Process-Aware Information Systems: Concepts, Methods, and Technologies</t>
  </si>
  <si>
    <t>978-3-319-52181-7</t>
  </si>
  <si>
    <t>Big Data technology has discarded traditional data modeling approaches as no longer applicable to distributed data processing. It is, however, largely recognized that Big Data impose novel challenges in data and infrastructure management. Indeed, multiple components and procedures must be coordinated to ensure a high level of data quality and accessibility for the application layers, e.g., data analytics and reporting. In this paper, the third of its kind co-authored by members of IFIP WG 2.6 on Data Semantics, we propose a review of the literature addressing these topics and discuss relevant challenges for future research. Based on our literature review, we argue that methods, principles, and perspectives developed by the Data Semantics community can significantly contribute to address Big Data challenges.</t>
  </si>
  <si>
    <t>Journal on Data Semantics</t>
  </si>
  <si>
    <t>1861-2040</t>
  </si>
  <si>
    <t>The omnipresence of event data and powerful process mining techniques make it possible to quickly learn process models describing what people and organizations really do. Recent breakthroughs in process mining resulted in powerful techniques to discover the real processes, to detect deviations from normative process models, and to analyze bottlenecks and waste. Process mining and other data science techniques can be used to improve processes within any organization. However, there are also great concerns about the use of data for such purposes. Increasingly, customers, patients, and other stakeholders worry about “irresponsible” forms of data science. Automated data decisions may be unfair or non-transparent. Confidential data may be shared unintentionally or abused by third parties. Each step in the “data science pipeline” (from raw data to decisions) may create inaccuracies, e.g., if the data used to learn a model reflects existing social biases, the algorithm is likely to incorporate these biases. These concerns could lead to resistance against the large-scale use of data and make it impossible to reap the benefits of process mining and other data science approaches. This paper discusses Responsible Process Mining (RPM) as a new challenge in the broader field of Responsible Data Science (RDS). Rather than avoiding the use of (event) data altogether, we strongly believe that techniques, infrastructures and approaches can be made responsible by design. Not addressing the challenges related to RPM/RDS may lead to a society where (event) data are misused or analysis results are deeply mistrusted.</t>
  </si>
  <si>
    <t>Enterprise Information Systems</t>
  </si>
  <si>
    <t>978-3-319-62386-3</t>
  </si>
  <si>
    <t>One of the most indicated reasons for ERP implementation failure is that the organization failed to recognize the impact the system would have on business processes. A possible solution to this could be to use an approach focusing on process change when implementing ERP systems. In this research paper, we take a look at Enterprise Resource Planning systems implementation from a Business Process Management point of view. It attempts to improve ERP implementations, which are frequently unsuccessful, with insight provided through the BPM Paradigm. The focus lies on the phases and activities in the two concepts as well as defined success factors which targeting the similar objectives. The data collection was conducted in the form of interviews with respondents from two companies in Bosnia and Herzegovina and Croatia that conducts ERP implementations. It was concluded that the first four phases of BPM fit the frameworks of ERP implementation. What authors found interesting is findings suggesting the main enabling activity to be process modelling. Also CFS for ERP and BPM were compared, and the conclusion is that both are targeting similar aspects--operational business processes.</t>
  </si>
  <si>
    <t>978-3-319-64930-6</t>
  </si>
  <si>
    <t>Process mining is not only about discovery and conformance checking of business processes. It is also focused on enhancing processes to improve the business performance. While from a business perspective this third main stream is definitely as important as the others if not even more, little research work has been conducted. The existing body of work on process enhancement mainly focuses on ensuring that the process model is adapted to incorporate behavior that is observed in reality. It is less focused on improving the performance of the process. This paper reports on a methodology that creates an enhanced model with an improved performance level. The enhancements of the model limit incorporated behavior to only those parts that do not violate any business rules. Finally, the enhanced model is kept as close to the original model as possible. The practical relevance and feasibility of the methodology is assessed through two case studies. The result shows that the process models improved through our methodology, in comparison with state-of the art techniques, have improved KPI levels while still adhering to the desired prescriptive model.</t>
  </si>
  <si>
    <t>On the Move to Meaningful Internet Systems. OTM 2017 Conferences</t>
  </si>
  <si>
    <t>978-3-319-69462-7</t>
  </si>
  <si>
    <t>Zur erfolgreichen Umsetzung des Geschäftsprozessmanagements sind in Unternehmen unterschiedliche Kompetenzen erforderlich. Um die Kompetenzanforderungen im Umfeld des Geschäftsprozessmanagements transparent zu machen, stellt dieser Beitrag die Ergebnisse einer explorativen Arbeitsmarktstudie vor. Insgesamt wurden sechs Berufsbilder identifiziert, die im Kontext des Geschäftsprozessmanagements von zentraler Bedeutung sind. Die Aufgabenfelder und Tätigkeiten dieser Berufsbilder werden detailliert und im Hinblick auf praktische Anforderungen dokumentiert. Die Ergebnisse sind einerseits für Akteure von Interesse, die an Hochschulen mit der Gestaltung von prozessorientierten Aus- und Weiterbildungsangeboten betraut sind. Andererseits können sie als Basis für das betriebliche Kompetenzmanagement dienen, um die Entwicklung und Akquisition personeller Ressourcen im Umfeld des Geschäftsprozessmanagements zu unterstützen.</t>
  </si>
  <si>
    <t>Geschäftsprozesse: Von der Modellierung zur Implementierung</t>
  </si>
  <si>
    <t>978-3-658-17297-8</t>
  </si>
  <si>
    <t>Nachdem die relevanten Grundlagentermini und Konzepte für diese Arbeit beleuchtet wurden, werden alle Vorbetrachtungen und Zwischenschritte für die Entwicklung des Metamodells in diesem Kapitel dargelegt. Zunächst werden die konzeptionellen Stützpfeiler für die Metamodellentwicklung aufgezeigt, bis die Intelligence Systeme als Grundkonzept der weiteren Betrachtung eingeführt werden. Anschließend erfolgen die Definition und Sichtung von Lebenszyklus- und Reifegradkonzepten als elementare Bestandteile der in Kapitel 4 abgehandelten Metamodellkonstruktion.</t>
  </si>
  <si>
    <t>978-1-4614-7163-9</t>
  </si>
  <si>
    <t>CardioVascular and Interventional Radiology</t>
  </si>
  <si>
    <t>1432-086X</t>
  </si>
  <si>
    <t>Business Process models help to visualize the processes of an organization. There exist several techniques of semantization of Business Processes. We give an overview of Business Process semantization techniques, focusing on the existing approaches in several Business Process Management tools. We also present the use of the existing techniques in the Prosecco (Processes Semantics Collaboration for Companies) research project.</t>
  </si>
  <si>
    <t>Advances in Business ICT: New Ideas from Ongoing Research</t>
  </si>
  <si>
    <t>978-3-319-47208-9</t>
  </si>
  <si>
    <t>978-1-4899-7993-3</t>
  </si>
  <si>
    <t>„Die Qualität von Geschäftsprozessen entscheidet zunehmend über den wirtschaftlichen Erfolg eines Unternehmens“ (Gerke und Tamm, HMD Prax Wirtschaftsinformatik, 2009). Hat ein Unternehmen diese Signifikanz erkannt, stellt sich die Frage, wie sich Prozesse innerhalb eines Unternehmens optimieren lassen. Um einen Prozess zu optimieren, ist es notwendig, den Ist-Zustand zu verstehen. Hierbei stoßen viele Unternehmen mit den klassischen Methoden des Prozessaudits an ihre Grenzen. Die klassischen Methoden wie z. B. Strichproben, Befragungen und Beobachtungen der prozessbeteiligten Personen, um den Prozessablauf zu verstehen, sind zeit- und kostenaufwendig und stellen häufig nicht die betriebliche Realität dar. Die zunehmende Virtualisierung der Geschäftsabläufe innerhalb der Versicherungsbranche erfordert zudem eine erhöhte Transparenz über die internen Abläufe und Prozesskennzahlen, um eine optimale Prozesssteuerung zu ermöglichen. Neuartige Konzepte der Prozessanalyse rücken hierbei in den Vordergrund, um die genannten Lücken zu schließen (Gensch et al., Prozessmanagement in der Assekuranz, 2011, S. 153).</t>
  </si>
  <si>
    <t>Given a process model representing the expected behavior of a business process and an event log recording its actual execution, the problem of business process conformance checking is that of detecting and describing the differences between the process model and the log. A desirable feature is to produce a minimal yet complete set of behavioral differences. Existing conformance checking techniques that achieve these properties do not scale up to real-life process models and logs. This paper presents an approach that addresses this shortcoming by exploiting automata-based techniques. A log is converted into a deterministic automaton in a lossless manner, the input process model is converted into another minimal automaton, and a minimal error-correcting synchronized product of both automata is calculated using an A* heuristic. The resulting automaton is used to extract alignments between traces of the model and traces of the log, or statements describing behavior observed in the log but not captured in the model. An evaluation on synthetic and real-life models and logs shows that the proposed approach outperforms a state-of-the-art method for complete conformance checking.</t>
  </si>
  <si>
    <t>Process mining bridges the gap between traditional model-based process analysis (e.g., simulation and other business process management techniques) and data-centric analysis techniques such as machine learning and data mining. Process mining seeks the confrontation between event data (i.e., observed behavior) and process models (hand-made or discovered automatically). This technology has become available only recently, but is mature enough to be applied to care processes of any type and of any complexity. The process-mining spectrum is broad and includes techniques for process discovery, conformance checking, prediction, and bottleneck analysis. Traditional data-mining approaches are not process-centric. Input for data mining is typically a set of records and the output is a decision tree, a collection of clusters, or frequent patterns. Process mining starts from events and the output is related to an end-to-end process model. Data mining tools can be used to support particular decisions in a larger process. However, they cannot be used for process discovery, conformance checking, and other forms of process analysis. Therefore, process mining is needed to improve compliance and performance in hospitals in a systematic manner.</t>
  </si>
  <si>
    <t>Process Mining in Healthcare: Evaluating and Exploiting Operational Healthcare Processes</t>
  </si>
  <si>
    <t>978-3-319-16071-9</t>
  </si>
  <si>
    <t>For many decades, process models have built the basis for economically successful participation in the market. Companies are still faced with the task of identifying, defining and visualizing their processes, especially in today's era of digitization. In this era and due to more and more complex inter-organizational processes across corporate boundaries, the question arises as whether techniques and approaches for elicitation of processes in the context of business process management have changed or if the established techniques are still appropriate. Here, digitization could have significant potential to automate the elicitation of processes. To address this issue we have conducted a systematic literature review and identified the theoretical requirements for the elicitation of processes. Then, based on an interview study with experienced consultants, we compared the theoretic results with the current applied techniques in today's practice. Selected results are presented and discussed in this paper.</t>
  </si>
  <si>
    <t>Innovations in Enterprise Information Systems Management and Engineering</t>
  </si>
  <si>
    <t>978-3-319-58801-8</t>
  </si>
  <si>
    <t>Process discovery techniques have successfully been applied in a range of domains to automatically discover process models from event data. Unfortunately existing discovery techniques only discover a behavioral perspective of processes, where the data perspective is often as a second-class citizen. Besides, these discovery techniques fail to deal with object-centric data with many-to-many relationships. Therefore, in this paper, we aim to discover a novel modeling language which combines data models with declarative models, and the resulting object-centric behavioral constraint model is able to describe processes involving interacting instances and complex data dependencies. Moreover we propose an algorithm to discover such models.</t>
  </si>
  <si>
    <t>978-3-319-59336-4</t>
  </si>
  <si>
    <t>The amount of data collected by modern industrial, government, and academic organizations has been increasing exponentially and will continue to grow at an accelerating rate for the foreseeable future. At companies across all industries, servers are overflowing with usage logs, message streams, transaction records, sensor data, business operations records, and mobile device data. Effectively analyzing these massive collections of data (“big data”) can create significant value for the world economy by enhancing productivity, increasing efficiency, and delivering more value to consumers. The need to convert raw data into useful information has led to the development of advanced and unique data storage, management, analysis, and visualization technologies, especially over the last decade. This monograph is an attempt to cover the design principles and core features of systems for analyzing very large datasets for business purposes. In particular, we organize systems into four main categories based on major and distinctive technological innovations. Parallel databases dating back to 1980s have added techniques like columnar data storage and processing, while new distributed platforms like MapReduce have been developed. Other innovations aimed at creating alternative system architectures for more generalized dataflow applications. Finally, the growing demand for interactive analytics has led to the emergence of a new class of systems that combine analytical and transactional capabilities.</t>
  </si>
  <si>
    <t>Analytics, Innovation, and Excellence-Driven Enterprise Sustainability</t>
  </si>
  <si>
    <t>978-1-137-37879-8</t>
  </si>
  <si>
    <t>Palgrave Macmillan US</t>
  </si>
  <si>
    <t>Team recommendation is a key and little-explored aspect within the area of business process management. The efficiency with which the team is conformed may influence the success of the process execution. The formation of work teams is often done manually, without a comparative analysis based on multiple criteria between the individual performance of the resources and their collective performance in different teams. In this article, we present a multi-criteria framework to allocate work teams dynamically. The framework considers four elements: (i) a resource request characterization, (ii) historical information on the process execution and expertise information, (iii) different metrics which calculate the suitability of the work teams taking into account both individual performance as well as collective performance of the resources, and (iv) a recommender system based on the Best Position Algorithm (BPA2) to obtain a ranking for the recommended work teams. A software development process was used to test the usefulness of our approach.</t>
  </si>
  <si>
    <t>978-3-319-58457-7</t>
  </si>
  <si>
    <t>Due to compliance and IT security requirements, company-wide identity and access management within organizations has gained significant importance in research and practice over the last years. Companies aim at standardizing user management policies in order to reduce administrative overhead and strengthen IT security. These policies provide the foundation for every identity and access management system no matter if poured into IT systems or only located within responsible identity and access management (IAM) engineers’ mind. Despite its relevance, hardly any supportive means for the automated detection and refinement as well as management of policies are available. As a result, policies outdate over time, leading to security vulnerabilities and inefficiencies. Existing research mainly focuses on policy detection and enforcement without providing the required guidance for policy management nor necessary instruments to enable policy adaptibility for today’s dynamic IAM. This paper closes the existing gap by proposing a dynamic policy management process which structures the activities required for policy management in identity and access management environments. In contrast to current approaches, it utilizes the consideration of contextual user management data and key performance indicators for policy detection and refinement and offers result visualization techniques that foster human understanding. In order to underline its applicability, this paper provides an evaluation based on real-life data from a large industrial company.</t>
  </si>
  <si>
    <t>EURASIP Journal on Information Security</t>
  </si>
  <si>
    <t>1687-417X</t>
  </si>
  <si>
    <t>To remain competitive, SMEs rely on technologies that automate support for their operations. Although an increasing number of SMEs use ERP systems, one of the major challenges is the selection of a software that fully meets their business needs. ERP systems generally come as standardized software packages. They are designed to fit generic rather than enterprise-specific requirements. Thus, mutual alignments of business and IT are essential to ensure an implementation project's success. However, many organizational change efforts involving the introduction of new technologies fail due to the workforce's resistance towards changes in their workflows, business processes, and technology they use. These so-called technochange situations require appropriate solutions that are complete and implementable. Thus, changes to business and IT must be complementary and organization-enterprise system misfits must be minimized. Following the paradigm of design science research, this contribution addresses technochange in ERP projects by assessing the organization-enterprise system fit during ERP selection. Applying a process fit perspective, organizational process models can be compared to ERP reference models using measures of business process similarity. In an experiment, we illustrate how ERP systems can be distinguished and ranked by their process features, positively influencing organizational fit and the likelihood of an ERP project's success.</t>
  </si>
  <si>
    <t>Designing the Digital Transformation</t>
  </si>
  <si>
    <t>978-3-319-59144-5</t>
  </si>
  <si>
    <t>Process mining is impossible without proper event logs. This chapter describes the information that should be present in such event logs. Depending on the process mining technique used, these requirements may vary. The challenge is to extract such data from a variety of data sources, e.g., databases, flat files, message logs, transaction logs, ERP systems, and document management systems. When merging and extracting data, both syntax and semantics play an important role. Moreover, depending on the questions one seeks to answer, different views on the available data are needed. Process mining, like any other data-driven analysis approach, needs to deal with data quality problems. We discuss typical data quality challenges encountered in reality. The insights provided in this chapter help to get the event data assumed to be present in later chapters.</t>
  </si>
  <si>
    <t>Informatik-Spektrum</t>
  </si>
  <si>
    <t>Durch die zunehmende Digitalisierung von Prozessen steigt die Datenmenge in Unternehmen weiter an. Dies erfordert den Einsatz neuer Methoden und IT-Architekturen in der Wirtschaftsprüfung, um diese Datenmengen bewältigen zu können. Im Vergleich zu klassischen IT-Architekturen können durch den Einsatz von Cloud-Architekturen für rechen- und speicherintensive Datenanalysen Effizienzpotentiale realisiert und neue Prüfungsansätze ermöglicht werden. Eine Cloud-Architektur bietet jedoch nicht uneingeschränkt Vorteile, vielmehr müssen spezifische Risiken und Anforderungen bedacht werden, zum Beispiel in Bezug auf den Schutz und die Sicherheit von teils sensiblen Mandantendaten und deren rechtskonforme Speicherung und Verarbeitung. Der vorliegende Beitrag basiert auf einer Erhebung in einer führenden Wirtschaftsprüfungsgesellschaft, die im Vorfeld zur Einführung einer Cloud-Architektur durchgeführt wurde. Es werden Herausforderungen und Potentiale einer solchen Lösung aufgezeigt sowie eine potentielle Umsetzung und Integration für den Anwendungsfall von Datenanalysen in der Wirtschaftsprüfung vorgestellt.</t>
  </si>
  <si>
    <t>Process mining aims to transform event data recorded in information systems into knowledge of an organisation's business processes. The results of process mining analysis can be used to improve process performance or compliance to rules and regulations. However, applying process mining in practice is not trivial. In this paper we introduce PM$$^{2}$$, a methodology to guide the execution of process mining projects. We successfully applied PM$$^{2}$$ during a case study within IBM, a multinational technology corporation, where we identified potential process improvements for one of their purchasing processes.</t>
  </si>
  <si>
    <t>978-3-319-19069-3</t>
  </si>
  <si>
    <t>Klassische Geschäftsprozess-Managementsysteme, wie sie seit den 1990er-Jahren als WfMS (Workflow-Management-System), später dann auch als BPMS (Business-Process-Management-System) eingeführt wurden, fokussieren auf die Automatisierung von Routine-Geschäftsprozessen, deren Ablaufverhalten schon zur Entwurfszeit vom Prozessdesigner vollständig festgelegt wird. Diese Systeme eignen sich gut für Abläufe, die entlang eines vordefinierten Kontrollflusses beliebig oft in gleicher Art und Weise durchgeführt werden. Im Unterschied hierzu folgen wissensintensive Geschäftsprozesse keinem durchgängigen, strikt vorgegebenen Ablaufschema, sondern entwickeln sich, zumindest phasenweise, dynamisch zur Laufzeit, getrieben durch Prozessziele und kontextbasierte Entscheidungen der beteiligten Wissensarbeiter. Zur Unterstützung derartiger wissensintensiver Geschäftsprozesse sind flexible Geschäftsprozess-Managementsysteme erforderlich, die neben Routineabläufen auch emergente, durch (dynamisch veränderliche) Kontextbedingungen und Zielvorgaben getriebene Prozesse unterstützen.</t>
  </si>
  <si>
    <t>In recent years, data science emerged as a new and important discipline. It can be viewed as an amalgamation of classical disciplines like statistics, data mining, databases, and distributed systems. Existing approaches need to be combined to turn abundantly available data into value for individuals, organizations, and society. Moreover, new challenges have emerged, not just in terms of size (“Big Data”) but also in terms of the questions to be answered. This book focuses on the analysis of behavior based on event data. Process mining techniques use event data to discover processes, check compliance, analyze bottlenecks, compare process variants, and suggest improvements. In later chapters, we will show that process mining provides powerful tools for today’s data scientist. However, before introducing the main topic of the book, we provide an overview of the data science discipline.</t>
  </si>
  <si>
    <t>978-3-319-23063-4</t>
  </si>
  <si>
    <t>This chapter looks at business process data analysis and provides an overview of different aspects of business data analysis techniques and approaches from process/dataspaces to data provenance and data-based querying techniques. After providing an overview of warehousing process data, data services, and dataspaces, the chapter discusses the importance of supporting big data analytics over process execution data. It presents a holistic view of the process executions over various information systems and services (i.e., process space) followed by a brief overview of process mining to highlight the interpretation of the information in the enterprise in the context of process mining. Finally, the chapter focuses on process artifacts and introduces crosscutting aspects in processes data such as time and provenance.</t>
  </si>
  <si>
    <t>Process Analytics: Concepts and Techniques for Querying and Analyzing Process Data</t>
  </si>
  <si>
    <t>978-3-319-25037-3</t>
  </si>
  <si>
    <t>Increasingly organizations are using process mining to understand the way that operational processes are executed. Process mining can be used to systematically drive innovation in a digitalized world. Next to the automated discovery of the real underlying process, there are process-mining techniques to analyze bottlenecks, to uncover hidden inefficiencies, to check compliance, to explain deviations, to predict performance, and to guide users towards “better” processes. Dozens (if not hundreds) of process-mining techniques are available and their value has been proven in many case studies. However, process mining stands or falls with the availability of event logs. Existing techniques assume that events are clearly defined and refer to precisely one case (i.e., process instance) and one activity (i.e., step in the process). Although there are systems that directly generate such event logs (e.g., BPM/WFM systems), most information systems do not record events explicitly. Cases and activities only exist implicitly. However, when creating or using process models “raw data” need to be linked to cases and activities. This paper uses a novel perspective to conceptualize a database view on event data. Starting from a class model and corresponding object models it is shown that events correspond to the creation, deletion, or modification of objects and relations. The key idea is that events leave footprints by changing the underlying database. Based on this an approach is described that scopes, binds, and classifies data to create “flat” event logs that can be analyzed using traditional process-mining techniques.</t>
  </si>
  <si>
    <t>BPM - Driving Innovation in a Digital World</t>
  </si>
  <si>
    <t>978-3-319-14430-6</t>
  </si>
  <si>
    <t>Process mining is a technique to model and analyze business process based on traces of activities performed and stored in the database of any information systems being operated by the company i.e. event logs. This paper aims to add literature on the implementation of process mining in warehouse management process. First, extraction of all related activities from LTAK and LTAP tables of SAP Warehouse Management module is conducted. The event log are processed with Heuristic Miner Algorithm in PROM. The output of the mining is the actual business process model. The analysis of the output discover deviation from the standard procedure set by the company with the presence of additional activities and nonstandard flow of materials. The bottleneck analysis shows that the material spent a long time in the high rack and transferred between high racks. The average lead time from material receipt until issued is slightly higher than the target set the company. Further analysis of the issues revealed root-cause of the problems which are insufficient warehouse related capacity such as forklift, racks and staffs to serve incoming materials. Finally, recommendations are provided to deal with the warehouse management issues facing the case companies.</t>
  </si>
  <si>
    <t>Asia Pacific Business Process Management</t>
  </si>
  <si>
    <t>978-3-319-19509-4</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</si>
  <si>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</si>
  <si>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Today, businesses need to master the volatile business environment with its opportunities and threats to ensure short-term success and long-term survival. The agile transformation, improvement, and adjustment of business processes are no longer an option but mandatory for sustainable business success. Therefore, business process management (BPM) has become an important topic for most organizations---even if they sometimes call it something different.</t>
  </si>
  <si>
    <t>High Performance Through Business Process Management: Strategy Execution in a Digital World</t>
  </si>
  <si>
    <t>978-3-319-51259-4</t>
  </si>
  <si>
    <t>In previous chapters, we have discussed what IT technologies we are confronted with today and what their impact for the consumer will most likely be.</t>
  </si>
  <si>
    <t>The Web at Graduation and Beyond: Business Impacts and Developments</t>
  </si>
  <si>
    <t>978-3-319-60161-8</t>
  </si>
  <si>
    <t>This chapter provides an overview of open-source and commercial software for process analytics. The software for process analytics can be applied to the rich source of events that document the execution of processes and activities within BPM systems, in order to support decision-making in organizations. After providing a summary and comparison of existing open-source and commercial software for process analytics, including real-world use case scenarios, the chapter starts a discussion and future directions on some of the emerging and hot trends in the business process management area such as process spaces, big data for processes, crowdsourcing, social BPM, and process management on the cloud.</t>
  </si>
  <si>
    <t>Today, design and improvement of ERP-based business processes are important tasks, requiring quick responses to changed requirements. Furthermore, as many as possible stakeholders should be involved in order to create innovative solutions. Social software has received a lot of attention, because of its capability to unearth new potentials for innovation and collaboration. In this paper we analyze, how social software can support the design and improvement of business processes in the ERP life cycle---with a focus on later phases. We also examine, which mechanisms of social software are most beneficial in which phase of the ERP life cycle. Future research can investigate the usage of social software based on the identified areas in more detail.</t>
  </si>
  <si>
    <t>Multidimensional Views on Enterprise Information Systems</t>
  </si>
  <si>
    <t>978-3-319-27043-2</t>
  </si>
  <si>
    <t>Software processes have to be flexible in order to handle a wide range of software project types and complexities. Large companies that depend on custom-built software may therefore define different software processes in order to adapt to different recurring project contexts (e.g., hot-fix versus migration projects). However, the stakeholders do not always follow the intended “happy path”—not the least because any software project typically has to deal with a considerable amount of uncertainty. Following an agile process may not be possible due to a company’s culture or policy restrictions (e.g., in the healthcare or financial domain) though. In this chapter, we present an approach to introduce more flexibility into software process models by adapting case management techniques to the domain of flexible software process management, in order to cope with key issues that come with software process evolution. Key functionalities of the approach have been implemented in a prototype and showcased to developers and architects via a live experiment. The feedback is promising as it shows that the approach helps to quickly identify context-specific actions and artifacts. This in turn reduces effort in structuring the daily work of software process stakeholders in an environment of evolving process elements specific to different kinds of projects, roles, and technologies.</t>
  </si>
  <si>
    <t>Managing Software Process Evolution: Traditional, Agile and Beyond -- How to Handle Process Change</t>
  </si>
  <si>
    <t>978-3-319-31545-4</t>
  </si>
  <si>
    <t>This paper reviews the state-of-the-art enterprise modelling (EM) techniques with an objective to support decision-making. It describes a Systematic Mapping Study based on 173 publications chosen from 7622 EM related publications collated using five digital libraries: Scopus, ACM Digital Library, IEEE Xplore, ScienceDirect and Web of Science. The study identifies 29 EM techniques and critically analyses them for suitability as an effective aid to complex dynamic decision-making vis-a-vis a set of characteristics. The paper also reports EM publications trends and the challenges aimed at providing effective aids to complex dynamic decision making.</t>
  </si>
  <si>
    <t>978-3-319-48393-1</t>
  </si>
  <si>
    <t>This chapter provides an overview of the different approaches for analyzing business processes at the different phases of its life cycle. After discussing the challenges in modern enterprises, the chapter presents real-world use cases and highlights the need for process analytics. Finally, the chapter provides an overview for process analytics including the techniques and challenges for capturing and organizing process data, as well abstraction for understanding, representing, and managing various perspectives on the process execution in heterogeneous IT environments, i.e., process spaces.</t>
  </si>
  <si>
    <t>Process Analytics: Concepts and Techniques for Querying and Analyzing Process Dat</t>
  </si>
  <si>
    <t>The plethora of process modeling notations available today illustrates the relevance of process modeling. Some organizations may use only informal process models to structure discussions and to document procedures. However, organizations that operate at a higher BPM maturity level use models that can be analyzed and used to enact operational processes. Today, most process models are made by hand and are not based on a rigorous analysis of existing process data. This chapter serves two purposes. On the one hand, preliminaries are presented that will be used in later chapters. For example, various process modeling notations are introduced and some analysis techniques are reviewed. On the other hand, the chapter reveals the limitations of classical approaches, thus motivating the need for process mining.</t>
  </si>
  <si>
    <t>Der Bezug von Cloud-Services kann weitreichende Prozessveränderungen im IT-Servicemanagement (ITSM) zur Folge haben. Dabei ist aus Anwendersicht vor allem die zunehmende Bedeutung der Phasen Service Strategy und Service Design hervorzuheben. Demgegenüber ist zu erwarten, dass im Rahmen des Cloud Computing die Phasen Service Transition und Service Operation für die Leistungsabnehmer an Relevanz verlieren. Derweilen bleibt das Continual Service Improvement unverändert wichtig. Die weitreichenden Prozessveränderungen im Service Management können durch moderne Business Intelligence Analyseverfahren unterstützt werden. Anhand der ITSM-Prozesse Business Relationship Management, Information Security Management, Event Management, und Incident Management werden im Rahmen des Beitrags konkrete Potenziale von verschiedenen Daten-, Text-, Web- und Netzwerkanalysen dargestellt.</t>
  </si>
  <si>
    <t>Big Data: Grundlagen, Systeme und Nutzungspotenziale</t>
  </si>
  <si>
    <t>978-3-658-11589-0</t>
  </si>
  <si>
    <t>After covering control-flow discovery in depth in Part III, this chapter looks at the situation in which both a process model and an event log are given. The model may have been constructed by hand or may have been discovered. Moreover, the model may be normative or descriptive. Conformance checking relates events in the event log to activities in the process model and compares both. The goal is to find commonalities and discrepancies between the modeled behavior and the observed behavior. Conformance checking is relevant for business alignment and auditing. For example, the event log can be replayed on top of the process model to find undesirable deviations suggesting fraud or inefficiencies. Moreover, conformance checking techniques can also be used for measuring the performance of process discovery algorithms and to repair models that are not aligned well with reality.</t>
  </si>
  <si>
    <t>Business process management plays an important role in the management of organizations. More and more organizations describe their operations as business processes. It is common for organizations to have collections of thousands of business processes, but for reasons of confidentiality these collections are often not, or only partially, available to researchers. On the other hand, research on techniques for managing process model collections, such as techniques for process retrieval, requires large collections for evaluation purposes. Therefore, this paper proposes a technique to generate such collections of process models, based on the properties of real-world collections. Where existing techniques focus on the structure of the process models, the technique proposed in this paper also generates task labels that consists of words from real-life task labels and considers semantic information of node and edge types. We evaluate our technique by applying it to generate two synthetic collections of process models of over 60,000 and over 2,000 models, respectively. We show that the generated synthetic collections have similar properties to the original collections. To the best of our knowledge, this is the first technique that can generate synthetic BPMN models, thus enabling experimentation with process collections that have laboratory-set quantitative parameters and qualitative properties that are based on real-world process model collections.</t>
  </si>
  <si>
    <t>This paper is divided into three main parts. In the first part of the study, we captured, collected and formatted an event log describing the handling of reviews for proceedings of an international conference in Thailand. In the second part, we used several process mining techniques in order to discover process models, social, organizational, and hierarchical structures from the proceeding’s event log. In the third part, we detected the deviations and bottlenecks of the peer review process by comparing the observed events (i.e., authentic dataset) with a pre-defined model (i.e., master map). Finally, we investigated the performance information as well as the total waiting time in order to improve the effectiveness and efficiency of the online submission and peer review system for the prospective conferences and seminars. Consequently, the main goals of the study were as follows: (1) to convert the collected event log into the appropriate format supported by process mining analysis tools, (2) to discover process models and to construct social networks based on the collected event log, and (3) to find deviations, discrepancies and bottlenecks between the collected event log and the master pre-defined model. The results showed that although each paper was initially sent to three different reviewers; it was not always possible to make a decision after the first round of reviewing; therefore, additional reviewers were invited. In total, all the accepted and rejected manuscripts were reviewed by an average of 3.9 and 3.2 expert reviewers, respectively. Moreover, obvious violations of the rules and regulations relating to careless or inappropriate peer review of a manuscript—committed by the editorial board and other staff—were identified. Nine blocks of activity in the authentic dataset were not completely compatible with the activities defined in the master model. Also, five of the activity traces were not correctly enabled, and seven activities were missed within the online submission system. On the other hand, dealing with the feedback (comments) received from the first and the third reviewers; the conference committee members and the organizers did not attend to those feedback/comments in a timely manner.</t>
  </si>
  <si>
    <t>SpringerPlus</t>
  </si>
  <si>
    <t>2193-1801</t>
  </si>
  <si>
    <t>This paper studies the feasibility of using transfer learning for process-oriented case-based reasoning. The work introduces a novel approach to transfer workflow cases from a loosely related source domain to a target domain. The idea is to develop a representation mapper based on workflow generalization, workflow abstraction, and structural analogy between the domain vocabularies. The approach is illustrated by a pair of sample domains in two sub-fields of customer relationship management that have similar process objectives but different tasks and data to fulfill them. An experiment with expert ratings of transferred cases is conducted to test the feasibility of the approach with promising results for workflow modeling support.</t>
  </si>
  <si>
    <t>Case-Based Reasoning Research and Development</t>
  </si>
  <si>
    <t>978-3-319-47096-2</t>
  </si>
  <si>
    <t>Process mining is relatively young discipline that uses many methods to obtain a results that can be beneficial. These methods are used in different approaches that study the process instances from the statistical point of view, clustering methods are used, etc. Our intention is to present simple graphical method that can help to understand the visualized data directly. Adaptation of the turtle graphics is used to visualize the logs content - process instances. The main purpose of this paper is to present the usability of our method in the area of process mining and show its benefits for specific tasks.</t>
  </si>
  <si>
    <t>Afro-European Conference for Industrial Advancement</t>
  </si>
  <si>
    <t>978-3-319-13572-4</t>
  </si>
  <si>
    <t>There are many processes in companies that are enacted many times every day. The key issue of the company management is to control the company cash flow and try to optimize the cost of everyday operations. There are many ways how to support the process enactment, but at the end, when there are some data from the process usage, the analysis of the efficiency is needed. One of the ways how to analyze the process and effectively analyze the process data is to use process mining methods. In this paper, we present the usage of process mining methods to real invoicing process and show the possible impact of the results to the process or organizational improvement.</t>
  </si>
  <si>
    <t>Innovations in Bio-inspired Computing and Applications</t>
  </si>
  <si>
    <t>978-3-319-01781-5</t>
  </si>
  <si>
    <t>Even though process-awareinformation systems are intensively utilized in the organizations, traditional process management paradigms majorly concentrate on the design and configuration phases. Instead of starting with a process design, process mining attempts to discover interesting patterns from process enactment namely event logs and extract business processes by distilling these event logs as knowledge base. One of the challenging issues in process mining domain is process diagnostics, which is complex and sometimes infeasible, especially when dealing with real-time, flexible and unstructured processes. In this aspect sequence alignment is applicable to find out common subsequences of activities in event logs that are found to recur within the process instances emphasizing some domain significance. In this study, we focus on a hybrid quantitative approach for performing process diagnostics, i.e. comparing the similarity among process models based on dominant behavior concept, confidencemetric and Needleman-Wunsch algorithm with dynamic pay-off matrix.</t>
  </si>
  <si>
    <t>Current Approaches in Applied Artificial Intelligence</t>
  </si>
  <si>
    <t>978-3-319-19066-2</t>
  </si>
  <si>
    <t>HANA simplifies the way we build and use enterprise systems. The integration of Online Transaction Processing (OLTP) and Online Analytical Processing (OLAP) was the first step for this simplification; the removal of predefined aggregates was the second. Now that all redundancy has been removed from the system, enterprise applications can finally run analyses directly on the transaction data.</t>
  </si>
  <si>
    <t>The In-Memory Revolution: How SAP HANA Enables Business of the Future</t>
  </si>
  <si>
    <t>978-3-319-16673-5</t>
  </si>
  <si>
    <t>Enterprises have a large amount of data available, represented in different formats normally accessible for different specialists through different tools. Integrating existing data, also those from more informal sources, can have great business value when used together as discussed for instance in connection to big data. On the other hand, the level of integration and exploitation will depend both on the data quality of the sources to be integrated, and on how data quality of the different sources matches. Whereas data quality frameworks often consist of unstructured list of characteristics, here a framework is used which has been traditionally applied for enterprise and business model quality, with the data quality characteristics structured relative to semiotic levels, which makes it easier to compare aspects in order to find opportunities and challenges for data integration. A case study presenting the practical application of the framework illustrates the usefulness of the approach for this purpose. This approach reveals opportunities, but also challenges when trying to integrate data from different data sources typically used by people in different roles in an organization.</t>
  </si>
  <si>
    <t>This paper provides an overview of the state of the art technologies for software development in cloud environments. The surveyed systems cover the whole spectrum of cloud-based development including integrated programming environments, code repositories, software modeling, composition and documentation tools, and application management and orchestration. In this work we evaluate the existing cloud development ecosystem based on a wide number of characteristics like applicability (e.g. programming and database technologies supported), productivity enhancement (e.g. editor capabilities, debugging tools), support for collaboration (e.g. repository functionality, version control) and post-development application hosting and we compare the surveyed systems. The conducted survey proves that software engineering in the cloud era has made its initial steps showing potential to provide concrete implementation and execution environments for cloud-based applications. However, a number of important challenges need to be addressed for this approach to be viable. These challenges are discussed in the article, while a conclusion is drawn that although several steps have been made, a compact and reliable solution does not yet exist.</t>
  </si>
  <si>
    <t>The idea underpinning process mining techniques is that most business processes that are executed with the support of an information system, leave traces of their activity executions and this information, which is stored in the so-called “log files”. The aim of process mining is indeed to discover, starting from these logs, as much information as possible. In particular, control-flow discovery aspires to synthesizing a business process model out of data.</t>
  </si>
  <si>
    <t>Process Mining Techniques in Business Environments: Theoretical Aspects, Algorithms, Techniques and Open Challenges in Process Mining</t>
  </si>
  <si>
    <t>978-3-319-17482-2</t>
  </si>
  <si>
    <t>Enterprise Resource Planning (ERP) systems empower employees with access to vast amounts of data from across the organization. Learning how to navigate an enterprise system and explore the data within, however, can require herculean effort. Despite the efficacy of visualizations for enhancing knowledge discovery and exploration, they have yet to be applied to assisting users of ERP systems. In this paper, we present two visualization components designed specifically for those users. The first provides an easy-to-use search interface for visualizing relationships between data entities, while the second supports navigation via an interactive map. Both have been implemented in a prototype for validation in future studies.</t>
  </si>
  <si>
    <t>Human Interface and the Management of Information. Information and Knowledge Design</t>
  </si>
  <si>
    <t>978-3-319-20612-7</t>
  </si>
  <si>
    <t>Process Aware Information Systems (PAIS) are IT systems which support business processes and generate event-logs as a result of execution of the supported business processes. Fuzzy-Miner (FM) is a popular algorithm within Process Mining which consists of discovering a process model from the event-logs. In traditional FM algorithm, the extracted process model consists of nodes and edges of equal value (in terms of the economic utility and objectives). However, in real-world applications, the actors, activities and transition between activities may not be of equal value. In this paper, we propose a Utility-Based Fuzzy Miner (UBFM) algorithm to efficiently mine a process model driven by a utility threshold. The term utility can be measured in terms of profit, value, quantity or other expressions of user's preference. The focus of the work presented in this paper is to incorporate the statistical (based on frequency) and semantic (based on user's objective) aspects while driving a process model. We conduct experiments on real-world dataset and synthetic dataset to demonstrate the effectiveness of our approach.</t>
  </si>
  <si>
    <t>Big Data Analytics</t>
  </si>
  <si>
    <t>978-3-319-27057-9</t>
  </si>
  <si>
    <t>Pediatric Radiology</t>
  </si>
  <si>
    <t>1432-1998</t>
  </si>
  <si>
    <t>Technology developments are ushering in the introduction of smart manufacturing (SM) systems, unmanned production lines and sustainable production. SM will minimize human intervention and allow systems to control sites intelligently. To realize such an era, many global manufacturers are trying to develop different SM methods. The virtual factory is a digital-manufacturing-based SM system that predicts, solves (improves) and manages (controls) problems with overall production tasks by linking them to the actual sites, in a virtual environment. This paper proposes a strategic plan and a systematic design for the efficient implementation and application of the virtual factory to real manufacturing companies. In addition, an efficient and systematic means of introducing the virtual factory is presented via diagnosis, analysis and establishment of the strategy, implementation plan and system design case with an electronic parts manufacturing company.</t>
  </si>
  <si>
    <t>International Journal of Precision Engineering and Manufacturing</t>
  </si>
  <si>
    <t>2005-4602</t>
  </si>
  <si>
    <t>After riding successive waves of innovation with R/2, R/3, and ECC 6.0, SAP has once more changed the game in enterprise applications with the new Business Suite. S/4HANA combines a simplified data model, the Fiori User Experience (UX), and guided configuration. In the continuously evolving field of enterprise applications, these innovations can only be the beginning of a longer trajectory.</t>
  </si>
  <si>
    <t>Springer International Publishin</t>
  </si>
  <si>
    <t>Enterprise architecture provides a visualisation tool for stakeholder to manage and improve the current organization strategy to achieve its objectives. However, building an enterprise architecture is a time-consuming and often highly complex task. It involves data collection and analysis in several levels of granularity, from the physical nodes to the business execution. Existing solutions does not provide techniques to learn the relationship between the levels of granularity. In this paper, we proposed a method to correlate the business and application layers in ArchiMate notation.</t>
  </si>
  <si>
    <t>Conceptual Modeling</t>
  </si>
  <si>
    <t>978-3-319-25264-3</t>
  </si>
  <si>
    <t>Service Oriented Architecture is an increasingly popular approach to implement complex distributed systems. It enables implementing complex functionality just by composing simple services into so called business processes. Unfortunately, such composition of services may lead to some incorrect system behavior. In order discover such depreciances and fix them, process mining methods may be used. Unfortunately, the current state of the art focuses only on SOAP-based Web Services leaving RESTful Web Service (resource-oriented) unsupported. In this article the relevance of adapting the Web Service Mining methods to new resource-oriented domain is introduced with initial work on process discovery in such systems.</t>
  </si>
  <si>
    <t>978-3-319-06695-0</t>
  </si>
  <si>
    <t>Workflow management has its origin in the office automation systems of the seventies, but it is not until fairly recently that conceptual and technological breakthroughs have led to its widespread adoption. In fact, nowadays, process-awareness has become an accepted and integral part of various types of systems. Through the use of process-aware information systems, workflows can be specified and enacted, thus providing automated support for business processes. A workflow explicitly represents control-flow dependencies between the various tasks of the business process, the information that is required and that can be produced by them, and the link between these tasks and the resources, be they human or not, which can execute them. In this way, processes can be performed more efficiently and effectively, compliance with respect to standard procedures and practices can be monitored more closely, and rapid change in response to evolving market conditions can be achieved more easily. This chapter provides an overview of the field of workflow management.</t>
  </si>
  <si>
    <t>Handbook on Business Process Management 1: Introduction, Methods, and Information Systems</t>
  </si>
  <si>
    <t>978-3-642-45100-3</t>
  </si>
  <si>
    <t>Existierende Mechanismen zur Prozessauditierung reichen für einen wirksamen Nachweis der Einhaltung verbindlicher Vorgaben und interner Richtlinien nicht aus. Process-Mining-Verfahren können in diesem Zusammenhang dazu beitragen, die Verlässlichkeit und Aussagekräftigkeit von Analyseergebnissen durch Anwendung von Massendatenanalysen erheblich zu steigern. Dieser Beitrag zeigt am Beispiel eines Einkaufsprozesses die Chancen und derzeitigen Grenzen dieser im Prüfungswesen stark an Bedeutung gewinnenden Technologie.</t>
  </si>
  <si>
    <t>Making today's systems secure is an extremely difficult and challenging problem. Socio and technical issues interplay and contribute in creating vulnerabilities that cannot be easily prevented without a comprehensive engineering method. This paper presents a novel approach to support process-aware secure systems modeling and automated generation of secure artifact-centric implementations. It combines social and technical perspectives in developing secure systems. This work is the result of an academic and industrial collaboration, where SecBPMN2, a research prototype, has been integrated with SAP River, an industrial artifact-centric language.</t>
  </si>
  <si>
    <t>978-3-319-19237-6</t>
  </si>
  <si>
    <t>Abstracts of the 52nd Annual Conference of the Italian Society of Neurology</t>
  </si>
  <si>
    <t>Neurological Sciences</t>
  </si>
  <si>
    <t>1590-3478</t>
  </si>
  <si>
    <t>Process mining consists of extracting knowledge and actionable information from event-logs recorded by Process Aware Information Systems (PAIS). PAIS are vulnerable to system failures, malfunctions, fraudulent and undesirable executions resulting in anomalous trails and traces. The flexibility in PAIS resulting in large number of trace variants and the large volume of event-logs makes it challenging to identify anomalous executions and determining their root causes. We propose a framework and a multi-step process to identify root causes of anomalous traces in business process logs. We first transform the event-log into a sequential dataset and apply Window-based and Markovian techniques to identify anomalies. We then integrate the basic event-log data consisting of the Case ID, time-stamp and activity with the contextual data and prepare a dataset consisting of two classes (anomalous and normal). We apply Machine Learning techniques such as decision tree classifiers to extract rules (explaining the root causes) describing anomalous transactions. We use advanced visualization techniques such as parallel plots to present the data in a format making it easy for a process analyst to identify the characteristics of anomalous executions. We conduct a triangulation study to gather multiple evidences to validate the effectiveness and accuracy of our approach.</t>
  </si>
  <si>
    <t>Databases in Networked Information Systems</t>
  </si>
  <si>
    <t>978-3-319-16313-0</t>
  </si>
  <si>
    <t>Kapitel 3 legt das Hauptaugenmerk auf die betriebliche Entscheidungsfindung und die dabei unterstützend eingesetzte Informationstechnologie. Diese beiden Gesichtspunkte werden beschrieben, damit die Bestandteile des später zu entwickelnden Management Dashboards nachvollzogen und leichter eingeordnet werden können. In Abschnitt 3.1 werden daher zunächst die Charakteristika des IT-basierten Berichtswesens identifiziert und mittels aktueller Ansätze der Literatur reflektiert. Durch diese Aufbereitung werden die Grundlagen für das Verständnis allgemeiner Systemlandschaften zur Informationsgenerierung gelegt. In Abschnitt 3.2 werden dann die allgemeinen Aspekte anhand einer konkreten Architektur eines Business-Intelligence-Systems veranschaulicht und durch ihre Systemkomponenten dargelegt.</t>
  </si>
  <si>
    <t>Geschäftsmodellbasierte Unternehmenssteuerung mit Business-Intelligence-Technologien: Unternehmensmodell - Architekturmodell - Datenmodell</t>
  </si>
  <si>
    <t>978-3-658-11801-3</t>
  </si>
  <si>
    <t>This article elaborates on the interrelationship between business processes and technologies to innovate. As business processes are generally seen as important contributors to digital innovations, the perspective of process capabilities is taken to specify this contributing role. In particular, the author investigates which process capabilities have been identified as critical success factors in the current literature, and to which degree they are non-technical. The author's process capability framework is a two-layered framework that recognizes the essential role of an upper layer with (non-technical, but process-oriented) organizational capabilities, and, complementing this, a lower layer with (mostly technical) process capabilities. It is shown that the non-technical process capabilities generally relate to a process-oriented management, structure and culture. This non-technical perspective on business processes is stimulated by a more holistic view on business processes in the recent literature.</t>
  </si>
  <si>
    <t>Process mining has caught the attention of researchers and practioners. Because a wide variety of process mining techniques have been proposed, it is difficult to choose a suitable process mining algorithm for a given enterprise or application domain. Model rediscoverability of process mining algorithms has been proposed as a benchmark to address this issue. Given a process model (we call it original model) and its corresponding event log, the model rediscoverability is to measure how similar between the original model and the process model mined by the process mining algorithm. As evaluating available process mining algorithms against a large set of business process models is computationally expensive, some recent works have been done to accelerate the evaluation by only evaluating a portion of process models (the so-called reference models) and recommending the others via a regression model. The effect of the recommendation is highly dependent on the quality of the reference models. Nevertheless, choosing the significant reference models from a given model set is also time-consuming and ineffective. This paper generalizes a universal significant reference model set. Furthermore, this paper also proposes a selection of process model features to increase the accuracy of recommending process mining algorithm. Experiments using artificial and real-life datasets show that our proposed reference model set and selected features are practical and outperform the traditional ones.</t>
  </si>
  <si>
    <t>978-3-319-08222-6</t>
  </si>
  <si>
    <t>Process mining is relatively new domain that opens many opportunities for process control and improvement. Anyway, the basis of the process mining is the examination of bunch of data from processes. There are many methods that already had been used in this domain and many other are still waiting for the discovery of their benefits. One of the main issues is to find out whether the new method is useful or not. The main purpose of this paper is to present the usability of sequence alignment method in process mining especially from the user and time perspective.</t>
  </si>
  <si>
    <t>Computer Information Systems and Industrial Management</t>
  </si>
  <si>
    <t>978-3-662-45237-0</t>
  </si>
  <si>
    <t>Many organizations manage repositories of several thousand process models. It has been observed that a lot of these models have quality issues. For the model collections we have worked with, we found that every third model contains elements with incomplete element names. While prior research has proposed techniques to close gaps on the structural level, approaches that address the naming of incompletely specified model elements are missing. In this paper, we propose three strategies for naming process elements and a context-sensitive ranking to present the most relevant naming recommendations to the user. We prototypically implemented our approach and conducted an extensive user experiment with real-world process models in order to assess the usefulness of the recommendations. The results show that our approach fulfills its purpose and creates meaningful recommendations.</t>
  </si>
  <si>
    <t>This chapter presents the latest IDSSs, such as text analytics and mining based DSSs; ambient intelligence and the internet of things-based DSSs; biometrics-based DSSs; recommender, advisory and expert systems; data mining, data analytics, neural networks, remote sensing and their integration with decision support systems and other IDSSs. These other IDSSs include GA-based DSS; fuzzy sets DSS; rough sets-based DSS; intelligent agent-assisted DSS; process mining integration to decision support, adaptive DSS; computer vision based DSS; sensory DSS and robotic DSS. In addition to acquainting these IDSSs, author introduce practical examples where they have been effectively applied.</t>
  </si>
  <si>
    <t>Biometric and Intelligent Decision Making Support</t>
  </si>
  <si>
    <t>978-3-319-13659-2</t>
  </si>
  <si>
    <t>Proactive value chains are an emerging business practice rooted in advanced process management and underlying technologies and organizations. The paper presents a recently inaugurated research and innovation program in manufacturing, and proposes business process innovation as an enabler of proactive value chains. Finally the paper discusses the role of business process innovation in the transformation of the manufacturing value chains.</t>
  </si>
  <si>
    <t>In recent years, data coming from hospital information systems (HIS) and local healthcare organizations have started to be intensively used for research purposes. This rising amount of available data allows reconstructing the compete histories of the patients, which have a strong temporal component. This chapter introduces the major challenges faced by temporal data mining researchers in an era when huge quantities of complex clinical temporal data are becoming available. The analysis is focused on the peculiar features of this kind of data and describes the methodological and technological aspects that allow managing such complex framework. The chapter shows how heterogeneous data can be processed to derive a homogeneous representation. Starting from this representation, it illustrates different techniques for jointly analyze such kind of data. Finally, the technological strategies that allow creating a common data warehouse to gather data coming from different sources and with different formats are presented.</t>
  </si>
  <si>
    <t>Data Mining in Clinical Medicine</t>
  </si>
  <si>
    <t>978-1-4939-1985-7</t>
  </si>
  <si>
    <t>This chapter elaborates on the data provisioning process ranging from data collection and extraction to a solid description of concepts and methods for transforming transactional data into analytical data formats. By the term transactional, data we also encompass data with a specific temporal structure, which will be later used in process analysis. Additional focus will be put on big data and data quality.</t>
  </si>
  <si>
    <t>Fundamentals of Business Intelligence</t>
  </si>
  <si>
    <t>978-3-662-46531-8</t>
  </si>
  <si>
    <t>Improving the operational effectiveness and efficiency of processes is a fundamental task of business process management (BPM). There exist many proposals of process improvement patterns (PIPs) as practices that aim at supporting this goal. Selecting and implementing relevant PIPs are therefore an important prerequisite for establishing process-aware information systems in enterprises. Nevertheless, there is still a gap regarding the validation of PIPs with respect to their actual business value for a specific application scenario before implementation investments are incurred. Based on empirical research as well as experiences from BPM projects, this paper proposes a method to tackle this challenge. Our approach toward the assessment of process improvement patterns considers real-world constraints such as the role of senior stakeholders or the cost of adapting available IT systems. In addition, it outlines process improvement potentials that arise from the information technology infrastructure available to organizations, particularly regarding the combination of enterprise resource planning with business process intelligence. Our approach is illustrated along a real-world business process from human resource management. The latter covers a transactional volume of about 29,000 process instances over a period of 1 year. Overall, our approach enables both practitioners and researchers to reasonably assess PIPs before taking any process implementation decision.</t>
  </si>
  <si>
    <t>A long-standing challenge in the field of business process management is how to deal with processes that exhibit high levels of variability, such as customer lead management, product design, or healthcare processes. One thing that is understood about these processes is that they require process designs and support environments that leave considerable freedom so that process workers can readily deviate from pre-established paths. At the same time, consistent management of these processes requires workers and process owners to understand the implications of their actions and decisions on the performance of the process. We present two emerging techniques—deviance mining and predictive monitoring—that leverage information hidden in business process execution logs in order to provide guidance to stakeholders so that they can steer the process towards consistent and compliant outcomes and higher process performance. Deviance mining deals with the analysis of process execution logs offline in order to identify typical deviant executions and to characterize deviance that leads to better or to worse performance. Predictive monitoring meanwhile aims at predicting—at runtime—the impact of actions and decisions of process participants on the probable outcomes of ongoing process executions. Together, these two techniques enable evidence-based management of business processes, where process workers and analysts continuously receive guidance to achieve more consistent and compliant process outcomes and a higher performance.</t>
  </si>
  <si>
    <t>The ever-increasing obligations of regulatory compliance are presenting a new breed of challenges for organizations across several industry sectors. Aligning control objectives that stem from regulations and legislation with business objectives devised for improved business performance is a foremost challenge. The organizational as well as IT structures for the two classes of objectives are often distinct and potentially in conflict. In this chapter, we present an overarching methodology for aligning business and control objectives. The various phases of the methodology are then used as a basis for discussing state-of-the-art in compliance management. Contributions from research and academia as well as industry solutions are discussed. The chapter concludes with a discussion on the role of BPM as a driver for regulatory compliance and a presentation of open questions and challenges.</t>
  </si>
  <si>
    <t>Handbook on Business Process Management 2: Strategic Alignment, Governance, People and Culture</t>
  </si>
  <si>
    <t>978-3-642-45103-4</t>
  </si>
  <si>
    <t>Simulation provides a flexible approach to analyzing business processes. Through simulation experiments various ``what if'' questions can be answered and redesign alternatives can be compared with respect to key performance indicators. This chapter introduces simulation as an analysis tool for business process management. After describing the characteristics of business simulation models, the phases of a simulation project, the generation of random variables, and the analysis of simulation results, we discuss 15 risks, i.e., potential pitfalls jeopardizing the correctness and value of business process simulation. For example, the behavior of resources is often modeled in a rather na{\"i}ve manner resulting in unreliable simulation models. Whereas traditional simulation approaches rely on hand-made models, we advocate the use of process mining techniques for creating more reliable simulation models based on real event data. Moreover, simulation can be turned into a powerful tool for operational decision making by using real-time process data.</t>
  </si>
  <si>
    <t>While many studies on big data analytics describe the data deluge and potential applications for such analytics, the required skill set for dealing with big data has not yet been studied empirically. The difference between big data (BD) and traditional business intelligence (BI) is also heavily discussed among practitioners and scholars. We conduct a latent semantic analysis (LSA) on job advertisements harvested from the online employment platform monster.com to extract information about the knowledge and skill requirements for BD and BI professionals. By analyzing and interpreting the statistical results of the LSA, we develop a competency taxonomy for big data and business intelligence. Our major findings are that (1) business knowledge is as important as technical skills for working successfully on BI and BD initiatives; (2) BI competency is characterized by skills related to commercial products of large software vendors, whereas BD jobs ask for strong software development and statistical skills; (3) the demand for BI competencies is still far bigger than the demand for BD competencies; and (4) BD initiatives are currently much more human-capital-intensive than BI projects are. Our findings can guide individual professionals, organizations, and academic institutions in assessing and advancing their BD and BI competencies.</t>
  </si>
  <si>
    <t>Während sich die meisten wissenschaftlichen Studien zum Thema „Big Data“ mit den technischen Möglichkeiten zur Bewältigung von riesigen Datenmengen beschäftigen, sind empirische Untersuchungen in Bezug auf die von Fachleuten verlangten Kompetenzen für das Management and die Analyse von Big Data bislang noch nicht durchgeführt worden. Gleichzeitig diskutiert man in Wissenschaft und Praxis heftig über die Unterschiede und Gemeinsamkeiten von Big Data (BD) einerseits und „traditionellem“ Business Intelligence (BI) andererseits. Der vorliegende Artikel beschreibt die Durchführung einer Latenten Semantischen Analyse (LSA) von Stellenanzeigen auf dem Online-Portal monster.com, um Informationen darüber zu gewinnen, welche Anforderungen Unternehmen an Fachkräfte in den Bereichen BD und BI stellen. Auf Basis einer Analyse und Interpretation der statistischen Ergebnisse der LSA wird eine Taxonomie von Kompetenzanforderungen für BD bzw. BI entwickelt. Die wichtigsten Ergebnisse der Untersuchung lauten: (1) für beide Bereiche, BD und BI, ist Businesswissen genauso wichtig wie technisches Wissen; (2) kompetent sein im Bereich BI bezieht sich vorwiegend auf Wissen und Fähigkeiten in Bezug auf die Produkte der großen kommerziellen Softwareanbieter, während im Bereich BD eher Wissen und die Fähigkeiten in Bezug auf die Entwicklung von Individualsoftware und die Anwendung statistischer Methoden im Vordergrund steht; (3) die Nachfrage nach Kompetenz im Bereich BI ist immer noch weitaus größer als die Nachfrage nach Kompetenz im Bereich BD; und (4) BD-Projekte sind gegenwärtig wesentlich humankapital-intensiver als BI-Projekte. Die Ergebnisse und Erkenntnisse der Studie können Praktikern, Unternehmen und wissenschaftlichen Einrichtungen dabei helfen, ihre BD- bzw. BI-Kompetenz zu bewerten und zu erweitern.</t>
  </si>
  <si>
    <t>WIRTSCHAFTSINFORMATIK</t>
  </si>
  <si>
    <t>1861-8936</t>
  </si>
  <si>
    <t>The term big data is now well understood for its well-defined characteristics. More the usage of big data is now looking promising. This chapter being an introduction draws a comprehensive picture on the progress of big data. First, it defines the big data characteristics and then presents on usage of big data in different domains. The challenges as well as guidelines in processing big data are outlined. A discussion on the state of art of hardware and software technologies required for big data processing is presented. The chapter has a brief discussion on the tools currently available for big data processing. Finally, research issues in big data are identified. The references surveyed for this chapter introducing different facets of this emergent area in data science provide a lead to intending readers for pursuing their interests in this subject.</t>
  </si>
  <si>
    <t>Big Data: A Primer</t>
  </si>
  <si>
    <t>978-81-322-2494-5</t>
  </si>
  <si>
    <t>Springer India</t>
  </si>
  <si>
    <t>Since their inception in 1962, Petri nets have been used in a wide variety of application domains. Although Petri nets are graphical and easy to understand, they have formal semantics and allow for analysis techniques ranging from model checking and structural analysis to process mining and performance analysis. Over time Petri nets emerged as a solid foundation for Business Process Management (BPM) research. The BPM discipline develops methods, techniques, and tools to support the design, enactment, management, and analysis of operational business processes. Mainstream business process modeling notations and workflow management systems are using token-based semantics borrowed from Petri nets. Moreover, state-of-the-art BPM analysis techniques are using Petri nets as an internal representation. Users of BPM methods and tools are often not aware of this. This paper aims to unveil the seminal role of Petri nets in BPM.</t>
  </si>
  <si>
    <t>This chapter focuses on examples of data intensive innovations in practice, providing fact-sheets of 10 interesting ideas in the field of big data and analytics worldwide in 2014. The genesis of the selected ideas lies mostly in innovative research projects that have developed successfully, becoming start-ups and spin-offs and reaching the market, where they are currently applied. For each innovation we provide an introduction to the main characteristics of the solution, information about its developer coupled with technology and market readiness indicators that can help in assessing the time-to-market, as well as some indicators of user value in terms of perception, such as the user experience aspect and the so called “Wow” effect.</t>
  </si>
  <si>
    <t>Big Data and Analytics: Strategic and Organizational Impacts</t>
  </si>
  <si>
    <t>978-3-319-10665-6</t>
  </si>
  <si>
    <t>Paper-based questionnaires are often used for collecting data in application domains like healthcare, psychology or education. Such paper-based approach, however, results in a massive workload for processing and analyzing the collected data. In order to relieve domain experts from these manual tasks, we propose a process-driven approach for implementing as well as running respective mobile business applications. In particular, the logic of a questionnaire is described in terms of an explicit process model. Based on this process model, in turn, multiple questionnaire instances may be created and enacted by a process engine. For this purpose, we present a generic architecture and demonstrate the development of electronic questionnaires in the context of scientific studies. Further, we discuss the major challenges and lessons learned. In this context the presented process-driven approach offers promising perspectives in respect to the development of mobile data collection applications.</t>
  </si>
  <si>
    <t>Web Information Systems and Technologies</t>
  </si>
  <si>
    <t>978-3-319-27030-2</t>
  </si>
  <si>
    <t>This chapter describes the process of Business Process Management (BPM), and highlights the phases of business process strategy, business process design, business process implementation and business process controlling. Innovative approaches, like business process tailoring are introduced. After that the elements needed, to establish a holistic, organization-wide BPM approach are described. An optimal organizational infrastructure for achieving a holistic BPM approach and to identify the processes, roles, and responsibilities that need to be put in place will be introduced. The chapter starts with an emphasis put on the necessity of a holistic, organization-wide BPM approach and typical misinterpretations of the meaning of BPM within that context. Based on an analysis of the process of BPM itself, the main elements of a holistic BPM approach are then identified and described in more detail. The description of the Center of Excellence for BPM, its services and responsibilities within a company, and the resulting roles needed for a company's BPM structures build a guide for the organizational implementation of BPM.</t>
  </si>
  <si>
    <t>The objective of this chapter is to describe and evaluate an approach for the automated analysis of business process models. Business process models have become a valuable tool for decision makers. To be helpful in decision making the information in the process models has to be prepared for a managerial target group. Modeling of business process landscapes leads to a huge set of data about an organization. To extract the decision relevant information from this fact base can be supported by automated analysis mechanisms. However, the automated analysis of business process models is a complex task due to challenges of processing natural language statements as part of the models. In the chapter we introduce a class of process modeling languages, the semantic building block-based languages that enable an automated analysis of their resulting models. Based on a comprehensive literature study, we identified different deviations and conflicts that usually arise in business process modeling projects. We show that semantic building block-based languages can help avoiding these conflicts. Based on the domain-specific language PICTURE we demonstrate with a case study that building block-based languages can be used for automated process analysis in practical project settings.</t>
  </si>
  <si>
    <t>978-1-4614-6170-8</t>
  </si>
  <si>
    <t>This article reflects on existing and emerging future challenges arising in the area of “evolutionary business information systems”, a class of systems that demand an evolutionary software development process and which support secondary design of various conceptual layers. We place both existing contributions and future research opportunities in context by referring to an idealized, preliminary system architecture. Finally, we emphasize our pluralistic perspective on the research object and the resulting need for methodological flexibility in the sense of interdisciplinary configurations of research methods.</t>
  </si>
  <si>
    <t>Seit ihrem Entwurf im Jahr 1962 sind Petrinetze in ganz unterschiedlichen Bereichen eingesetzt worden. Obwohl sie graphisch dargestellt werden und intuitiv einfach verständlich sind, haben Petrinetze eine formal eindeutige Semantik mit einer Vielzahl mathematischer Analysetechniken. Sie reichen vom Model Checking und der Strukturellen Analyse über das Process Mining bis zur Performanz-Analyse.</t>
  </si>
  <si>
    <t>Businesses are becoming increasingly globally interconnected and need to continuously adapt to global market changes and trends in order to stay competitive. Business processes are fundamental parts and drivers of these globally connected organizations which is why their management, analysis, and optimization are of utmost importance. Discovering and understanding the actual execution flow of processes deployed in your organization is an important enabler for these tasks. However, this has become increasingly difficult since business processes are now mostly distributed over different systems, highly dynamic, and may produce thousands of events per second which may conform to a number of different formats. These particular challenges are currently not specifically accounted for in the research field of Process Discovery. In order to address these challenges, this paper presents a concept for scalable dynamic process discovery, which is a scalable solution for identifying and keeping up with the evolution of dynamic, collaborative business processes. Furthermore, a framework for this concept is proposed along with the requirements and implementation details for the involved components and models.</t>
  </si>
  <si>
    <t>Advances in Enterprise Engineering VIII</t>
  </si>
  <si>
    <t>978-3-319-06505-2</t>
  </si>
  <si>
    <t>Today's fast and competitive markets require businesses to react faster to changes in its environment, and sometimes even before the changes actually happen. Changes can occur on almost every level, e.g. change in demand of customers, change of law, or change of the corporate strategy. Not adapting to these changes can result in financial and legal consequences for any business organisation. IT-controlled business processes are essential parts of modern organisations which motivates why business processes are required to efficiently adapt to these changes in a quick and flexible way. This requirement suggests a more dynamic handling of business processes and their models, moving from design-time business process models to run-time business process models. One general approach to address this problem is provided by the community of models@run.time, in which models reflect the system's current state at any point in time and allow immediate reasoning and adaptation mechanisms. This paper examines the potential role of business process models at run-time by: (1) discussing the state-of the art of both, business process modelling and models@run.time, (2) reflecting on the nature of business processes at run-time, and (3) most importantly, highlighting key research challenges that need addressing to make this step.</t>
  </si>
  <si>
    <t>Models@run.time: Foundations, Applications, and Roadmaps</t>
  </si>
  <si>
    <t>978-3-319-08915-7</t>
  </si>
  <si>
    <t>Der vorliegende Artikel reflektiert bestehende und zukünftige Herausforderungen im Bereich „evolutionärer betrieblicher Informationssysteme“, einer Gattung von Systemen, die einen evolutionären Softwareentwicklungsprozess erfordern und die eine „sekundäre Gestaltung (secondary design)“ auf mehreren konzeptionellen Ebenen unterstützen. Wir verorten sowohl bestehende Forschungsbeiträge und zukünftige Herausforderungen innerhalb einer idealisierten, vorläufigen Systemarchitektur. Schließlich betonen wir unsere pluralistische Sichtweise auf den Forschungsgegenstand und die daraus resultierende Notwendigkeit einer methodologischen Flexibilität im Sinne interdisziplinärer Konfigurationen von Forschungsmethoden.</t>
  </si>
  <si>
    <t>Although our capabilities to store and process data have been increasing exponentially since the 1960s, suddenly many organizations realize that survival is not possible without exploiting available data intelligently. Out of the blue, ``Big Data'' has become a topic in board-level discussions. The abundance of data will change many jobs across all industries. Moreover, also scientific research is becoming more data-driven. Therefore, we reflect on the emerging data science discipline. Just like computer science emerged as a new discipline from mathematics when computers became abundantly available, we now see the birth of data science as a new discipline driven by the torrents of data available today. We believe that the data scientist will be the engineer of the future. Therefore, Eindhoven University of Technology (TU/e) established the Data Science Center Eindhoven (DSC/e). This article discusses the data science discipline and motivates its importance.</t>
  </si>
  <si>
    <t>Enterprise Interoperability VI</t>
  </si>
  <si>
    <t>978-3-319-04948-9</t>
  </si>
  <si>
    <t>Modern applications are inherently heterogeneous: they are built by composing loosely coupled services that are, usually, offered and operated by different service providers. While this approach increases the flexibility of the composed applications, it makes the implementation of security and trustworthiness requirements much more difficult. Therefore there is a need for new approaches that integrate security requirements right from the beginning while composing service-based applications, in order to ensure security and trustworthiness.</t>
  </si>
  <si>
    <t>Secure and Trustworthy Service Composition: The Aniketos Approach</t>
  </si>
  <si>
    <t>978-3-319-13518-2</t>
  </si>
  <si>
    <t>Chapter 5 will explore the more technical aspects of process-driven applications. Applying the recommendations that are presented will help you to increase the robustness of your final application. The following topics will be covered:Locking behavior of the connected back-end systemsIdempotence requirements of the called servicesEvents as prerequisites for sending response messages to the waiting process-driven applicationError handling in communication with the back-end systemsApplication of integration patterns for typical integration problemsIncreasing the flexibility of process-driven applications by using business rules and by involving analytical applications</t>
  </si>
  <si>
    <t>Process-Driven Applications with BPMN</t>
  </si>
  <si>
    <t>978-3-319-07218-0</t>
  </si>
  <si>
    <t>Developing process variants has been proven as a principle task to flexibly adapt a business process model to different markets. Contemporary research on variant development has focused on conceptual process models. However, process models do not always exist, even when process logs are available in information systems. Moreover, process logs are often more detailed than process models and reflect more closely to the behavior of the process. In this paper, we propose an activity recommendation approach that takes into account process logs for assisting the development of executable process variants. To this end, we define a notion of neighborhood context for each activity based on logs, which captures order constraints between activities with their occurrence frequency. The similarity of the neighborhood context between activities provides us then with a basis to recommend activities during the process of creating a new process model. The approach has been implemented as a plug-in for ProM. Furthermore, we conducted experiments on a large collection of process logs. The results indicate that our approach is feasible and applicable in real use cases.</t>
  </si>
  <si>
    <t>978-3-319-07881-6</t>
  </si>
  <si>
    <t>Business Process Management has substantially matured over the last two decades. The techniques, methods and systems available to scope, model, analyze, implement, execute, monitor and even mine a process have been scientifically researched and can be in most cases deployed in practice. In fact, many of these BPM capabilities are nowadays a commodity. However, an opportunity-rich environment and rapidly emerging digital disruptions require new BPM capabilities. In light of this context, this paper proposes three future research and development directions for BPM academics and professionals. First, Ambidextrous BPM demands the shift of focus from exploitative to explorative BPM. Second, Value-driven BPM postulates a stronger focus on the desired outcomes as opposed to the available BPM methods. Third, Customer Process Management suggests complementing the dominating internal view of BPM with a stronger, design-inspired view on the process experiences of external stakeholders.</t>
  </si>
  <si>
    <t>European Journal of Epidemiology</t>
  </si>
  <si>
    <t>1573-7284</t>
  </si>
  <si>
    <t>Well executed, Enterprise Architecture (EA) management is commonly perceived as a strategic advantage. EA management sermonizes IT savvy firms to take profound decisions based on mature EA information. As of today, gathering required information, i.e. documenting the EA, is regarded both, time consuming and error-prone. As a reaction, recent approaches seek to automate EA documentation by extracting information out of productive system environments. In our recentwork we showed that a particular Enterprise Service Bus (ESB) namely SAP Process Integration can be used to extract EA relevant information. As a next step towards automated EA documentation, this paper analyzes the quality of the data stored in SAP Process Integration systems in practice. Survey results of 19 industry partners on 4 continents are presented.</t>
  </si>
  <si>
    <t>Advances in Databases and Information Systems</t>
  </si>
  <si>
    <t>978-3-642-32741-4</t>
  </si>
  <si>
    <t>Demands on safe, high-quality and healthy food are unprecedentedly increasing in both emerging economies and advanced countries. Food safety incidents and scandals, frequently breaking out around the world, are significantly reducing the confidence of consumers in food safety and quality. It is even more difficult to achieve the full transparency, visibility and traceability of dynamic cross-border and global food supply chains, which is critical to ensure food safety and quality, due to: the personalization and globalization of consumer demands; the diversities of food products, raw materials and ingredients; the loose relationships between food business partners; the technology and resource barriers in aligning business processes, coordinating and sharing information; and the changing government supervision mechanisms and standards. Social networking technologies and social software are promising enablers to facilitate end consumers, food companies and government agencies to participate in open discussion, comments and feedback on the quality and safety of cross-border foods. They are able to connect, interact, communicate and collaborate with each other in loose, open, effective and flexible ways for enhancing the transparency and visibility of cross-border and global food supply chains through collective wisdom and intelligence. In this paper a framework is proposed for developing social networks enabling food traceability systems, which not only leverages enterprise applications, public service platforms for food quality, safety and traceability operated by government or industrial associations, but utilizes such emerging technologies as Internet-of-Things, social analytic and mobile technologies to ease interactive communication and collaboration between various stakeholders of food chains. Guidelines, architectures, use scenarios, and technology alternatives for implementing the traceability systems are also discussed in this work. A prototype, titled OSCM-FD, is being implemented and pilots are being conducted to verify the validity of the proposed framework.</t>
  </si>
  <si>
    <t>GSTF Journal on Computing (JoC)</t>
  </si>
  <si>
    <t>2010-2283</t>
  </si>
  <si>
    <t>Process Discovery techniques help a business analyst to understand the actual processes deployed in an organization, i.e. based on a log of events, the actual activity workflow is discovered. In most cases their results conform to general purpose representations like Petri nets or Causal nets which are preferred by academic scholars but difficult to comprehend for business analysts. In this paper we propose an algorithm that follows a top-down approach to directly mine a process model which consists of common BP-domain constructs and represents the main behaviour of the process. The algorithm is designed so it can deal with noise and not-supported behaviour. This is achieved by letting the different supported constructs compete with each other for the most suitable solution from top to bottom using “soft” constraints and behaviour approximations. The key parts of the algorithm are formally described and evaluation results are presented and discussed.</t>
  </si>
  <si>
    <t>978-3-319-10172-9</t>
  </si>
  <si>
    <t>Process mining has been gaining significant attention in academia and practice. A promising first step to apply process mining in the audit domain was taken with the mining of process instances from accounting data. However, the resulting process instances constitute graphs. Commonly, timestamp oriented event log formats require a sequential list of activities and do not support graph structures. Thus, event log based process mining techniques cannot readily be applied to accounting data. To close this gap, we present an algorithm that determines an activity sequence from accounting data. With this algorithm, mined process instance graphs can be decomposed in a way they fit into sequential event log formats. Event log based process mining techniques can then be used to construct process models. A case study demonstrates the effectiveness of the presented approach. Results reveal that the preprocessing of the event logs considerably improves the derived process models.</t>
  </si>
  <si>
    <t>Design Science at the Intersection of Physical and Virtual Design</t>
  </si>
  <si>
    <t>978-3-642-38827-9</t>
  </si>
  <si>
    <t>Die zunehmende Durchdringung der Unternehmensabläufe mit IT-Systemen stellt den Prüfer vor neue Herausforderungen, bietet aber gleichzeitig auch neue Chancen zur Steigerung der Prüfungsqualität und -effizienz. Dies zeigt sich insbesondere an der Schnittstelle zwischen IT- und Prozessprüfung. Vor diesem Hintergrund stellt der Beitrag anhand eines Anwendungsbeispiels dar, in welcher Weise beide Prüfungsbereiche mit Process-Mining-Techniken integriert werden können, um zu einem umfassenden Prüfungsurteil auf Geschäftsprozessebene zu gelangen.</t>
  </si>
  <si>
    <t>The complexity of business processes and the data volume of processed transactions increase with the ongoing integration of information systems. Process mining can be used as an innovative approach to derive information about business processes by analyzing recorded data from the source information systems. Although process mining offers novel opportunities to analyze and inspect business processes it is rarely used for audit purposes. The application of process mining has the potential to significantly improve process audits if requirements from the application domain are considered adequately. A common requirement for process audits is the integration of the data perspective. We introduce a specification of Colored Petri Nets that enables the modeling of the data perspective for a specific application domain. Its application demonstrates how information from the application domain can be used to create process models that integrate the data perspective for the purpose of process audits.</t>
  </si>
  <si>
    <t>978-3-642-41924-9</t>
  </si>
  <si>
    <t>In the following chapter, the RTE is introduced as an organizational concept for manufacturing enterprises. The presentation of the RTE starts with a broader discussion of RTE's motivations, fundamentals and principles. Further, the emphasis of presented research and status of development in the realm of RTE are presented. Here, the realization of the RTE in manufacturing can be identified as requiring further attention in ISR.</t>
  </si>
  <si>
    <t>The Concept of a Real-Time Enterprise in Manufacturing: Design and Implementation of a Framework based on EDA and CEP</t>
  </si>
  <si>
    <t>978-3-658-03750-5</t>
  </si>
  <si>
    <t>Today’s enterprises demand a high degree of compliance of business processes to meet diverse regulations and legislations. Several industrial studies have shown that compliance management is a daunting task, and organizations are still struggling and spending billions of dollars annually to ensure and prove their compliance. In this paper, we introduce a comprehensive compliance management framework with a main focus on design-time compliance management as a first step towards a preventive lifetime compliance support. The framework enables the automation of compliance-related activities that are amenable to automation, and therefore can significantly reduce the expenditures spent on compliance. It can help experts to carry out their work more efficiently, cut the time spent on tedious manual activities, and reduce potential human errors. An evident candidate compliance activity for automation is the compliance checking, which can be achieved by utilizing formal reasoning and verification techniques. However, formal languages are well known of their complexity as only versed users in mathematical theories and formal logics are able to use and understand them. However, this is generally not the case with business and compliance practitioners. Therefore, in the heart of the compliance management framework, we introduce the Compliance Request Language (CRL), which is formally grounded on temporal logic and enables the abstract pattern-based specification of compliance requirements. CRL constitutes a series of compliance patterns that spans three structural facets of business processes; control flow, employed resources and temporal perspectives. Furthermore, CRL supports the specification of compensations and non-monotonic requirements, which permit the relaxation of some compliance requirements to handle exceptional situations. An integrated tool suite has been developed as an instantiation artefact, and the validation of the approach is undertaken in several directions, which includes internal validity, controlled experiments, and functional testing.</t>
  </si>
  <si>
    <t>Informationsintegration in dynamischen Unternehmensnetzwerken: Architektur, Methode und Anwendung</t>
  </si>
  <si>
    <t>Im Bereich des SCM ist es in den letzten Jahren zu einem Anstieg der wissensintensiven Prozesse gekommen. Dafür verantwortlich sind u. a. die in Abschnitt 2.2.2.2 beschriebenen Komplexitätstreiber der Logistik. In der Folge werden die logistischen Prozesse deutlich informationsintensiver und die Wissensarbeit gewinnt innerhalb von Wertschöpfungsnetzwerken an Bedeutung [Butcher 2007, S. 7f.]. Der Fokus liegt hierbei weniger auf der physischen Handhabung der Güter, sondern auf der Speicherung, Gewinnung und Verwendung des Wissens, das mit den Gütern verbunden ist [Butcher 2007, S. 20f.].</t>
  </si>
  <si>
    <t>978-3-658-07748-8</t>
  </si>
  <si>
    <t>Enterprises are part of value chains consisting of cross-enterprise business processes forming large business networks of customers, vendors, partners and competitors. These business process networks run on (technical) integration networks, which are semantically interlinked with the processes, while both are correlated to organizational (social) networks, consisting of technical and business domain experts. The insight into these networks promise a competitive advantage through the visibility into the linked enterprise data. However, this information is hidden in complex, dynamic and heterogeneous enterprise domains.</t>
  </si>
  <si>
    <t>Enterprise Information Systems of the Future</t>
  </si>
  <si>
    <t>978-3-642-36611-6</t>
  </si>
  <si>
    <t>Business process management (BPM) paradigm gains growing attention by providing generic process design and execution capabilities. During execution, many business processes leave casual footprints (event logs) at these transactional information systems. Process mining aims to extract business processes by distilling event logs for knowledge. Sequence alignment is a technique that is frequently used in domains including bioinformatics, language/text processing and finance. It aims to arrange structures, such as protein sequences to identify similar regions. In this study, we focus on a hybrid quantitative approach for performing process diagnostics, i.e. comparing the similarity among process models based on the established dominant behavior concept and Needleman-Wunsch algorithm.</t>
  </si>
  <si>
    <t>Hybrid Artificial Intelligent Systems</t>
  </si>
  <si>
    <t>978-3-642-40846-5</t>
  </si>
  <si>
    <t>Process mining techniques are able to extract knowledge from event logs commonly available in today's information systems. These techniques provide new means to discover, monitor, and improve processes in a variety of application domains. There are two main drivers for the growing interest in process mining. On the one hand, more and more events are being recorded, thus, providing detailed information about the history of processes. On the other hand, there is a need to improve and support business processes in competitive and rapidly changing environments. This manifesto is created by the IEEE Task Force on Process Mining and aims to promote the topic of process mining. Moreover, by defining a set of guiding principles and listing important challenges, this manifesto hopes to serve as a guide for software developers, scientists, consultants, business managers, and end-users. The goal is to increase the maturity of process mining as a new tool to improve the (re)design, control, and support of operational business processes.</t>
  </si>
  <si>
    <t>978-3-642-28108-2</t>
  </si>
  <si>
    <t>In enterprise resource planning (ERP) environments the audit of business process compliance is a complex task as audit relevant context information about the ERP system like application controls (ACs) need to be considered to derive comprehensive audit results. Current compliance checking approaches neglect such information as it is not readily available in process models. Even if ACs are automatically analysed with audit software, the results still need to be linked to related processes. By now, this linking is not methodically supported. To address this gap this paper presents a method to automatically enrich process models with audit relevant information about ACs. The method consists of three phases: process model construction, automated analysis of ACs, and model enrichment. It utilizes two existing artefacts and combines them to provide a comprehensive basis for compliance checking. Moreover, the enriched process models can support auditors in conducting process audits in ERP environments.</t>
  </si>
  <si>
    <t>Business Network Management (BNM) helps enterprises managing their trading partner networks by making technical integration, business and social aspects visible within a common Business Network (BN) model that sets them into context to each other. This allows various roles, from the business specialist to the integration expert, to monitor, enrich and setup business processes by collaborating across its contexts.</t>
  </si>
  <si>
    <t>Modelling Foundations and Applications</t>
  </si>
  <si>
    <t>978-3-642-39013-5</t>
  </si>
  <si>
    <t>Process discovery is a technique that allows for automatically discovering a process model from recorded executions of a process as it happens in reality. This technique has successfully been applied for classical processes where one process execution is constituted by a single case with a unique case identifier. Data-centric and artifact-centric systems such as ERP systems violate this assumption. Here a process execution is driven by process data having various notions of interrelated identifiers that distinguish the various interrelated data objects of the process. Classical process mining techniques fail in this setting. This paper presents an automatic technique for discovering for each notion of data object in the process a separate process model that describes the evolution of this object, also known as artifact life-cycle model. Given a relational database that stores process execution information of a data-centric system, the technique extracts event information, case identifiers and their interrelations, discovers the central process data objects and their associated events, and decomposes the data source into multiple logs, each describing the cases of a separate data object. Then classical process discovery techniques can be applied to obtain a process model for each object. The technique is implemented and has been evaluated on the production ERP system of a large retailer.</t>
  </si>
  <si>
    <t>978-3-642-36285-9</t>
  </si>
  <si>
    <t>Thinking in business processes and using process models for their documentation has become common practice in companies. In many cases this documentation encompasses more than thousands of models. One of the key challenges is achieving consistency of the process model terminology. Especially, the usage of synonym and homonym words is one of the most severe problems for terminological consistency. Therefore, this paper presents an automatic approach to identify synonym and homonym words in model repositories. We challenged the approach against three model collection from practice that are assumed to have different levels of terminological consistency. The evaluation shows that the approach is capable to fulfill these goals and to identify meaningful synonym and homonym candidates for follow-up resolution.</t>
  </si>
  <si>
    <t>978-3-642-38484-4</t>
  </si>
  <si>
    <t>The discovery, representation and reconstruction of Business Networks (BN) from Network Mining (NM) raw data is a difficult problem for enterprises. This is due to huge amounts of fragmented data representing complex business processes within and across enterprise boundaries and heterogeneous technology stacks. To remain competitive, the visibility into the enterprise and partner networks on different, interrelated abstraction levels is desirable. We show the data management capabilities of a novel data discovery, mining and network inference system, called Business Network System (BNS) that reconstructs the BN - integration and business process networks - from raw data, hidden in the enterprises' landscapes. The paper covers both the foundation and key data management characteristics of BNS.</t>
  </si>
  <si>
    <t>Big Data</t>
  </si>
  <si>
    <t>978-3-642-39467-6</t>
  </si>
  <si>
    <t>Process-aware information systems (PAISs) can be configured using a reference process model, which is typically obtained via expert interviews. Over time, however, contextual factors and system requirements may cause the operational process to start deviating from this reference model. While a reference model should ideally be updated to remain aligned with such changes, this is a costly and often neglected activity. We present a new process mining technique that automatically improves the reference model on the basis of the observed behavior as recorded in the event logs of a PAIS. We discuss how to balance the four basic quality dimensions for process mining (fitness, precision, simplicity and generalization) and a new dimension, namely the structural similarity between the reference model and the discovered model. We demonstrate the applicability of this technique using a real-life scenario from a Dutch municipality.</t>
  </si>
  <si>
    <t>978-3-642-40919-6</t>
  </si>
  <si>
    <t>Business process management technology is becoming increasingly popular, resulting in more and more business process models being created. Hence, there is a need for these business process models to be managed effectively. For effective business process model management, being able to efficiently query large amount of business process models is essential. For example, it is preferable to find a similar or related model to customize, rather than building a new one from scratch. This would not only save time, but would also be less error-prone and more coherent with the existing models of the enterprise. Querying large amounts of business process models efficiently is also vital during company amalgamation, in which business process models from multiple companies need to be examined and integrated. This paper provides: an overview of the field of querying business process models; a summary of its literature; and a list of challenges (and some potential solutions) that have yet to be addressed. In particular, we aim to compare the differences between querying business process models and general graph querying. We also discuss literature work from graph querying research that can be used when querying business process models.</t>
  </si>
  <si>
    <t>World Wide Web</t>
  </si>
  <si>
    <t>1573-1413</t>
  </si>
  <si>
    <t>Business intelligence is a critical in defining the strategy and roadmap of organizations. However, business intelligence covers too much wide coverage to consider all of fields such as data analytics, text mining, predictive analytics, and so on. Among these fields, the most important is information analysis and prediction. Therefore, we suggest a business intelligence application based on the adaptive recognition of user intention and usage patterns in the mobile environment. This application is named InSciTe Adaptive and is based on text mining and semantic web technologies. It supports technology-focused analysis and predictions, such as technology trends analysis, element technology analysis, and convergence technology discovery, as well as adaptive recognition of the user’s intention by using semi-automatic user modeling processes. Through adaptive user modeling, this application can provide a more dynamic service flow and more up-to-date analysis results based on the user’s intention, compared to existing applications, which provide static analysis results and service flow.</t>
  </si>
  <si>
    <t>Multimedia Tools and Applications</t>
  </si>
  <si>
    <t>1573-7721</t>
  </si>
  <si>
    <t>Since the invention of the container in 1956, global logistics experienced an enormous boost. With this highly efficient transportation concept, the Tayloristic method division of labor has spread across continents leveraging competitive advantages such as low labor costs in different regions of the world.</t>
  </si>
  <si>
    <t>A Real-Time In-Memory Discovery Service: Leveraging Hierarchical Packaging Information in a Unique Identifier Network to Retrieve Track and Trace Information</t>
  </si>
  <si>
    <t>978-3-642-37128-8</t>
  </si>
  <si>
    <t>Today's businesses are inherently process-driven. Consequently, the use of business-process driven systems, usually implemented on top of service-oriented or cloud-based infrastructures, is increasing. At the same time, the demand on the security, privacy, and compliance of such systems is increasing as well. As a result, the costs—with respect to computational effort at runtime as well as financial costs—for operating business-process driven systems increase steadily.</t>
  </si>
  <si>
    <t>Quality aspects become increasingly important when business process modeling is used in a large-scale enterprise setting. In order to facilitate a storage without redundancy and an efficient retrieval of relevant process models in model databases it is required to develop a theoretical understanding of how a degree of behavioral similarity can be defined. In this paper we address this challenge in a novel way. We use causal footprints as an abstract representation of the behavior captured by a process model, since they allow us to compare models defined in both formal modeling languages like Petri nets and informal ones like EPCs. Based on the causal footprint derived from two models we calculate their similarity based on the established vector space model from information retrieval.We validate this concept with an experiment using the SAP Reference Model and an implementation in the ProM framework.</t>
  </si>
  <si>
    <t>Seminal Contributions to Information Systems Engineering: 25 Years of CAiSE</t>
  </si>
  <si>
    <t>978-3-642-36926-1</t>
  </si>
  <si>
    <t>There seems to be a never ending stream of new process modeling notations. Some of these notations are foundational and have been around for decades (e.g., Petri nets). Other notations are vendor specific, incremental, or are only popular for a short while. Discussions on the various competing notations concealed the more important question “What makes a good process model?”. Fortunately, large scale experiences with process mining allow us to address this question. Process mining techniques can be used to extract knowledge from event data, discover models, align logs and models, measure conformance, diagnose bottlenecks, and predict future events. Today’s processes leave many trails in data bases, audit trails, message logs, transaction logs, etc. Therefore, it makes sense to relate these event data to process models independent of their particular notation. Process models discovered based on the actual behavior tend to be very different from the process models made by humans. Moreover, conformance checking techniques often reveal important deviations between models and reality. The lessons that can be learned from process mining shed a new light on process model quality. This paper discusses the role of process models and lists seven problems related to process modeling. Based on our experiences in over 100 process mining projects, we discuss these problems. Moreover, we show that these problems can be addressed by exposing process models and modelers to event data.</t>
  </si>
  <si>
    <t>It is advantageous for companies to have an in-depth understanding of their business processes. To support companies in decision making, based on the properties of their business processes, a method was developed for the automatic analysis of business process models.</t>
  </si>
  <si>
    <t>Supporting Reuse in Business Case Development</t>
  </si>
  <si>
    <t>978-3-658-01171-0</t>
  </si>
  <si>
    <t>Process mining techniques try to discover and analyse business processes from recorded process data. These data have to be structured in so called computer log files. If processes are supported by different computer systems, merging the recorded data into one log file can be challenging. In this paper we present a computational algorithm, based on the Artificial Immune System algorithm, that we developed to automatically merge separate log files into one log file. We also describe our implementation of this technique, a proof of concept application and a real life test case with promising results.</t>
  </si>
  <si>
    <t>Improving the operational efficiency of processes is an important goal of business process management (BPM). There exist many proposals with regard to process improvement patterns (PIPs) as practices that aim at supporting this task. Nevertheless, there is still a gap with respect to validating PIPs in terms of their actual business value for a specific organization. Based on empirical research and experience from consulting projects, this paper proposes a method to tackle this challenge. Our approach towards a-priori validation of process improvement patterns considers real-world constraints such as the role of senior stakeholders and opportunities such as process mining techniques. In the sense of an experience report, our approach as well as results are illustrated on the basis of a real-world business process from human resources management, covering a transactional volume of about 29,000 process instances over the period of one year. Overall, our proposal enables practitioners and researchers to subject PIPs to a sound validation procedure before taking any process implementation decision.</t>
  </si>
  <si>
    <t>Business Process Monitoring plays an important role in organizational development. It delivers management information and thus allows for better decision making in terms of process design, implementation and execution. This contribution first sheds some light on the importance and forms of business process monitoring. Then we look at current monitoring features of S-BPM software supporting the S-BPM approach and discuss development perspectives particularly in the field of Business Activity Monitoring (BAM). In this context we adapt an existing concept for modeling BAM specifications with reference to BPMN models for the use with S-BPM.</t>
  </si>
  <si>
    <t>S-BPM ONE - Running Processes</t>
  </si>
  <si>
    <t>978-3-642-36754-0</t>
  </si>
  <si>
    <t>Security is simple to understand but hard to ensure. In the times of Internet, this task has been becoming harder every day. To date, computer science has not solved how to prevent the misuse of business processes. While data objects can be protected, a process cannot. The reason is the security of a process depends not only on its individual accesses and can only be accessed upon the process' termination or when cast into the context of other processes. Many unbelievable scandals encompassing sophisticated and powerful players, from Microsoft to Sony and credit card operators, from leakages in governments to cyber crime and war attacks could not be prevented despite heavy investment in security. The claim here is that the way in which computer science deals with security does not apply to processes. The key discipline in security is “cryptography,” where the “laureate” Prof. Buchmann got his distinction from. This paper is about how cryptography can be applied as a basis to automate security and give participants in a market an equal position and prevent fraud. To complicate the issue, the goal is security in business processes. The reason is obvious. If one makes mistakes or vulnerabilities are left uncovered, huge fraud incidents might happen, the stockowners rebel, the government complains and employees are, in the worst case, deprived from their pension. This is a real, sensitive issue, with unclear solutions, ambivalent in nature, but rigorous in punishment. The issue is not just to protect, but also to deter “bad things,” such as criminal intents. The option to judge people's intentions is not an option for mankind; it is not an option though for computer science. We need to automate security and establish procedures that, upon the event of misuse, ascertain accountability.</t>
  </si>
  <si>
    <t>Number Theory and Cryptography: Papers in Honor of Johannes Buchmann on the Occasion of His 60th Birthday</t>
  </si>
  <si>
    <t>978-3-642-42001-6</t>
  </si>
  <si>
    <t>In order to support management functions in dynamically changing corporate enterprises, adequate information systems need to be built, automating desirable adaptation of inter- and intra- organizational business processes. This paper therefore introduces a new approach to the design of multi-agent information systems meant for planning, discovering, monitoring deviations, and optimizing business processes. Expected qualitative breakthrough in the system's capacity is based on the matching of its constructional and behavioral perspective with the ontological model of supported enterprise. Besides, conformity between organizational and information systems is supplemented by their conceptual alignment in the description of states and processes. The method of multi-agent framework construction and its application for traceability in supply chains are presented in this paper.</t>
  </si>
  <si>
    <t>978-3-642-40823-6</t>
  </si>
  <si>
    <t>Shared Services Organizations work closely with their clients to design, implement and enact service processes. This shared responsibility poses particular governance challenges that cannot be fully addressed through conventional service level management or end-to-end performance indicators such as cycle times.</t>
  </si>
  <si>
    <t>Finance Bundling and Finance Transformation: Shared Services Next Level</t>
  </si>
  <si>
    <t>978-3-658-00373-9</t>
  </si>
  <si>
    <t>Business process management (BPM) is a key managerial approach to improve competitiveness and organizational performance. The paper addresses the knowledge management aspects of BPM. Starting from several outcomes of process modeling, job role and position related competences, IT requirement specification, organizational learning and knowledge transfer, the common ground of knowledge management, semantic technologies and business process modeling will be discussed. The questions to be answered: how can process models be utilized and integrated with Knowledge Management Systems (knowledge representation, semantic technologies)? How can the knowledge transfer activities be supported, that are central issues in BPM initiatives? How can Knowledge Management Systems (KMS) underpin the long term sustainability and institutionalization of BPM based innovations? Is there a role of process-oriented KMS in BPM-related system development projects? The paper will give an overview of the ``big picture'' and also outlines a few applications as proof of concept. The final conclusion leads to a high level model and approach that can be used to harmonize BPM initiatives with KM concerns.</t>
  </si>
  <si>
    <t>Integration of Practice-Oriented Knowledge Technology: Trends and Prospectives</t>
  </si>
  <si>
    <t>978-3-642-34471-8</t>
  </si>
  <si>
    <t>Finding business process models in a model repository is a challenge that needs to be tackled for efficient business process management. Existing process model similarity measures compare models based on named elements and model structure. Social tagging enriches models with so-called tags -- words or short phrases describing the content of the model. The tags given to models offer another possibility to judge about the similarity between models. In this paper we compare both approaches based on a study conducted with students. We discuss first insights and perspectives for tag-based search for process models.</t>
  </si>
  <si>
    <t>Providing reliable and timely management information is crucial for supporting the agility of organizations. Business Activity Monitoring (BAM) describes a concept and technology that complements periodic ex-post analysis of process execution by permanently identifying particular situations at runtime and reacting to them by setting alerts or triggering actions with no or low latency. Complex Event Processing (CEP) has emerged as a basic technology for an effective BAM environment. In an integrated BAM/CEP architecture enterprise applications and workflow engines can serve both as event producers and consumers, while event processors filter and transform events, find patterns among them and derive new events. The ladder are consumed e.g. by workflow or enterprise resource planning systems causing new processes or dashboard solutions displaying management information as it arises.</t>
  </si>
  <si>
    <t>Business Intelligence and Performance Management: Theory, Systems and Industrial Applications</t>
  </si>
  <si>
    <t>978-1-4471-4866-1</t>
  </si>
  <si>
    <t>Springer London</t>
  </si>
  <si>
    <t>In this paper, we review the background and state-of-the-art of big data. We first introduce the general background of big data and review related technologies, such as could computing, Internet of Things, data centers, and Hadoop. We then focus on the four phases of the value chain of big data, i.e., data generation, data acquisition, data storage, and data analysis. For each phase, we introduce the general background, discuss the technical challenges, and review the latest advances. We finally examine the several representative applications of big data, including enterprise management, Internet of Things, online social networks, medial applications, collective intelligence, and smart grid. These discussions aim to provide a comprehensive overview and big-picture to readers of this exciting area. This survey is concluded with a discussion of open problems and future directions.</t>
  </si>
  <si>
    <t>Mobile Networks and Applications</t>
  </si>
  <si>
    <t>1572-8153</t>
  </si>
  <si>
    <t>Business process management (BPM) represents one of the core concepts enabling companies to flexibly react to the constantly changing business environment. The actual relevance of business process management is, for instance, illustrated by the size of the BPM software market. A recent study of Global Industry Analysts forecasts that the global market for BPM software will reach a volume of over 5 billion US dollars by the year 2017 [18]. The importance of BPM in academia is demonstrated by its constant presence among top-ranked information system conferences [32, 2, 1, 271]. In fact, this also highlights that BPM has become one of the core areas of information systems research. The range of addressed topics goes from general organizational aspects of BPM to specific technical issues concerning business process models. Due to the importance of business process models for documenting and redesigning the operations of companies, many researchers have focused on aspects of process model design and process model quality. Nevertheless, there are still many significant aspects that have not been addressed by prior research.</t>
  </si>
  <si>
    <t>Natural Language in Business Process Models</t>
  </si>
  <si>
    <t>978-3-319-04175-9</t>
  </si>
  <si>
    <t>Enterprise Integration Patterns allow us to design a middleware system conceptually before actually implementing it. So far, the in-depth analysis of such a design was not feasible, as these patterns are only described informally. We introduce a translation of each of these patterns into a Coloured Petri Net, which allows to investigate and improve middleware system designs in early stages of development in a number of use cases, including validation and performance analysis using simulation, automatic completion of control-flow in middleware designs, verifying a design for errors and functional properties, and obtaining an implementation in automatic way.</t>
  </si>
  <si>
    <t>978-3-642-38709-8</t>
  </si>
  <si>
    <t>Springer Berlin Heidelber</t>
  </si>
  <si>
    <t>Workflow management is concerned with automated support for business processes. Workflow management systems are driven by process models specifying the tasks that need to be executed, the order in which they can be executed, which resources are authorised to perform which tasks, and data that is required for, and produced by, these tasks. As workflow instances may run over a sustained period of time, it is important that workflow specifications be checked before they are deployed. Workflow verification is usually concerned with control-flow dependencies only; however, transition conditions based on data may further restrict possible choices between tasks. In this paper we extend workflow nets where transitions have concrete conditions associated with them, called WTC-nets. We then demonstrate that we can determine which execution paths of a WTC-net that are possible according to the control-flow dependencies, are actually possible when considering the conditions based on data. Thus, we are able to more accurately determine at design time whether a workflow net with transition conditions is sound.</t>
  </si>
  <si>
    <t>Journal of Zhejiang University SCIENCE C</t>
  </si>
  <si>
    <t>1869-196X</t>
  </si>
  <si>
    <t>Die geschäftsprozessorientierte Integration mit Prozessmanagement- bzw. Workflow-Systemen wird vorgestellt. Durch die Prozesssteuerung werden die Methoden von Geschäftsobjekten in einer im Prozess festgelegten Reihenfolge aufgerufen (Orchestrierung). Ein solcher Prozess kann in einem einzelnen Anwendungssystem stattfinden oder systemübergreifend sein. Auch die zwischenbetriebliche Integration ist möglich, üblicherweise mit einer gegenseitigen Abstimmung der Geschäftsprozesse (Choreographie) statt einer zentralen Steuerung. Als Beispiele werden SAP Business Workflow, SAP NetWeaver BPM und SAP Records Management verwendet.</t>
  </si>
  <si>
    <t>Technologie von Unternehmenssoftware: Mit SAP-Beispielen</t>
  </si>
  <si>
    <t>978-3-642-24423-0</t>
  </si>
  <si>
    <t>The role of ERP systems is to add value to customers through efficient processing of an organization's transactions (note that we consider transactions in a broad sense to include such events such as communication exchanges with customers and vendors) and data associated with those transactions. They also provide a platform for critical added value services and for the integration of business processes often well beyond a single organization's borders. Difficulties arise when ERP systems become monolithic, unable to respond to changes that impact the critical interests of the ERP user. Re-engineered systems which allow strong user-driven and dynamic redesign of business processes are an important goal in today's rapidly changing business environment. To tame the complexity of achieving this goal, we need new methods and guidelines on how to develop the necessary modules, how to fit them into legacy environments and platforms, and how to empower users to master their business needs with their help. This chapter addresses critical issues in the quest for a new generation of agile plug-and-play service oriented ERP systems.</t>
  </si>
  <si>
    <t>Conquering Complexity</t>
  </si>
  <si>
    <t>978-1-4471-2297-5</t>
  </si>
  <si>
    <t>This paper provides three aggregation algorithms for deriving system nets from sets of partially-ordered causal runs. The three algorithms differ with respect to the assumptions about the information contained in the causal runs. Specifically, we look at the situations where labels of conditions (i.e. references to places) or events (i.e. references to transitions) are unknown. Since the paper focuses on aggregation in the context of process mining, we solely look at workflow nets, i.e. a class of Petri nets with unique start and end places. The difference of the work presented here and most work on process mining is the assumption that events are logged as partial orders instead of linear traces. Although the work is inspired by applications in the process mining and workflow domains, the results are generic and can be applied in other application domains.</t>
  </si>
  <si>
    <t>Transactions on Petri Nets and Other Models of Concurrency VI</t>
  </si>
  <si>
    <t>978-3-642-35179-2</t>
  </si>
  <si>
    <t>In his paper “Approaches to Modeling Business Processes. A Critical Analysis of BPMN, Workflow Patterns and YAWL”, Egon Börger criticizes the work of the Workflow Patterns Initiative in a rather provocative manner. Although the workflow patterns and YAWL are well established and frequently used, Börger seems to misunderstand the goals and contributions of the Workflow Patterns Initiative. Therefore, we put the workflow patterns and YAWL in their historic context. Moreover, we address some of the criticism of Börger by pointing out the real purpose of the workflow patterns and their relationship to formal languages (Petri nets) and real-life WFM/BPM systems.</t>
  </si>
  <si>
    <t>Process mining refers to the extraction process models from event logs. Traditional process mining algorithms have problems dealing with event logs that are produced from unstructured real-life processes and generate spaghetti-like and incomprehensible process models. One means making traces more structural is to extract commonly used process model constructs (common patterns) in the event log and transform traces basing on such constructs. Another way of pre-processing traces is to categorize traces in event log into clusters such that process traces in each cluster can be adequately represented by a process model. Nevertheless, current approaches for trace clustering have many problems such as ignoring context process and huge computational overhead. In this paper, suffix-tree is firstly utilized for discovering common patterns. The traces in event log are transformed with common patterns. Thereafter suffix-trees are applied to categorize transformed traces. The trace clustering algorithm has a linear-time computational complexity. The process models mined from the clustered traces show a high degree of fitness and comprehensibility.</t>
  </si>
  <si>
    <t>Signal Processing and Information Technology</t>
  </si>
  <si>
    <t>978-3-642-32573-1</t>
  </si>
  <si>
    <t>Both simulation and process mining can be used to analyze operational business processes. Simulation is model-driven and very useful because different scenarios can be explored by changing the model’s parameters. Process mining is driven by event data. This allows detailed analysis of the observed behavior showing actual bottlenecks, deviations, and other performance-related problems. Both techniques tend to focus on the control-flow and do not analyze resource behavior in a detailed manner. In this paper, we focus on workload-dependent processing speeds because of the well-known phenomenon that people perform best at a certain stress level. For example, the “Yerkes-Dodson Law of Arousal” states that people will take more time to execute an activity if there is little work to do. This paper shows how workload-dependent processing speeds can be incorporated in a simulation model and learned from event logs. We also show how event logs with workload-dependent behavior can be generated through simulation. Experiments show that it is crucial to incorporate such phenomena. Moreover, we advocate an amalgamation of simulation and process mining techniques to better understand, model, and improve real-life business processes.</t>
  </si>
  <si>
    <t>978-3-642-31069-0</t>
  </si>
  <si>
    <t>Strong competition in the manufacturing industry makes efficient and effective manufacturing processes a critical success factor. However, existing warehousing and analytics approaches in manufacturing are coined by substantial shortcomings, significantly preventing comprehensive process improvement. Especially, they miss a holistic data base integrating operational and process data, e. g., from Manufacturing Execution and Enterprise Resource Planning systems. To address this challenge, we introduce the Manufacturing Warehouse, a concept for a holistic manufacturing-specific process warehouse as central part of the overall Advanced Manufacturing Analytics Platform. We define a manufacturing process meta model and deduce a universal warehouse model. In addition, we develop a procedure for its instantiation and the integration of concrete source data. Finally, we describe a first proof of concept based on a prototypical implementation.</t>
  </si>
  <si>
    <t>Data Warehousing and Knowledge Discovery</t>
  </si>
  <si>
    <t>978-3-642-32584-7</t>
  </si>
  <si>
    <t>Nowadays, it is not uncommon that organisations maintain repositories containing hundreds or thousands of business process models. For the purpose of searching such a repository for models that are similar to a query model, many similarity measures have been suggested in the literature. Other measures have been suggested for different purposes like measuring compliance between a model and a reference model.</t>
  </si>
  <si>
    <t>978-3-642-28115-0</t>
  </si>
  <si>
    <t>Process mining can be used to measure the compliance between the actual behavior and the designed process. Traditionally, a single figure expressing the overall process compliance has only limited value to managers trying to improve their processes. This article proposes a new compliance methodology which first clusters the event log into homogeneous groups of event traces and then computes the compliance degree for each cluster separately. Additionally, each cluster is profiled by means of case information, which allows the discrimination between less and more compliant parts of the process. The benefits of this new compliance methodology in a business context are illustrated by means of a case study.</t>
  </si>
  <si>
    <t>Today's fast, competitive and extremely volatile markets exert a great deal of pressure on businesses to react quicker against the changes, and sometimes even before the changes actually happen. A late action can potentially result in a legal compliance failure or violation of service level agreements (SLA's). A business analyst needs to be notified before these failures and violations occur. This paper proposes an approach that enables real-time and process-centric decision support in the form of performance prediction as an application of Event-Driven Business Process Management (EDBPM). The ability of simulations to produce future-events, which are of the same type like the live-events generated by the really executed business process, is utilised. Live-events and simulated future-events can therefore be treated by a Complex-Event Processing (CEP) engine in the same way and parameters representing the historic, current, and future performance of the business process can be easily computed.</t>
  </si>
  <si>
    <t>Business processes are recognized by organizations as one of the most important intangible assets, since they let organizations improve their competitiveness. Business processes are supported by enterprise information systems, which can evolve over time and embed particular business rules that are not present anywhere else. Thus, there are many organizations with inaccurate business processes, which prevent the modernization of enterprise information systems in line with the business processes that they support. Therefore, business process mining techniques are often used to retrieve reliable business processes from the event logs recorded during the execution of enterprise systems. Unfortunately, such event logs are represented with purpose-specific notations such as Mining XML and still don't apply the recent software modernization standard: ISO 19506 (KDM, Knowledge Discovery Metamodel). This paper presents an exogenous model transformation between these two notations. The main advantage is that process mining techniques can be effectively reused within software modernization projects according to the standard notation. This paper is particularly focused on the empirical evaluation of this transformation by simulating different kinds of business process models and several event logs with different sizes and configurations from such models. After analyzing all the model transformation executions, the study demonstrates that the transformation can provide suitable KDM models in a linear time in accordance with the size of the input models.</t>
  </si>
  <si>
    <t>Theory and Practice of Model Transformations</t>
  </si>
  <si>
    <t>978-3-642-30476-7</t>
  </si>
  <si>
    <t>Processes are not always executed as expected. Deviations assure the necessary flexibility within a company, but also increase possible internal control weaknesses. Since the number of cases following such a deviation can grow very large, it becomes difficult to analyze them case-by-case. This paper proposes a semi-automatic process deviation analysis method which combines process mining with association rule mining to simplify the analysis of deviating cases. Association rule mining is used to group deviating cases into business rules according to similar attribute values. Consequently, only the resulting business rules need to be examined on their acceptability which makes the analysis less complicated. Therefore, this method can be used to support the search for internal control weaknesses.</t>
  </si>
  <si>
    <t>Although several approaches for service identification have been defined in research and practice, there is a notable lack of automatic analysis techniques. In this paper we take the integrated approach by Kohlborn et al. as a starting point, and combine different analysis techniques in a novel way. Our contribution is an automated approach for the identification and detailing of service candidates. Its output is meant to provide a transparent basis for making decisions about which services to implement with which priority. The approach has been implemented and evaluated for an industry collection of process models.</t>
  </si>
  <si>
    <t>978-3-642-30359-3</t>
  </si>
  <si>
    <t>Business process management has received considerable attention and many companies achieved a high maturity level and hence, generated collections of process models that form a knowledge asset essential to their operations. These collections bear opportunities for innovation: Empirical research establishes methods and techniques to support and improve business process management; yet, these need to be validated with regards to process models from industry. However, due to their heterogeneity, extracting and analyzing process models from process model collections is a tedious task and time consuming.</t>
  </si>
  <si>
    <t>Business Process Model and Notation</t>
  </si>
  <si>
    <t>978-3-642-33155-8</t>
  </si>
  <si>
    <t>The Business Process Management (BPM) conference series celebrates its tenth anniversary. This is a nice opportunity to reflect on a decade of BPM research. This paper describes the history of the conference series, enumerates twenty typical BPM use cases, and identifies six key BPM concerns: process modeling languages, process enactment infrastructures, process model analysis, process mining, process flexibility, and process reuse. Although BPM matured as a research discipline, there are still various important open problems. Moreover, despite the broad interest in BPM, the adoption of state-of-the-art results by software vendors, consultants, and end-users leaves much to be desired. Hence, the BPM discipline should not shy away from the key challenges and set clear targets for the next decade.</t>
  </si>
  <si>
    <t>978-3-642-32885-5</t>
  </si>
  <si>
    <t>Process discovery algorithms typically aim at discovering process models from event logs that best describe the recorded behavior. Often, the quality of a process discovery algorithm is measured by quantifying to what extent the resulting model can reproduce the behavior in the log, i.e. replay fitness. At the same time, there are many other metrics that compare a model with recorded behavior in terms of the precision of the model and the extent to which the model generalizes the behavior in the log. Furthermore, several metrics exist to measure the complexity of a model irrespective of the log.</t>
  </si>
  <si>
    <t>On the Move to Meaningful Internet Systems: OTM 2012</t>
  </si>
  <si>
    <t>978-3-642-33606-5</t>
  </si>
  <si>
    <t>We present the NOVA Workflow tool-suite, a prototype for a process, information and communication management tool to guide and inform real world workflows with special attention to the needs of health services delivery. NOVA Workflow is an innovative workflow management system which integrates formal verification into the software development process. For workflow modeling the tool uses the time Compensable Workflow Modeling Language (CWMLT) which produces reliable and structured workflow models and enhances error handling. The graphical editor of the tool gives a common platform for modeling, verifying and developing software. The SOA based architecture of the workflow engine ensures compliance with industry standards. The tool includes an automated translator to a model checking tool, a monitor to facilitate run-time compliance of (health care) policy, and a user friendly browser to give clinicians a convenient way to view a patient's information without losing the context. We propose an application of the browser to process diagnosis.</t>
  </si>
  <si>
    <t>Foundations of Health Informatics Engineering and Systems</t>
  </si>
  <si>
    <t>978-3-642-32355-3</t>
  </si>
  <si>
    <t>In this paper we report on our experiences of applying business process mining in a real business context. The context for the application is using process mining for the purpose of internal auditing of a procurement cycle in a large multinational financial institution. One of the targeted outcomes of an internal audit is often the reporting on internal controls over financial reporting (ICFR), since this reporting is mandatory for Sarbanes-Oxley regulated organisations. Our process mining analyses resulted in more identified issues concerning ICFR than the traditional auditing approach. Issues that were identified using process mining analysis concerned violations of the segregation of duties principle, payments without approval, and violations of company specific internal procedures.</t>
  </si>
  <si>
    <t>978-3-642-21759-3</t>
  </si>
  <si>
    <t>Health care processes are nowadays heavily dependent on Information Technology (IT). On the other side, assessing a higher quality of health care to patients has become increasingly important. Effective health care processes are thereby heavily dependent on a comprehensive IT-support. Therefore, a thorough understanding about both the hospital IT-systems and clinical pathways is required, to identify quality problems. Improving quality of care through process performance measurement in hospitals and the identification of bottlenecks in performed workflows is thereby a promising concept. On this account we propose a novel approach based on an inpatient reference process model aiming a standardized and automated retrieval of quality and performance metrics along the clinical pathways of time-critical diseases in the context of various clinical standards and systems.</t>
  </si>
  <si>
    <t>Electronic Healthcare</t>
  </si>
  <si>
    <t>978-3-642-29262-0</t>
  </si>
  <si>
    <t>Business process models explicitly capture an organization's operations and thus are essential to a process oriented organization. Typically, hundreds or thousands of models are stored in business process repositories. Effective capabilities to manage and, in particular, search are required to leverage stored business process models.</t>
  </si>
  <si>
    <t>978-3-642-31072-0</t>
  </si>
  <si>
    <t>Enterprise Resource Planning (ERP) Systems are notoriously difficult for users to operate. We present a framework that consists of a data model and algorithms that serve as a foundation for implementing design principles presented in an earlier paper for improving ERP usability. The framework addresses the need for providing user, task and process context of each system-user interaction. It is intended to form an integral part of the system's data model, which can be queried in real time to produce the information required for a variety of user interface enhancements. We have implemented the framework within an ERP prototype and used it in a laboratory emulation of ERP usage. Using the log data from this laboratory emulation, we present examples demonstrating how the framework meets its design goal of providing contextual and historical information.</t>
  </si>
  <si>
    <t>Design Science Research in Information Systems. Advances in Theory and Practice</t>
  </si>
  <si>
    <t>978-3-642-29863-9</t>
  </si>
  <si>
    <t>We introduce a subject-driven approach to integrated process, task, and information management for knowledge workers. This approach is realized in the Task and Personal Information Rendering (TAPIR) extension of the Semantic Mediawiki that we present in this paper. The focus is placed on eliciting subjective process information from daily task management. The approach starts from the insight that individuals' motivation to provide relevant process information can be increased if they directly benefit from their contributions. TAPIR uses process relevant information to support users in their task management. Hereby it fosters S-BPM by gathering subjective process information that can be used for organizational purposes.</t>
  </si>
  <si>
    <t>S-BPM ONE - Education and Industrial Developments</t>
  </si>
  <si>
    <t>978-3-642-29294-1</t>
  </si>
  <si>
    <t>Due to the availability of more and more event data and mature process mining techniques, it has become possible to discover the actual processes within an organization. Process mining techniques use event logs to automatically construct process models that explain the behavior observed. Existing process models can be validated using conformance checking techniques. Moreover, the link between real-life events and model elements allows for the projection of additional information onto process models (e.g., showing bottlenecks and the flow of work within an organization). Although process mining has been mainly used within individual organizations, this new technology can also be applied in cross-organizational settings. In this paper, we identify such settings and highlight some of the challenges and opportunities. In particular, we show that cross-organizational processes can be partitioned along two orthogonal dimensions. This helps us to identify relevant process mining challenges involving multiple organizations.</t>
  </si>
  <si>
    <t>978-3-642-24849-8</t>
  </si>
  <si>
    <t>Die Umsetzung prozessorientierter Organisationsstrukturen in Unternehmen verlangt nach einer adäquaten technischen Unterstützung, um die organisatorischen Effizienzvorteile der Prozessorientierung nicht durch funktional orientierte Informationssysteme unnötig einzuschränken. Workflowmanagementsysteme sind Softwaresysteme, deren Kernaufgabe die Unterstützung betrieblicher Prozessabläufe durch die Koordination von Aktivitäten, Anwendungen, Daten und prozessbeteiligten Personen ist.</t>
  </si>
  <si>
    <t>Prozessmanagement: Ein Leitfaden zur prozessorientierten Organisationsgestaltung</t>
  </si>
  <si>
    <t>978-3-642-33844-1</t>
  </si>
  <si>
    <t>An important basis for cloud computing are public IaaS cloud services as offered e.g. by Amazon, Rackspace, VmWare. Since IaaS cloud services are often used as a flexible infrastructure for SaaS cloud services, it is important to investigate IaaS cloud services as a basis to realise regulatory requirements in cloud computing, e.g the European Data Protection Directive and the E-Privacy Directive. In this context a prototype of an IaaS cloud service is presented which serves as a basis for software services (e.g. SaaS services) compliant with these European Directive. This is achieved by a combination of organisational, and technical measures accompanied by auditing and monitoring.</t>
  </si>
  <si>
    <t>Privacy and Identity Management for Life</t>
  </si>
  <si>
    <t>978-3-642-31668-5</t>
  </si>
  <si>
    <t>Process-Aware Information Systems consider various characteristics of resources, such as capabilities, as a driver for allocating task to humans. Work experience has been discussed as a possible variable of history-based allocation. However, work experience has been considered in a limited extend, reducing the perspective on measurements to single aspects such as years of working in an organization, ore amount of performed tasks. Further, the allocation has mainly been oriented towards the best possible fit of humans to the requirements of the task and the process. This contribution is a first step towards an human-centric work experience allocation. It concentrates on the question how experience collected by individuals working with business processes may be measured in PAIS. A collection of work experience measurements at various organizational levels is provided. The measurement collection resulted from a literature review of PAIS theory, selected psychological literature and an qualitative analysis of job offers.</t>
  </si>
  <si>
    <t>978-3-642-31095-9</t>
  </si>
  <si>
    <r>
      <t xml:space="preserve">Many vendors offer Business Intelligence (BI) software products. Unfortunately, most of these products are data-centric and focus on rather simplistic forms of analysis. As shown in the preceding chapters, process-centric, truly </t>
    </r>
    <r>
      <rPr>
        <b/>
        <sz val="11"/>
        <color theme="1"/>
        <rFont val="Aptos Narrow"/>
        <family val="2"/>
        <scheme val="minor"/>
      </rPr>
      <t>“intelligent”</t>
    </r>
    <r>
      <rPr>
        <sz val="11"/>
        <color theme="1"/>
        <rFont val="Aptos Narrow"/>
        <family val="2"/>
        <scheme val="minor"/>
      </rPr>
      <t xml:space="preserve"> BI is possible due to advances in process mining. For example, ProM is an open-source process mining tool supporting all of the techniques mentioned in this book. Process discovery, conformance checking, social network analysis, organizational mining, decision mining, history-based prediction and recommendation, etc. are all supported by ProM. Recently, several software vendors started adding process mining capabilities to their products. This chapter provides an overview of the market for BI products. Moreover, ProM and other tools supporting process mining are described in more detail.</t>
    </r>
  </si>
  <si>
    <t>Process Mining: Discovery, Conformance and Enhancement of Business Processes</t>
  </si>
  <si>
    <t>978-3-642-19345-3</t>
  </si>
  <si>
    <t>Information systems are becoming more and more intertwined with the operational processes they support. As a result, multitudes of events are recorded by today's information systems. Nevertheless, organizations have problems extracting value from these data. The goal of process mining is to use event data to extract process-related information, e.g., to automatically discover a process model by observing events recorded by some enterprise system. To show the importance of process mining, this chapter discusses the spectacular growth of event data and links this to the limitations of classical approaches to business process management. To explain the basic concepts, a small example is used. Finally, it is shown that process mining can play an important role in realizing the promises made by contemporary management trends such as SOX and Six Sigma.</t>
  </si>
  <si>
    <t>Process mining has emerged as a new way to analyze business processes based on event logs. These events logs need to be extracted from operational systems and can subsequently be used to discover or check the conformance of processes. ProM is a widely used tool for process mining. In earlier versions of ProM, MXML was used as an input format. In future releases of ProM, a new logging format will be used: the eXtensible Event Stream (XES) format. This format has several advantages over MXML. The paper presents two tools that use this format - XESame and ProM 6 - and highlights the main innovations and the role of XES. XESame enables domain experts to specify how the event log should be extracted from existing systems and converted to XES. ProM 6 is a completely new process mining framework based on XES and enabling innovative process mining functionality.</t>
  </si>
  <si>
    <t>Information Systems Evolution</t>
  </si>
  <si>
    <t>978-3-642-17722-4</t>
  </si>
  <si>
    <t>Process mining is impossible without proper event logs. This chapter describes the information that should be present in such event logs. Depending on the process mining technique used, these requirements may vary. The challenge is to extract such data from a variety of data sources, e.g., databases, flat files, message logs, transaction logs, ERP systems, and document management systems. When merging and extracting data, both syntax and semantics play an important role. Moreover, depending on the questions one seeks to answer, different views on the available data are needed.</t>
  </si>
  <si>
    <t>Information systems are ageing over time and become legacy information systems which often embed business knowledge that is not present in any other artifact. This embedded knowledge must be preserved to align the modernized versions of the legacy systems with the current business processes of an organization. Process mining is a powerful tool to discover and preserve business knowledge. Most process mining techniques and tools use event logs, registered during execution of process-aware information systems, as the key source of knowledge. Unfortunately, the majority of traditional information systems is not process-aware and does not have any built-in logging mechanisms. Thus, this paper defines the main challenges to be addressed as well as a preliminary solution to obtain event logs from traditional systems. The solution consists of a technique that statically analyzes the source code and modifies it in a non-invasive way. Finally, the modified source code enables the event log registration at runtime based on dynamic source code analysis.</t>
  </si>
  <si>
    <t>978-3-642-20511-8</t>
  </si>
  <si>
    <t>The work presented in this paper explores the potential of leveraging the traces of informal work and collaboration in order to improve business processes over time. As process executions often differ from the original design due to individual preferences, skills or competencies and exceptions, we propose methods to analyse personal preferences of work, such as email communication and personal task execution in a task management application. Outcome of these methods is the detection of internal substructures (subtasks or branches) of activities on the one hand and the recommendation of resources to be used in activities on the other hand, leading to the improvement of business process models. Our first results show that even though human intervention is still required to operationalise these insights it is indeed possible to derive interesting and new insights about business processes from traces of informal work and infer suggestions for process model changes.</t>
  </si>
  <si>
    <t>978-3-642-23059-2</t>
  </si>
  <si>
    <t>Business process management (BPM) continues to play a significant role in today's highly globalized world. In order to detect and prevent the gap between reference process model and the actual operation, process mining techniques discover operational model on the basis of the process logs. An important issue at BPM is to measure the similarity between the reference process model and discovered process model so that it can be possible to pinpoint where process participants deviate from the intended process description. In this paper, a hybrid quantitative approach is presented to measure the similarity between the process models. The proposed similarity metric is based on a hybrid process mining technique that makes use of genetic algorithms. The proposed approach itself is also a hybrid model that considers process activity dependencies and process structure.</t>
  </si>
  <si>
    <t>978-3-642-21219-2</t>
  </si>
  <si>
    <t>The wide spread of Service-oriented Computing and Cloud Computing has been increasing the number of web services on the Web. This increasing number of web services complicates the task of service discovery, in particular because of lack of rich service descriptions. Relations among web services are usually used to enhance service discovery. Formal service descriptions, logs of service invocations, or service compositions are typically used to find such relations. However, using such sources of knowledge enables finding simple relations only. In a previous work, we proposed to use business processes (BPs) to refine relations among web services used in the configurations of these BPs. That approach was limited to web services directly consumed by a single business process. In this paper, we generalize that approach and aim at predicting rich relations among web services that were not directly used together in any process configuration yet. To achieve this goal, we take all individual business processes (from a business process repository) and their configurations over web services (from a service registry) in the form of so-called extended behavioral profiles. These disparate profiles are then merged so that a single global profile is derived. Based on the aggregated knowledge in this global profile, we reveal part of the unknown relations among web services that have not been used together yet. We validate our approach through a set of experiments on a collection of business processes from SAP reference model.</t>
  </si>
  <si>
    <t>978-3-642-25535-9</t>
  </si>
  <si>
    <t>Service-Oriented Computing. ICSOC/ServiceWave 2009 Workshops</t>
  </si>
  <si>
    <t>978-3-642-16132-2</t>
  </si>
  <si>
    <t>Large organizations tend to have hundreds of business processes. Discovering and understanding similarities among business processes can be useful to organizations for a number of reasons including better overall process management and maintenance. In this paper we present a novel and efficient approach to cluster and retrieve business processes. A given set of business processes are clustered based on their underlying topic, structure and semantic similarities. In addition, given a query business process, top k most similar processes are retrieved based on clustering results. In this work, we bring together two not well-connected schools of work: statistical language modeling and structure matching and combine them in a novel way. Our approach takes into account both high-level topic information that can be collected from process description documents and keywords as well as detailed structural features such as process control flows in finding similarities among business processes. This ability to work with processes that may not always have formal control flows is particularly useful in dealing with real-world business processes which are not always described formally. We developed a system to implement our approach and evaluated it on several collections of industry best practice processes and real-world business processes at a large IT service company that are described at varied levels of formalisms. Our experimental results reveal that the combined language modeling and structure matching based retrieval outperforms structure-matching-only techniques in both mean average precision and running time measures.</t>
  </si>
  <si>
    <t>Timely insight into a company's business processes is of great importance for operational efficiency. However, still today companies struggle with the inflexibility of monitoring solutions and reacting to process information on time. We review the current state of the art of business process management and analytics and put it in relation to complex event processing to explore process data. Following the tri-partition in complex event processing of event producer, processor, and consumer, we develop an architecture for event-driven business activity management which is capable of delivering blueprints for flexible business activity monitoring as well as closed loop action to manage the full circle of automated insight to action. We close with a discussion of future research directions.</t>
  </si>
  <si>
    <t>Models of business processes can easily become large and difficult to understand. Abstraction has proven to be an effective means to present a readable, high-level view of a business process model, by showing aggregated activities and leaving out irrelevant details. Yet, it is an open question how to combine activities into high-level tasks in a way that corresponds to such actions by experienced modelers. In this paper, an approach is presented that exploits semantic information within a process model, beyond structural information, to decide on which activities belong to one another. In an experimental validation, we used an industrial process model repository to compare this approach with actual modeling decisions, showing a strong correlation between the two. As such, this paper contributes to the development of modeling support for the application of effective process model abstraction, easing the use of business process models in practice.</t>
  </si>
  <si>
    <t>978-3-642-21640-4</t>
  </si>
  <si>
    <t>It is vital to use accurate models for the analysis, design, and/or control of business processes. Unfortunately, there are often important discrepancies between reality and models. In earlier work, we have shown that simulation models are often based on incorrect assumptions and one example is the speed at which people work. The ``Yerkes-Dodson Law of Arousal'' suggests that a worker that is under time pressure may become more efficient and thus finish tasks faster. However, if the pressure is too high, then the worker's performance may degrade. Traditionally, it was difficult to investigate such phenomena and few analysis tools (e.g., simulation packages) support workload-dependent behavior. Fortunately, more and more activities are being recorded and modern process mining techniques provide detailed insights in the way that people really work. This paper uses a new process mining plug-in that has been added to ProM to explore the effect of workload on service times. Based on historic data and by using regression analysis, the relationship between workload and services time is investigated. This information can be used for various types of analysis and decision making, including more realistic forms of simulation.</t>
  </si>
  <si>
    <t>978-3-642-12186-9</t>
  </si>
  <si>
    <t>In recent years, the technology of business process management is being more widely used, so that there are more and more business process models (graphs). How to manage such a large number of business process models is challenging, among which the business process model query is a basic function. For example, based on business process model query, the model designer can find the related models and evolve them instead of starting from scratch. It will save a lot of time and is less error-prone. To this end, we propose a language (BQL) for users to express their requirements based on semantics. For efficiency, we adopt an efficient method to compute the semantic features of business process models and use indexes to support the query processing. To make our approach more applicable, we consider the semantic similarity between labels. Our approach proposed in this paper is implemented in our system BeehiveZ. Analysis and experiments show that our approach works well.</t>
  </si>
  <si>
    <t>Database Systems for Advanced Applications</t>
  </si>
  <si>
    <t>978-3-642-20152-3</t>
  </si>
  <si>
    <t>The use of process models in business information systems for analysis, execution, and improvement of processes assumes that the models describe reality. Conformance checking is a technique to validate how good a given process model describes recorded executions of the actual process. Recently, artifacts have been proposed as a paradigm to capture dynamic, and inter-organizational processes in a more natural way. In artifact-centric processes, several restrictions and assumptions of classical processes are dropped. This renders checking their conformance a more general problem. In this paper, we study the conformance problem of such processes. We show how to partition the problem into behavioral conformance of single artifacts and interaction conformance between artifacts, and solve behavioral conformance by a reduction to existing techniques.</t>
  </si>
  <si>
    <t>978-3-642-21863-7</t>
  </si>
  <si>
    <t>The functional decomposition of a business process breaks it down into progressively less granular activities. Decomposition contributes to the modular design of a system, the reuse of its parts and to its overall comprehensibility. But achieving these qualities requires a business process to be decomposed consistently, which implies it is always split into an identical set of activities according to a specific purpose, regardless of the modeller's and modelling context. This paper describes an application of the principle of role-based separation of concerns to consistently decompose a business process into its constituent atomic activities, thus separating its distinct features and minimizing behaviour overlap. An activity is abstracted as collaboration between role types that are played by entities. The decomposition method successively separates the overlapping roles until an activity is specified as a collaboration of an orthogonal set of role types. The method facilitates the consistent decomposition of a business process and the identification of its atomic activities. The relevance of the method is assessed through a number of scenarios according to the guidelines of design science research.</t>
  </si>
  <si>
    <t>Building the e-World Ecosystem</t>
  </si>
  <si>
    <t>978-3-642-27260-8</t>
  </si>
  <si>
    <t>After covering control-flow discovery in depth in Part II, this chapter looks at the situation in which both a process model and an event log are given. The model may have been constructed by hand or may have been discovered. Moreover, the model may be normative or descriptive. Conformance checking relates events in the event log to activities in the process model and compares both. The goal is to find commonalities and discrepancies between the modeled behavior and the observed behavior. Conformance checking is relevant for business alignment and auditing. For example, the event log can be replayed on top of the process model to find undesirable deviations suggesting fraud or inefficiencies. Moreover, conformance checking techniques can also be used for measuring the performance of process discovery algorithms and to repair models that are not aligned well with reality.</t>
  </si>
  <si>
    <t>The usefulness of process models (e.g., for analysis, improvement, or execution) strongly depends on their ability to describe reality. Conformance checking is a technique to validate how good a given process model describes recorded executions of the actual process. Recently, artifacts have been proposed as a paradigm to capture dynamic, and inter-organizational processes in a more natural way. Artifact-centric processes drop several restrictions and assumptions of classical processes. In particular, process instances cannot be considered in isolation as instances in artifact-centric processes may overlap and interact with each other. This significantly complicates conformance checking; the entanglement of different instances complicates the quantification and diagnosis of misalignments. This paper is the first paper to address this problem. We show how conformance checking of artifact-centric processes can be decomposed into a set of smaller problems that can be analyzed using conventional techniques.</t>
  </si>
  <si>
    <t>Recent research has shown the need to include unstructured ad-hoc processes into business process management. A possible solution for this purpose is Case Management, where information related to a certain process instance is bundled into a case file. In addition to existing top-down approaches, this paper suggests a bottom-up view on Case Management that leverages emergent user-driven case handling. We theoretically derive characteristics of such a system and demonstrate the approach based on a toolset of current Social Software techniques including microblogging, activity streams and tagging.</t>
  </si>
  <si>
    <t>Due to the increasing adoption of business process management and the key role of process models, companies are setting up and maintaining large process model repositories. Repositories containing hundreds or thousands of process models are not uncommon, whereas only simplistic search functionality, such as text based search or folder navigation, is provided, today.</t>
  </si>
  <si>
    <t>Information flows across the organization are complex and procedures employed to understand, share and control organizational knowledge and experiences should be properly supported by collaborative environments. Nevertheless, few collaborative methodologies had been proposed to describe and evolve business processes. In the future, business processes models should be the result of cross-team and cross-departmental collaboration, with involved business people sharing their personal knowledge and formalizing it. This paper focuses on a methodology for business process discovery and the importance to integrate local information into coherent and sound process definitions. Business Alignment Methodology (BAM) is a methodology that provides guidance about how organizational practices and knowledge are gathered to contribute for business process improvement against current BPM approaches.</t>
  </si>
  <si>
    <t>ENTERprise Information Systems</t>
  </si>
  <si>
    <t>978-3-642-24358-5</t>
  </si>
  <si>
    <t>The Software as a Service (SaaS) paradigm is particularly interesting in situations where many organizations need to support similar processes. For example, municipalities, courts, rental agencies, etc. all need to support highly similar processes. However, despite these similarities, there is also the need to allow for local variations in a controlled manner. Therefore, cloud infrastructures should provide configurable services such that products and processes can be customized while sharing commonalities. Configurable and executable process models are essential for realizing such infrastructures. This will finally transform reference models from “paper tigers” (reference modeling à la SAP, ARIS, etc.) into an “executable reality.” Moreover, “configurable services in the cloud” enable cross-organizational process mining. This way, organizations can learn from each other and improve their processes.</t>
  </si>
  <si>
    <t>On the Move to Meaningful Internet Systems: OTM 2010</t>
  </si>
  <si>
    <t>978-3-642-16934-2</t>
  </si>
  <si>
    <r>
      <t xml:space="preserve">Most of business processes leave their </t>
    </r>
    <r>
      <rPr>
        <i/>
        <sz val="11"/>
        <color theme="1"/>
        <rFont val="Aptos Narrow"/>
        <family val="2"/>
        <scheme val="minor"/>
      </rPr>
      <t>footprints</t>
    </r>
    <r>
      <rPr>
        <sz val="11"/>
        <color theme="1"/>
        <rFont val="Aptos Narrow"/>
        <family val="2"/>
        <scheme val="minor"/>
      </rPr>
      <t xml:space="preserve"> in transactional information systems, i.e., business process events are recorded in so-called event logs on Enterprise systems. These systems can be used as a lead in police investigation. This paper field is in providing techniques and tools for discovering process, control, data, organizational, and social structures from event logs as the goal of process mining and the basic idea of process mining is to diagnose business processes to promote Detectives' Police knowledge in computer crimes. In this paper we focus on the potential use of process mining techniques to enable Iranian Detectives' Police for discovering grounds of crime. This application is an approach that provides new view in police investigation. This paper explains process mining how can assist the monitoring enterprise systems.</t>
    </r>
  </si>
  <si>
    <t>Networked Digital Technologies</t>
  </si>
  <si>
    <t>978-3-642-14292-5</t>
  </si>
  <si>
    <t>he paper presents an approach to check the semantic correctness of business process models using queries in conjunction with an ontology-based process representation. The approach is based on the formalization of the semantics of individual model elements by annotating them with concepts of a formal ontology. In order to ensure semantic correctness, constraints are formalized as queries which are executed against the ontology-based process representation. The effectiveness of this approach is demonstrated by a user experiment. The experiment shows that searching for constraint violations using the query language produces more accurate results and is less time consuming in comparison to manual search when large models have to be checked.</t>
  </si>
  <si>
    <t>Process models in organizational collections are typically created by the same team and using the same conventions. As such, these models share many characteristic features like size range, type and frequency of errors. In most cases merely small samples of these collections are available due to e.g. the sensitive information they contain. Because of their sizes, these samples may not provide an accurate representation of the characteristics of the originating collection. This paper deals with the problem of constructing collections of process models from small samples of a collection, with the purpose to estimate the characteristics of this collection. Given a small sample of process models drawn from a real-life collection, we mine a set of generation parameters that we use to generate arbitrarily-large collections that feature the same characteristics of the original collection. In this way we can estimate the characteristics of the original collection on the generated collections. We extensively evaluate the quality of our technique on various sample datasets drawn from both research and industry.</t>
  </si>
  <si>
    <t>Today, business process management (BPM) is a hot topic. But that has not always been like that -- although the concept has been around for over 20 years. When I first moved from Germany to the United States in 1995, I expected that every company would be discussing business processes and BPM. Familiar with the process-orientation books of Scheer [1] and Hammer [2], I was certain that BPM was a hot topic in US business, just as it was in Germany. However, this expectation proved to be an illusion.</t>
  </si>
  <si>
    <t>High Performance Through Process Excellence: From Strategy to Execution with Business Process Management</t>
  </si>
  <si>
    <t>978-3-642-21165-2</t>
  </si>
  <si>
    <t>Large organizations tend to have hundreds of business processes. Discovering and understanding the similarities among these business processes are useful to organizations for a number of reasons: (a) business processes can be managed and maintained more efficiently, (b) business processes can be reused in new or changed implementations, and (c) investment guidance on which aspects of business processes to improve can be obtained. In this empirical paper, we present the results of our study on over five thousand business processes obtained from SAP's standardized business process repository divided up into two groups: Industry-specific and Cross-industry. The results are encouraging. We found that 39% of cross-industry processes and 43% of SAP-industry processes have commonalities. Additionally, we found that 20% of all processes studied have at least 50% similarity with other processes. We use the notion of semantic similarity on process and process activity labels to determine similarity. These results indicate that there is enough similarity among business processes in organizations to take advantage of. While this is anecdotally stated, to our knowledge, this is the first attempt to empirically validate this hypothesis using real-world business processes of this size. We present the implications and future research directions on this topic and call for further empirical studies in this area.</t>
  </si>
  <si>
    <t>978-3-642-17358-5</t>
  </si>
  <si>
    <t>Understanding, analyzing, and ultimately improving business processes is a goal of enterprises today. These tasks are challenging as business processes in modern enterprises are implemented over several applications and Web services, and the information about process execution is scattered across several data sources. Understanding modern business processes entails identifying the correlation between events in data sources in the context of business processes (event correlation is the process of finding relationships between events that belong to the same process execution instance). In this paper, we investigate the problem of event correlation for business processes that are realized through the interactions of a set of Web services. We identify various ways in which process-related events could be correlated as well as investigate the problem of discovering event correlation (semi-) automatically from service interaction logs. We introduce the concept of process view to represent the process resulting from a certain way of event correlation and that of process space referring to the set of possible process views over process events. Event correlation is a challenging problem as there are various ways in which process events could be correlated, and in many cases, it is subjective. Exploring all the possibilities of correlations is computationally expensive, and only some of the correlated event sets result in process views that are interesting. We propose efficient algorithms and heuristics to identify correlated event sets that lead potentially to interesting process views. To account for its subjectivity, we have designed the event correlation discovery process to be interactive and enable users to guide it toward process views of their interest and organize the discovered process views into a process map that allows users to effectively navigate through the process space and identify the ones of interest. We report on experiments performed on both synthetic and real-world datasets that show the viability and efficiency of the approach.</t>
  </si>
  <si>
    <t>The VLDB Journal</t>
  </si>
  <si>
    <t>0949-877X</t>
  </si>
  <si>
    <t>Prof. Dr. Wil van der Aalst is a full professor of Information Systems at the Technische Universiteit Eindhoven (TU/e). Currently he is also an adjunct professor at Queensland University of Technology (QUT) working within the BPM group there. His research interests include workflow management, process mining, Petri nets, business process management, process modeling, and process analysis.</t>
  </si>
  <si>
    <t>Die Qualität von Geschäftsprozessen entscheidet zunehmend über den wirtschaftlichen Erfolg eines Unternehmens. Die Geschäftsprozesse werden immer stärker durch IT-Prozesse unterstützt. Der Beitrag zeigt, wie die IT-Prozesse auf der Grundlage des Referenzmodells IT Infrastructure Library (ITIL) optimiert und mithilfe von Kennzahlen und Process Mining gesteuert werden können. Hierfür werden auf Basis der Referenzprozesse Sollprozesse bestimmt und Sollkennzahlen festgelegt. Die Istprozesse und deren Kennzahlen werden mithilfe von Process Mining ausgewertet und anschließend mit den Sollprozessen verglichen. Insgesamt können Verbesserungspotenziale identifiziert und Handlungsempfehlungen abgeleitet werden. Die Gestaltung und Steuerung ITIL-basierter Customer-Support-Prozesse werden anhand eines Praxisfalles aus einem Customer-Relationship-Management-System erprobt. Vorgehensmodell und Ergebnisse werden in diesem Beitrag vorgestellt.</t>
  </si>
  <si>
    <t>This chapter presents research progress in Requirements Engineering (RE) for enterprise systems (ES) with a view to formulating current challenges and a promising research agenda for the future. In the field of ES, many RE approaches have been launched and tried out in the past decade, however most of them are over-expensive and their effectiveness is unpredictable. Our goal in this chapter is to make an inventory of the approaches discussed in literature, to evaluate the quality of evidence available regarding whether these approaches actually worked, and to identify promising directions for future RE research efforts. Our results indicate (i) that while there are significant achievements, the primary goal of RE for ES is only partly achieved and (ii) that the field is likely to remain very challenging due to the increasingly more pronounced cross-organizational aspects of RE in ES projects (e.g. cross-organizational coordination, trust). At the same time, the need for practical, efficient and effective RE approaches will grow as the importance of ES in today's extended enterprises is growing.</t>
  </si>
  <si>
    <t>Intentional Perspectives on Information Systems Engineering</t>
  </si>
  <si>
    <t>978-3-642-12544-7</t>
  </si>
  <si>
    <t>Modern teaching methods in the field of applied computer science can not ignore the teaching of well know application and information systems, like enterprise systems, e.g. ERP-Systems. Therefore case studies are the most chosen way to introduce stepwise the handling of these systems. Effective teaching concepts have to improve this situation by consideration of pedagogical and didactical aspects which supports the individual learning process of each student. Our actual research considers actual needs of higher education e.g. present learning in a lab as well as e-learning courses supported by new methods in technology enhanced learning by recording student's behaviour to guide him through the system. Therefore we introduce a concept using AUM and Enterprise Tomography to improve the teaching for Enterprise Systems.</t>
  </si>
  <si>
    <t>ICT Innovations 2009</t>
  </si>
  <si>
    <t>978-3-642-10781-8</t>
  </si>
  <si>
    <t>A company’s competitiveness relies heavily on its business processes and accurate knowledge to execute its business processes with agility and efficiency. Business Process Management (BPM) initially promised to provide the business world with suitable tools and techniques for successful BPM without help from the IT world. However, the current practice of BPM has several fundamental problems, including difficulty with automatic discovery and the integration of business processes across organizations. Understanding that the main cause of these problems lies in the lack of semantics on business process, we first define a variety of business process ontologies in order to build a semantic business process space (SBPS) for the limited area of sales order. We then explain how the SBPS satisfies the requirements for successful implementation of semantic BPM (SBPM) and demonstrate with a scenario how SBPM can be realized in the environment of SBPS. Our novel approach will reduce the time and cost necessary for the development of a new business process in a fast-changing environment and provide practitioners with useful insights into the proper implementation of the SBPM. Although our paper defines semantic business process knowledge for only a limited domain, its insights can be readily extended to other areas of business.</t>
  </si>
  <si>
    <t>Information Systems Frontiers</t>
  </si>
  <si>
    <t>1572-9419</t>
  </si>
  <si>
    <t>Within this contribution a framework of an Enterprise System Learning Environment (ELSE) is introduced on the basis of an Adaptive Learning Cycle. This framework integrates learning into Enterprise Systems, like e.g. ERP systems, under the consideration of the underlying business processes. The idea of this approach is to track, analyze and categorize the learner's behavior during the learning process based on e.g. case studies, in order to generate more individual and adequate learning material and to measure the success or failure within the cycle. On the basis of these results the competence-building for learners like students, workers, etc. can be improved, in order to gain a higher knowledge level and a better understanding of ES in general.</t>
  </si>
  <si>
    <t>978-3-642-16419-4</t>
  </si>
  <si>
    <t>978-3-642-00416-2</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</si>
  <si>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 mous volumes of event data. Organizations have problems handling and using such data. Event data is scattered over various subsystems and not used well. This paper coins the term ``BPM-in-the-Large'' to describe the above situation and describes challenges and opportunities for BPM research.</t>
  </si>
  <si>
    <t>E-Government, E-Services and Global Processes</t>
  </si>
  <si>
    <t>978-3-642-15346-4</t>
  </si>
  <si>
    <t>The constantly increasing performances of e-commerce services or telecommunication services of web services mean web model can replace more and more web applications. In design, the goal is not to just replace the solution but also to improve it by adding new functionality. To interpret the dynamic behavior of a model is crucial for being able to modify, maintain, and improve it. Model represents a complete exposition of their focus; although there may be dependencies on other aspects of the architecture: these dependencies are usually well defined. We interpret a model in two folds. Firstly, a model which is derived before implementation of a business process is defined as pre-model. Second one is post-model which is derived after implementation. Deriving Post-Model from business execution logs is one of the challenging issues in current age. In this survey, we will present different approaches of model discovery from event logs. The idea is to generalize the process discovery problem and find out research challenges.</t>
  </si>
  <si>
    <t>Recent Trends in Networks and Communications</t>
  </si>
  <si>
    <t>978-3-642-14493-6</t>
  </si>
  <si>
    <t>Workflow mining is the task of automatically producing a workflow model from a set of event logs recording sequences of workflow events; each sequence corresponds to a use case or workflow instance. Formal approaches to workflow mining assume that the event log is complete (contains enough information to infer the workflow) which is often not the case. We present a learning approach that relaxes this assumption: if the event log is incomplete, our learning algorithm automatically derives queries about the executability of some event sequences. If a teacher answers these queries, the algorithm is guaranteed to terminate with a correct model. We provide matching upper and lower bounds on the number of queries required by the algorithm, and report on the application of an implementation to some examples.</t>
  </si>
  <si>
    <t>Applications and Theory of Petri Nets</t>
  </si>
  <si>
    <t>978-3-642-13675-7</t>
  </si>
  <si>
    <t>Enterprise Cloud Computing becomes more and more prevalent in the IT and Business Application Industry. The scientific approach is now, to overcome most of the disadvantages of legacy on-premise solutions. Therefore, the existing different research streams, requirements and semantic perspectives need to be converged into one central ubiquitous, standardized architectural approach. The goal is to perform on-demand and cross-enterprise business processes in the context of Very Large Business Applications (VLBAs). Also in this context cloud standardization is one of the biggest challenges of the Open Cloud Manifesto. This paper discusses and outlines, how a semantic composition and federation based reference model (federated ERP-system) can be established for Enterprise Cloud Computing and set up for business operation. Furthermore, it is debated, how enterprises can develop and maintain enterprise software solutions in the Cloud Community in an evolutionary, self-organized way complying to Cloud Standards. In this context a metric driven Semantic Service Discovery and the Enterprise Tomograph can be seen as an entrypoint to an organic, gradable marketplace of processes exposed by cloud based Service Grids and Data Grids in graded levels of granularity and semantic abstractions.</t>
  </si>
  <si>
    <t>Cloud Computing is finding its way into the architecture of current IT landscapes. The present paper depicts the challenges of the required changes of Enterprise Data Centers from on-promise solutions towards on-demand systems. Cloud standardization in the context of the Open Cloud Manifesto is discussed as well as a reference model basing upon semantic composition and federation (Federated ERP Systems). It is described how Enterprise Tomography can support the governance process and Integration Lifecycle Management of an Enterprise Cloud by comparing different system states. Finally, an outlook on an approach involving environmental aspects (Green Clouds) is given.</t>
  </si>
  <si>
    <t>978-3-642-01982-1</t>
  </si>
  <si>
    <t>The concept of workflow is critical in the ERP (Enterprise Resources Planning) system. Any workflow that is irrationally and irregularly designed will not only lead to an ineffective operation of enterprise but also limit the implementation of an effective business strategy. The research proposes an algorithm which makes use of the workflow's executed frequency, the concept of distance-based outlier detection, empirical rules and Method of Exhaustion to mine three types of workflow outliers, including less-occurring workflow outliers of each process (abnormal workflow of each process), less-occurring workflow outliers of all processes (abnormal workflow of all processes) and never-occurring workflow outliers (redundant workflow). In addition, this research adopts real data to evaluate workflow mining feasibility. In terms of the management, it will assist managers and consultants in (1) controlling exceptions in the process of enterprise auditing, and (2) simplifying the business process management by the integration of relevant processes.</t>
  </si>
  <si>
    <t>Future Generation Information Technology</t>
  </si>
  <si>
    <t>978-3-642-17569-5</t>
  </si>
  <si>
    <t>In a layered service-oriented enterprise architecture, business processes are supported by application services which are, in turn, supported by technological services. Service-orientation promotes the reuse and modular design of information systems. But achieving these design qualities requires the business processes of an organization to be consistently decomposed so that their supporting services can be effectively identified. This paper proposes using the separation of concerns principle to facilitate the consistent decomposition of a business process and the unambiguous identification of its atomic activities thus contributing to the task of identifying the supporting services.</t>
  </si>
  <si>
    <t>978-3-642-12814-1</t>
  </si>
  <si>
    <r>
      <t xml:space="preserve">The area of Business Process Management (BPM) has received considerable attention in recent years due to its potential for significantly increasing productivity and saving cost. In BPM, the concept of a process is fundamental and serves as a starting point for understanding how a business operates and what opportunities exist for streamlining its constituent activities. It is therefore not surprising that the potential impact of BPM is wide-ranging and that its introduction has both managerial as well as technical ramifications. While benefits can be derived from BPM even when its application is restricted to what can be described as </t>
    </r>
    <r>
      <rPr>
        <i/>
        <sz val="11"/>
        <color theme="1"/>
        <rFont val="Aptos Narrow"/>
        <family val="2"/>
        <scheme val="minor"/>
      </rPr>
      <t>“pen-and-paper”</t>
    </r>
    <r>
      <rPr>
        <sz val="11"/>
        <color theme="1"/>
        <rFont val="Aptos Narrow"/>
        <family val="2"/>
        <scheme val="minor"/>
      </rPr>
      <t xml:space="preserve"> exercises, such as the visualization of business process models in order to discuss opportunities for change and improvement, there is potentially much more to be gained if such an analysis serves as the blueprint for subsequent automation of key business processes. In the area of Business Process Automation (BPA), sometimes referred to as workflow management, precise business process descriptions are used to guide the performance of business activities. Work is delivered to selected resources, which can be either humans or software applications, when it needs to be executed. Progress can be monitored and may give rise to the escalation of certain tasks where their deadline has passed or is not likely to be met. Events, such as the completion of a certain task by a certain resource, are logged and the resulting log files can be exploited for analysis purposes, an area of interest in its own right typically referred to as process mining.</t>
    </r>
  </si>
  <si>
    <t>Modern Business Process Automation: YAWL and its Support Environment</t>
  </si>
  <si>
    <t>978-3-642-03121-2</t>
  </si>
  <si>
    <t>The verification of control-flow soundness is well understood as an important step before deploying business process models. However, the control flow does not capture what the process activities actually do when they are executed. Semantic annotations offer the opportunity to take this into account. Inspired by semantic Web service approaches such as OWL-S and WSMO, we consider process models in which the individual activities are annotated with logical preconditions and effects, specified relative to an ontology that axiomatizes the underlying business domain. Verification then addresses the overall process behavior, arising from the interaction between control-flow and behavior of individual activities. To this end, we combine notions from the workflow community with notions from the AI actions and change literature. We introduce a formal execution semantics for annotated business processes. We point out four verification tasks that arise, concerning precondition/effect conflicts, reachability, and executability. We examine the borderline between classes of processes that can, or cannot, be verified in polynomial time. For precondition/effect conflicts, we show that the borderline is the same as that of the logic underlying the ontology axioms. For reachability and executability, we identify a class of processes that can be verified in polynomial time by a fixpoint algorithm which we design for that purpose. We show that this class of processes is maximal in the sense that, when generalizing it in any of the most relevant directions, the validation tasks become computationally hard.</t>
  </si>
  <si>
    <t>We introduce a new approach supporting knowledge workers in sharing process-related knowledge. It is based on the insight that - while offering valuable context information - traditional business process modelling approaches are too rigid and inflexible to capture the actual way processes are executed. Therefore, business process models are made agile and open for changes during execution. To achieve this, the strict distinction between build time modelling and run time execution are softened and process activities are represented to the users in a way that allows for individual adaptations. That can be done by attaching resources, commenting on an issue or adding problems and solutions to an activity or process. In addition activities can be delegated or new (sub-)activities can be added. Thus, the model can adapt to the reality of actual process executions and valuable resources and experiences are proactively presented to users in the right context. A double-staged approach is chosen to apply the model in the real application scenario of a university.</t>
  </si>
  <si>
    <t>978-3-642-15618-2</t>
  </si>
  <si>
    <t>The issue of business process variants management has been addressed several times already. However new situations with their own specific arise all the time, and proper solutions need to be developed in order to address such specific context. Process variants management at eBay is an example of such a situation. Variants are imposed by business facts, and only for a single process there could be more than 8000 variants. In this paper we introduce an ontology based approach to address the management of business process variants. The ontology based solution relates business context with reusable process flow elements, thus binding the reason for which a variant has been introduced with the variant itself. Variants can be later compared and queried for based on this relationship. In such a context, first, one has to model for reuse to be able to model with reuse. In order to provide a complete process variants management approach, the ontology based solution is complemented by an inheritance mechanism.</t>
  </si>
  <si>
    <t>Business Process Modeling Notation</t>
  </si>
  <si>
    <t>978-3-642-16298-5</t>
  </si>
  <si>
    <t>Although simulation is typically considered as relevant and highly applicable, the use of simulation is limited in reality. Many organizations have tried to use simulation to analyze their business processes at some stage. However, few are using simulation in a structured and effective manner. This may be caused by a lack of training and limitations of existing tools, but in this chapter, we argue that there are also several additional and more fundamental problems. First of all, the focus is mainly on design while managers would also like to use simulation for operational decision making (solving the concrete problem at hand rather than some abstract future problem). Second, there is limited support for using existing artifacts such as historical data and workflow schemas. Third, the behavior of resources is modeled in a rather naive manner. This chapter focuses on the last problem. It proposes a new way of characterizing resource availability. The ideas are described and analyzed using CPN Tools. Experiments show that it is indeed possible to capture human behavior in business processes in a much better way. By incorporating better resource characterizations in contemporary tools, business process simulation can finally deliver on its outstanding promise.</t>
  </si>
  <si>
    <t>Die Erbringung von Modellierungsleistungen ist mit Qualitäts-, Konformitäts-, Integrations- und Informationsproblemen behaftet. Dieser Beitrag untersucht die Unterstützung semantischer Technologien zur Lösung und Reduktion dieser Probleme. Er beschreibt systematisch eine Vielzahl an Verfahren und Technologien, die gegenwärtig in Wissenschaft und Praxis diskutiert und erprobt werden und ordnet diese einzelnen Anwendungsbereichen zu, die schließlich in einem Gesamtzusammenhang präsentiert werden. Über die Systematisierung hinaus werden eine kritische Auseinandersetzung und Charakterisierung der Anwendungsgebiete vorgenommen und ein zukünftiger Forschungsbedarf abgeleitet.</t>
  </si>
  <si>
    <t>Dienstleistungsmodellierung 2010: Interdisziplinäre Konzepte und Anwendungsszenarien</t>
  </si>
  <si>
    <t>978-3-7908-2621-0</t>
  </si>
  <si>
    <t>Physica-Verlag HD</t>
  </si>
  <si>
    <t>A Process-Aware Information System (PAIS) is a software system that manages and executes operational processes involving people, applications, and/or information sources on the basis of process models. Example PAISs are workflow management systems, case-handling systems, enterprise information systems, etc. This paper provides a brief introduction to these systems and discusses the role of process models in the PAIS life-cycle. Moreover, it provides a critical reflection on the state-of-the-art based on experiences with process mining. Process mining techniques attempt to extract non-trivial and useful information from event logs. One aspect of process mining is control-flow discovery, i.e., automatically constructing a process model (e.g., a Petri net) describing the causal dependencies between activities. The insights provided by process mining are very valuable for the development of the next generation PAISs because they clearly show a mismatch between the models proposed for driving these systems and reality. On the one hand, models tend to oversimplify things resulting in systems that are too restrictive. On the other hand, models fail to capture important aspects of business processes.</t>
  </si>
  <si>
    <t>Transactions on Petri Nets and Other Models of Concurrency II: Special Issue on Concurrency in Process-Aware Information Systems</t>
  </si>
  <si>
    <t>978-3-642-00899-3</t>
  </si>
  <si>
    <t>A variety of drivers for process modeling efforts, from low-level service orchestration to high-level decision support, results in many process models describing one business process. Depending on the modeling purpose, these models differ with respect to the model granularity. Business process model abstraction (BPMA) emerged as a technique that given a process model delivers a high-level process representation containing more coarse-grained activities and overall ordering constraints between them. Thereby, BPMA reduces the number of models capturing the same business process on different abstraction levels. In this paper, we present an abstraction approach that derives control flow dependencies for activities of an abstract model, once the groups of related activities are selected for aggregation. In contrast to the existing work, we allow for arbitrary activity groupings. To this end, we employ the behavioral profile notion that captures behavioral characteristics of a process model. Based on the original model and the activity grouping, we compute a new behavioral profile used for synthesis of the abstract process model.</t>
  </si>
  <si>
    <t>The objective of this chapter is to describe and evaluate an approach for the automated analysis of business process models. It is described why an automated way of process analysis is necessary and why it is beneficial to use our approach. As business process models are moving in the center of decision making, it is important for the corresponding decision makers to get transparent, fast, and comprehensive results of process analysis. Dealing with huge amount of data this is only possible with automated support. Based on a comprehensive literature study, we identified different deviations and conflicts that usually arise in business process modeling projects. The class of semantic building block-based languages which combines structural modeling elements with corresponding domain semantics can help avoiding these conflicts. Beside the conceptual development of the language class we conducted an empirical evaluation of PICTURE, a business process modeling language that is an instantiation of semantic building block-based languages. Our results show that (a) our derived language class is applicable, (b) modeling conflicts significantly can be reduced, and (c) modeled data can be analyzed automatically.</t>
  </si>
  <si>
    <t>This chapter provides an overview of the process of Business Process Management (BPM) and the elements needed to establish a holistic, organization-wide BPM approach. The objective of this chapter is to describe the optimal organizational infrastructure for achieving a holistic BPM approach and to identify the processes, roles, and responsibilities that need to be put in place. The chapter starts with an introduction into the necessity for a holistic, organization-wide BPM approach and typical misinterpretations of the meaning of BPM within that context. Based on an analysis of the process of BPM itself, the main elements of a holistic BPM approach are then identified and described in more detail. Special attention is paid to a detailed description of the Center of Excellence for BPM, its services and responsibilities within a company, and the resulting roles needed for a company's BPM structures. The chapter ends with a summary and a best practice example that shows what steps should be taken to implement holistic, enterprise-wide organizational structures to support BPM.</t>
  </si>
  <si>
    <t>Process mining algorithms aim at the automatic extraction of business process models from logs. Most of these algorithms perform well on single-system event traces that explicitly refer to a process instance or case. However, in many operational environments such case identifiers are not directly recorded for events. In supply chain processes there are even further challenges, since different identification numbers, vertical integration and numerous aggregation steps prevent individual work steps to become traceable as a case. As a result, there are little experiences with the use of process mining in supply chains. To address this problem, we consider Radio Frequency Identification (RFID) for identifying the movements of the business objects. Based on an example process from the Supply Chain Operations Reference Model (SCOR), we highlight the two key challenges of making RFID events available for process mining: case identification and focus shifts. We demonstrate how RFID events that conform to the EPCglobal standard can be used to construct cases such that process mining can be applied. A respective algorithm is sketched that we implemented in a tool which generates MXML process mining data from EPCglobal event traces. In this way, we provide a contribution towards applying process mining techniques for supply chain analysis.</t>
  </si>
  <si>
    <t>978-3-642-01190-0</t>
  </si>
  <si>
    <t>The economic success of an enterprise increasingly depends on its ability to react to changes in itsenvironment in a quick and flexible way. To cope with emerging business trends, responsiveness tochange is a significant competitive advantage. Similar to the lifecycle in conventional informationsystems development, studies on lifecycle support for business processes are often sweeping the issues ofruntime change management under the banner of maintenance. However, the pervasiveness of dynamic changesin business processes warrants targeted attention. This paper presents a detailed review of challengesand techniques that exist for the lifecycle management of dynamic processes. For each of the lifecyclephases we discuss the needs and deliberate on various developments from both academia and industry.</t>
  </si>
  <si>
    <t>Computer Science - Research and Development</t>
  </si>
  <si>
    <t>0949-2925</t>
  </si>
  <si>
    <t>Reference models provide a set of generally accepted best practices to create efficient processes to be deployed inside organizations. However, a central challenge is to determine how these best practices are implemented in practice. One limitation of existing approaches for measuring compliance is the assumption that the compliance can be determined using the notion of process equivalence. Nonetheless, the use of equivalence algorithms is not adequate since two models can have different structures but one process can still be compliant with the other. This paper presents a new approach and algorithm which allow to measure the compliance of process models with reference models. We evaluate our approach by measuring the compliance of a model currently used by a German passenger airline with the IT Infrastructure Library (ITIL) reference model and by comparing our results with existing approaches.</t>
  </si>
  <si>
    <t>On the Move to Meaningful Internet Systems: OTM 2009</t>
  </si>
  <si>
    <t>978-3-642-05148-7</t>
  </si>
  <si>
    <t>Business Process Intelligence (BPI) is quickly gaining interest and importance in research and industry. BPI refers to the application of various measurement and analysis techniques in the area of business process management. In practice, BPI is embodied in tools for managing process execution quality by offering several features such as analysis, prediction, monitoring, control, and optimization. The goal of this workshop is to provide a better understanding and a more appropriate support of a company's processes at design time and the way they are handled at runtime.We aim to bring together practitioners and researchers from different communities such as business process management, information systems research, business administration, software engineering, artificial intelligence, operations research, and data mining who share an interest in the analysis of business processes and process-aware information systems. The workshop aims at discussing the current state of ongoing research, sharing practical experiences, and setting research directions to meet real needs in this emerging field.</t>
  </si>
  <si>
    <t>978-3-642-00328-8</t>
  </si>
  <si>
    <t>978-0-387-39940-9</t>
  </si>
  <si>
    <t>Springer US</t>
  </si>
  <si>
    <t>Since ERP systems, like SAP, support the backbone operations of companies, their transaction logs provide valuable insight into the companies' business processes. In SAP every transaction is stored and linked to relevant documents, organizational structures and other process-relevant information. However, the complexities and size of SAP logs make it hard to analyze the business processes directly with current process mining tools. This paper describes an ERP log analysis system that allows the users to define at a meta level how events, resources and their inter-relations are stored and transformed for use in process mining. We show how the system is applied to extract and transform related SAP transaction data for the ProM process mining tool.</t>
  </si>
  <si>
    <t>978-3-540-78238-4</t>
  </si>
  <si>
    <t>The main scientific event for academics working in the field of Business Process Management is the International BPM Conference. In this paper, social network analysis techniques are used to unveil the co-authorship networks that can be derived from the papers presented at this conference. Links between two researchers are established by their co-authorship of a paper at one of the conference editions throughout the years 2003-2008. Beyond the relations between individual authors, aggregated analyses are presented of the interactions between the institutes that the authors are affiliated with as well as their country of residence. Additionally, the output of individual authors is measured. All analyses are carried out for the individual conference years and at cumulative levels. In this way, this paper identifies the hotbeds of BPM research and maps the progressive collaboration patterns within the BPM community.</t>
  </si>
  <si>
    <t>978-3-642-03848-8</t>
  </si>
  <si>
    <t>Despite the omnipresence of event logs in transactional information systems (cf. WFM, ERP, CRM, SCM, and B2B systems), historic information is rarely used to analyze the underlying processes. Process mining aims at improving this by providing techniques and tools for discovering process, control, data, organizational, and social structures from event logs, i.e., the basic idea of process mining is to diagnose business processes by mining event logs for knowledge. Given its potential and challenges it is no surprise that recently process mining has become a vivid research area. In this paper, a novel approach for process mining based on two event types, i.e., START and COMPLETE, is proposed. Information about the start and completion of tasks can be used to explicitly detect parallelism. The algorithm presented in this paper overcomes some of the limitations of existing algorithms such as the α-algorithm (e.g., short-loops) and therefore enhances the applicability of process mining.</t>
  </si>
  <si>
    <t>Business Process Analysis (BPA) aims to verify, validate, and identify potential improvements for business processes. Despite the wide range of technologies developed so far, the large amount of information that needs to be integrated and processed, as well as the quantity of data that has to be produced and presented still poses important challenges both from a processing and presentation perspectives. We argue that to enhance BPA, semantics have to be the core backbone in order to better support the application of analysis techniques on the first hand, and to guide the computation and presentation of the results on the other hand. We propose a knowledge-based approach to supporting strategy-driven BPA by making use of a comprehensive and extensible ontological framework capturing from high-level strategic concerns down to lower-level monitoring information. We describe how corporate strategies can be operationalized into concrete analysis that can guide the evaluation of organisational processes, structure the presentation of results obtained and better help assess the well-being of corporate business processes.</t>
  </si>
  <si>
    <t>Process mining techniques target the automatic discovery of information about process models in organizations. The discovery is based on the execution data registered in event logs. Current techniques support a variety of practical analysis, but they are somewhat limited because the labels in the log are not linked to any concepts. Thus, in this chapter we show how the analysis provided by current techniques can be improved by including semantic data in event logs. Our explanation is divided into two main parts. The first part illustrates the power of current process mining techniques by showing how to use the open source process mining tool ProM to answer concrete questions that managers typically have about business processes. The second part utilizes usage scenarios to motivate how process mining techniques could benefit from semantic annotated event logs and defines a concrete semantic log format for ProM. The ProM tool is available at www.processmining.org.</t>
  </si>
  <si>
    <t>Advances in Web Semantics I: Ontologies, Web Services and Applied Semantic Web</t>
  </si>
  <si>
    <t>978-3-540-89784-2</t>
  </si>
  <si>
    <t>Process mining techniques allow for the analysis of business processes based on event logs. For example, the audit trails of a workflow management system, the transaction logs of an enterprise resource planning system, and the electronic patient records in a hospital can be used to discover models describing processes, organizations, and products. Moreover, such event logs can also be used to compare event logs with some a-priori model to see whether the observed reality conforms to some prescriptive or descriptive model. This chapter takes the MXML format as a starting point, i. e., a format that stores event logs in a unified manner. Based on this format, we will show how process mining techniques can be used to support decision making in business processes.</t>
  </si>
  <si>
    <t>Handbook on Decision Support Systems 1: Basic Themes</t>
  </si>
  <si>
    <t>978-3-540-48713-5</t>
  </si>
  <si>
    <t>We investigate the problem of ranking all process models in a repository according to their similarity with respect to a given process model. We focus specifically on the application of graph matching algorithms to this similarity search problem. Since the corresponding graph matching problem is NP-complete, we seek to find a compromise between computational complexity and quality of the computed ranking. Using a repository of 100 process models, we evaluate four graph matching algorithms, ranging from a greedy one to a relatively exhaustive one. The results show that the mean average precision obtained by a fast greedy algorithm is close to that obtained with the most exhaustive algorithm.</t>
  </si>
  <si>
    <t>Biomedical Engineering Systems and Technologies</t>
  </si>
  <si>
    <t>To gain competitive advantage, hospitals try to streamline their processes. In order to do so, it is essential to have an accurate view of the ``careflows'' under consideration. In this paper, we apply To gain competitive advantage, hospitals try to streamline their processes. In order to do so, it is essential to have an accurate view of the ``careflows'' under consideration. In this paper, we apply process mining techniques to obtain meaningful knowledge about these flows, e.g., to discover typical paths followed by particular groups of patients. This is a non-trivial task given the dynamic nature of healthcare processes. The paper demonstrates the applicability of process mining using a real case of a gynecological oncology process in a Dutch hospital. Using a variety of process mining techniques, we analyzed the healthcare process from three different perspectives: (1) the control flow perspective, (2) the organizational perspective and (3) the performance perspective. In order to do so we extracted relevant event logs from the hospital's information system and analyzed these logs using the ProM framework. The results show that process mining can be used to provide new insights that facilitate the improvement of existing careflows.process mining techniques to obtain meaningful knowledge about these flows, e.g., to discover typical paths followed by particular groups of patients. This is a non-trivial task given the dynamic nature of healthcare processes. The paper demonstrates the applicability of process mining using a real case of a gynecological oncology process in a Dutch hospital. Using a variety of process mining techniques, we analyzed the healthcare process from three different perspectives: (1) the control flow perspective, (2) the organizational perspective and (3) the performance perspective. In order to do so we extracted relevant event logs from the hospital's information system and analyzed these logs using the ProM framework. The results show that process mining can be used to provide new insights that facilitate the improvement of existing careflows.</t>
  </si>
  <si>
    <t>978-3-540-92219-3</t>
  </si>
  <si>
    <t>In Process-Aware Information Systems, business processes are often modeled in an explicit way. Roughly speaking, the available business process modeling languages can be divided into two groups.Languages from the first group are preferred by academic people but shunned by business people, and include Petri nets and process algebras. These academic languages have a proper formal semantics, which allows the corresponding academic models to be verified in a formal way. Languages from the second group are preferred by business people but disliked by academic people, and include BPEL, BPMN, and EPCs. These business languages often lack any proper semantics, which often leads to debates on how to interpret certain business models. Nevertheless, business models are used in practice, whereas academic models are hardly used. To be able to use, for example, the abundance of Petri net verification techniques on business models, we need to be able to transform these models to Petri nets. In this paper, we investigate a number of Petri net transformations that already exist.For every transformation, we investigate the transformation itself, the constructs in the business models that are problematic for the transformation and the main applications for the transformation.</t>
  </si>
  <si>
    <t>Petri Net Transformations for Business Processes -- A Survey</t>
  </si>
  <si>
    <t>Business process analysis ranges from model verification at design-time to the monitoring of processes at run-time. Much progress has been achieved in process verification. Today we are able to verify the entire reference model of SAP without any problems. Moreover, more and more processes leave their ``trail'' in the form of event logs. This makes it interesting to apply process mining to these logs. Interestingly, practical applications of process mining reveal that reality is often quite different from the idealized models, also referred to as ``PowerPoint reality''. Future process-aware information systems will need to provide full support of the entire life-cycle of business processes. Recent results in business process analysis show that this is indeed possible, e.g., the possibilities offered by process mining tools such as ProM are breathtaking both from a scientific and practical perspective.</t>
  </si>
  <si>
    <t>978-3-540-88710-2</t>
  </si>
  <si>
    <r>
      <t xml:space="preserve">This paper structures the summary of the panel held at the 9th International Conference on Enterprise Information Systems, Funchal, Madeira, 12–16 June 2007 that addressed the following question: </t>
    </r>
    <r>
      <rPr>
        <i/>
        <sz val="11"/>
        <color theme="1"/>
        <rFont val="Aptos Narrow"/>
        <family val="2"/>
        <scheme val="minor"/>
      </rPr>
      <t>“Are you still working on Inter-Enterprise System and Application Integration?”</t>
    </r>
    <r>
      <rPr>
        <sz val="11"/>
        <color theme="1"/>
        <rFont val="Aptos Narrow"/>
        <family val="2"/>
        <scheme val="minor"/>
      </rPr>
      <t xml:space="preserve"> The panel aggregated distinguished experts from the areas of process management, workflow, Web services, SOA, and Semantic Web.</t>
    </r>
  </si>
  <si>
    <t>Reference process models are templates for common processes run by many corporations. However, the individual needs among organizations on the execution of these processes usually vary. A process model can address these variations through control-flow choices. Thus, it can integrate the different process variants into one model. Through configuration parameters, a configurable reference models enables corporations to derive their individual process variant from such an integrated model. While this simplifies the adaptation process for the reference model user, the construction of a configurable model integrating several process variants is far more complex than the creation of a traditional reference model depicting a single best-practice variant. In this paper we therefore recommend the use of process mining techniques on log files of existing, well-running IT systems to help the reference model provider in creating such integrated process models. Afterwards, the same log files are used to derive suggestions for common configurations that can serve as starting points for individual configurations.</t>
  </si>
  <si>
    <t>On the Move to Meaningful Internet Systems: OTM 2008 Workshops</t>
  </si>
  <si>
    <t>978-3-540-88875-8</t>
  </si>
  <si>
    <t>Business process intelligence (BPI) is quickly gaining interest and importance in research industry. BPI refers to the application of various measurement and analysis techniques in the area of business process management to provide a better understanding and a more appropriate support of a company's processes at design time and the way they are handled at runtime. The Call for Papers for this workshop attracted 16 international submissions. Each paper was reviewed by at least three members of the Program Committee and the eight best papers were selected for presentation at the workshop. In addition, the workshop included of a keynote and a roundtable. In his keynote talk ``DataMining: Practical Challenges in Analyzing Performance'' M. Genrich addressed challenges which arise when applying process performance analysis in practices. Genrich pointed out that events logs are often not sufficient for process analysis, and that the business context has to be considered carefully before drawing conclusions from the data.</t>
  </si>
  <si>
    <t>This paper summarizes the discussions at the 3rd Workshop on Business Process Intelligence (BPI 07) which was held at the 5th International Conference on Business Process Management (BPM 07) in Brisbane, Australia. We focus in particular on three cases that were referenced in the BPI roundtable and discuss some practical challenges. Finally, we identify future research directions for business process intelligence.</t>
  </si>
  <si>
    <t>Quality aspects become increasingly important when business process modeling is used in a large-scale enterprise setting. In order to facilitate a storage without redundancy and an efficient retrieval of relevant process models in model databases it is required to develop a theoretical understanding of how a degree of behavioral similarity can be defined. In this paper we address this challenge in a novel way. We use causal footprints as an abstract representation of the behavior captured by a process model, since they allow us to compare models defined in both formal modeling languages like Petri nets and informal ones like EPCs. Based on the causal footprint derived from two models we calculate their similarity based on the established vector space model from information retrieval. We validate this concept with an experiment using the SAP Reference Model and an implementation in the ProM framework.</t>
  </si>
  <si>
    <t>978-3-540-69534-9</t>
  </si>
  <si>
    <t>Recently, a variety of workflow patterns has been proposed focusing on specific aspects like control flow, data flow, and resource assignments. Though these patterns are relevant for implementing Business Process Modeling (BPM) tools and for evaluating the expressiveness of BPM languages, they do not contribute to reduce redundant specifications of recurrent business functions when modeling business processes. Furthermore, contemporary BPM tools do not support process designers in defining, querying, and reusing activity patterns as building blocks for process modeling. Related to these problems this paper proposes a set of activity patterns, evidences their practical relevance, and introduces a BPM tool for the modeling of business processes based on the reuse of these activity patterns. Altogether our approach fosters reuse of business function specifications and helps to improve the quality and comparability of business process models.</t>
  </si>
  <si>
    <t>978-3-540-85654-2</t>
  </si>
  <si>
    <t>This paper presents the arguments for a research proposal on predicting business events in a Business Process Intelligence (BPI) context. The paper argues that BPI holds a potential for leveraging enterprise benefits by supporting real-time processes. However, based on the experiences from past business intelligence projects the paper argues that it is necessary to establish a new methodology to mine and extract the intelligence on the business level which is different from that, which will improve a business process in an enterprise. In conclusion the paper proposes a new research project aimed at developing the new methodology in an Enterprise Information Systems context.</t>
  </si>
  <si>
    <t>The need to involve business users in process modeling is largely perceived in the context of Business Process Management systems. This can facilitate the elaboration of consistent process models which are better turned to users' needs and organizational changes. Despite the variety of tools and notations, process modeling remains hardly accessible for business users, who lack advanced technical skills. This paper presents an integrated approach for end-user driven business process modeling which uses web service based activity tracking to generate weakly-structured process models by capturing data on personal task management. These models can be adapted and reused for ad-hoc process support or exported to formal workflows by delivering the business knowledge to process designers and software developers. Interconnection of ad-hoc and formal workflows results in enhanced process flexibility and allows complementation of formal workflows through deviations at runtime. The approach is validated through the Collaborative Task Management (CTM) prototype.</t>
  </si>
  <si>
    <t>978-3-540-85758-7</t>
  </si>
  <si>
    <r>
      <t xml:space="preserve">Petri nets are frequently used for the modeling and analysis of workflows. Their graphical nature, well-defined semantics, and analysis techniques are attractive as information systems become more </t>
    </r>
    <r>
      <rPr>
        <i/>
        <sz val="11"/>
        <color theme="1"/>
        <rFont val="Aptos Narrow"/>
        <family val="2"/>
        <scheme val="minor"/>
      </rPr>
      <t>process-aware</t>
    </r>
    <r>
      <rPr>
        <sz val="11"/>
        <color theme="1"/>
        <rFont val="Aptos Narrow"/>
        <family val="2"/>
        <scheme val="minor"/>
      </rPr>
      <t xml:space="preserve">. Unfortunately, the classical Petri net has problems modeling cancellation in a succinct and direct manner. Modeling cancellation regions in a classical net is impossible or results in a </t>
    </r>
    <r>
      <rPr>
        <i/>
        <sz val="11"/>
        <color theme="1"/>
        <rFont val="Aptos Narrow"/>
        <family val="2"/>
        <scheme val="minor"/>
      </rPr>
      <t>spaghetti-like</t>
    </r>
    <r>
      <rPr>
        <sz val="11"/>
        <color theme="1"/>
        <rFont val="Aptos Narrow"/>
        <family val="2"/>
        <scheme val="minor"/>
      </rPr>
      <t xml:space="preserve"> net. Cancellation regions are supported by many workflow management systems, but these systems do not support advanced analysis techniques (process mining, verification, performance analysis, etc.). This paper proposes to use reset workflow nets (RWF-nets) and discusses (1) the discovery of RWF-nets (i.e., extracting information from event logs to construct such models), (2) the verification of RWF-nets (i.e., checking whether a workflow process has deadlocks, livelocks, etc.), and (3) the conformance of an event log with respect to a RWF-net (i.e., comparing real with modeled behavior).</t>
    </r>
  </si>
  <si>
    <t>Graph Transformations</t>
  </si>
  <si>
    <t>978-3-540-87405-8</t>
  </si>
  <si>
    <t>This chapter provides a comprehensive overview of Event-driven Process Chains (EPCs) and introduces a novel definition of EPC semantics. EPCs became popular in the 1990s as a conceptual business process modeling language in the context of reference modeling. Reference modeling refers to the documentation of generic business operations in a model such as service processes in the telecommunications sector, for example. It is claimed that reference models can be reused and adapted as best-practice recommendations in individual companies (see [230, 168, 229, 131, 400, 401, 446, 127, 362, 126]). The roots of reference modeling can be traced back to the Kölner Integrationsmodell (KIM) [146, 147] that was developed in the 1960s and 1970s. In the 1990s, the Institute of Information Systems (IWi) in Saarbrücken worked on a project with SAP to define a suitable business process modeling language to document the processes of the SAP R/3 enterprise resource planning system. There were two results from this joint effort: the definition of EPCs [210] and the documentation of the SAP system in the SAP Reference Model (see [92, 211]). The extensive database of this reference model contains almost 10,000 sub-models: 604 of them non-trivial EPC business process models. The SAP Reference model had a huge impact with several researchers referring to it in their publications (see [473, 235, 127, 362, 281, 427, 415]) as well as motivating the creation of EPC reference models in further domains including computer integrated manufacturing [377, 379], logistics [229] or retail [52]. The wide-spread application of EPCs in business process modeling theory and practice is supported by their coverage in seminal text books for business process management and information systems in general (see [378, 380, 49, 384, 167, 240]). EPCs are frequently used in practice due to a high user acceptance [376] and extensive tool support. Some examples of tools that support EPCs are ARIS Toolset by IDS Scheer AG, AENEIS by ATOSS Software AG, ADONIS by BOC GmbH, Visio by Microsoft Corp., Nautilus by Gedilan Consulting GmbH, and Bonapart by Pikos GmbH. In order to facilitate the interchange of EPC business process models between these tools, there is a tool-neutral interchange format called EPC Markup Language (EPML) [283, 285, 286, 287, 289, 290, 291].</t>
  </si>
  <si>
    <t>Metrics for Process Models: Empirical Foundations of Verification, Error Prediction, and Guidelines for Correctness</t>
  </si>
  <si>
    <t>978-3-540-89224-3</t>
  </si>
  <si>
    <t>One of the aims of process mining is to retrieve a process model from an event log. The discovered models can be used as objective starting points during the deployment of process-aware information systems (Dumas et al., eds., Process-Aware Information Systems: Bridging People and Software Through Process Technology. Wiley, New York, 2005) and/or as a feedback mechanism to check prescribed models against enacted ones. However, current techniques have problems when mining processes that contain non-trivial constructs and/or when dealing with the presence of noise in the logs. Most of the problems happen because many current techniques are based on local information in the event log. To overcome these problems, we try to use genetic algorithms to mine process models. The main motivation is to benefit from the global search performed by this kind of algorithms. The non-trivial constructs are tackled by choosing an internal representation that supports them. The problem of noise is naturally tackled by the genetic algorithm because, per definition, these algorithms are robust to noise. The main challenge in a genetic approach is the definition of a good fitness measure because it guides the global search performed by the genetic algorithm. This paper explains how the genetic algorithm works. Experiments with synthetic and real-life logs show that the fitness measure indeed leads to the mining of process models that are complete (can reproduce all the behavior in the log) and precise (do not allow for extra behavior that cannot be derived from the event log). The genetic algorithm is implemented as a plug-in in the ProM framework.</t>
  </si>
  <si>
    <t>Data Mining and Knowledge Discovery</t>
  </si>
  <si>
    <t>1573-756X</t>
  </si>
  <si>
    <r>
      <t xml:space="preserve">Process-aware information systems ranging from generic workflow systems to dedicated enterprise information systems use work lists to offer so-called work items to users. The work list handlers typically show a sorted list of work items comparable to the way that e-mails are presented in most e-mail programs. Since the work list handler is the dominant interface between the system and its users, it is worthwhile to provide a more advanced graphical interface that uses context information about work items and users. This paper uses the </t>
    </r>
    <r>
      <rPr>
        <i/>
        <sz val="11"/>
        <color theme="1"/>
        <rFont val="Aptos Narrow"/>
        <family val="2"/>
        <scheme val="minor"/>
      </rPr>
      <t>“map metaphor”</t>
    </r>
    <r>
      <rPr>
        <sz val="11"/>
        <color theme="1"/>
        <rFont val="Aptos Narrow"/>
        <family val="2"/>
        <scheme val="minor"/>
      </rPr>
      <t xml:space="preserve"> to visualise work items and resources (e.g., users) in a sophisticated manner. Moreover, based on </t>
    </r>
    <r>
      <rPr>
        <i/>
        <sz val="11"/>
        <color theme="1"/>
        <rFont val="Aptos Narrow"/>
        <family val="2"/>
        <scheme val="minor"/>
      </rPr>
      <t>“distance notions”</t>
    </r>
    <r>
      <rPr>
        <sz val="11"/>
        <color theme="1"/>
        <rFont val="Aptos Narrow"/>
        <family val="2"/>
        <scheme val="minor"/>
      </rPr>
      <t xml:space="preserve"> work items are visualised differently. For example, urgent work items of a type that suits the user are highlighted. The underlying map and distance notions may be of a geographical nature (e.g., a map of a city or office building), but may also be based on the process design, organisational structures, social networks, due dates, calendars, etc. The approach presented in this paper is supported by a visualisation framework implemented in the context of YAWL. The framework is set up in such a way that it can easily be combined with other workflow systems.</t>
    </r>
  </si>
  <si>
    <t>In this chapter and the next two chapters, I will discuss the applications of data warehouses. In this chapter, I will discuss business intelligence (BI), which is by far the most widely used data warehouse application. The next chapter describes customer relationship management (CRM), and in Chapter 15, I will discuss customer data integration (CDI), unstructured data, and search.</t>
  </si>
  <si>
    <t>Building a Data Warehouse: With Examples in SQL Server</t>
  </si>
  <si>
    <t>978-1-4302-0528-9</t>
  </si>
  <si>
    <t>Variability management is a recurrent issue in systems engineering. It arises for example in enterprise systems, where modules are configured and composed to meet the requirements of individual customers based on modifications to a reference model. It also manifests itself in the context of software product families, where variants of a system are built from a common code base. This paper proposes an approach to capture system variability based on questionnaire models that include order dependencies and domain constraints. The paper presents analysis techniques to detect circular dependencies and contradictory constraints in questionnaire models, as well as techniques to incrementally prevent invalid configurations by restricting the space of allowed answers to a question based on previous answers. The approach has been implemented as a toolset and has been used in practice to capture configurable process models for film post-production.</t>
  </si>
  <si>
    <t>Process mining aims at extracting information from event logs to capture the business process as it is being executed. Process mining is particularly useful in situations where events are recorded but there is no system enforcing people to work in a particular way. Consider for example a hospital where the diagnosis and treatment activities are recorded in the hospital information system, but where health-care professionals determine the “careflow.” Many process mining approaches have been proposed in recent years. However, in spite of many researchers’ persistent efforts, there are still several challenging problems to be solved. In this paper, we focus on mining non-free-choice constructs, i.e., situations where there is a mixture of choice and synchronization. Although most real-life processes exhibit non-free-choice behavior, existing algorithms are unable to adequately deal with such constructs. Using a Petri-net-based representation, we will show that there are two kinds of causal dependencies between tasks, i.e., explicit and implicit ones. We propose an algorithm that is able to deal with both kinds of dependencies. The algorithm has been implemented in the ProM framework and experimental results shows that the algorithm indeed significantly improves existing process mining techniques.</t>
  </si>
  <si>
    <t>In enterprise systems projects, modeling is used both to configure the application and work out more efficient work processes. Due to the complexity and volatility of the domain, these projects tend to be very expensive and can easily fail and threaten the whole existence of the enterprise. This paper emphasizes the use of models in these projects and exposes some of the challenges they need to deal with. We present some recent work that may help us apply conceptual modeling more successfully when developing new business processes and configuring new systems. In particular we discuss how models may be expanded with performance-related information that is needed to assess the quality of the business processes supported by the computerized enterprise system.</t>
  </si>
  <si>
    <t>Conceptual Modelling in Information Systems Engineering</t>
  </si>
  <si>
    <t>978-3-540-72677-7</t>
  </si>
  <si>
    <t>Business process models play an important role for the management, design, and improvement of process organizations and process-aware information systems. Despite the extensive application of process modeling in practice, there are hardly empirical results available on quality aspects of process models. This paper aims to advance the understanding of this matter by analyzing the connection between formal errors (such as deadlocks) and a set of metrics that capture various structural and behavioral aspects of a process model. In particular, we discuss the theoretical connection between errors and metrics, and provide a comprehensive validation based on an extensive sample of EPC process models from practice. Furthermore, we investigate the capability of the metrics to predict errors in a second independent sample of models. The high explanatory power of the metrics has considerable consequences for the design of future modeling guidelines and modeling tools.</t>
  </si>
  <si>
    <t>On the Move to Meaningful Internet Systems 2007: CoopIS, DOA, ODBASE, GADA, and IS</t>
  </si>
  <si>
    <t>978-3-540-76848-7</t>
  </si>
  <si>
    <t>Business process design is primarily driven by process improvement objectives. However, the role of control objectives stemming from regulations and standards is becoming increasingly important for businesses in light of recent events that led to some of the largest scandals in corporate history. As organizations strive to meet compliance agendas, there is an evident need to provide systematic approaches that assist in the understanding of the interplay between (often conflicting) business and control objectives during business process design. In this paper, our objective is twofold. We will firstly present a research agenda in the space of business process compliance, identifying major technical and organizational challenges. We then tackle a part of the overall problem space, which deals with the effective modeling of control objectives and subsequently their propagation onto business process models. Control objective modeling is proposed through a specialized modal logic based on normative systems theory, and the visualization of control objectives on business process models is achieved procedurally. The proposed approach is demonstrated in the context of a purchase-to-pay scenario.</t>
  </si>
  <si>
    <t>978-3-540-75183-0</t>
  </si>
  <si>
    <r>
      <t xml:space="preserve">Existing approaches for business process mining cannot satisfy Real-Time Enterprise (RTE) goals, such as time-based competition. To support RTE requirements we propose a Process Learning System (PLS) that is capable of learning business processes from a few observed traces and do this in a timeframe that is close to the actual time for completing the process. Unlike existing approaches PLS employs a rich process model that facilitates </t>
    </r>
    <r>
      <rPr>
        <i/>
        <sz val="11"/>
        <color theme="1"/>
        <rFont val="Aptos Narrow"/>
        <family val="2"/>
        <scheme val="minor"/>
      </rPr>
      <t>“guessing”</t>
    </r>
    <r>
      <rPr>
        <sz val="11"/>
        <color theme="1"/>
        <rFont val="Aptos Narrow"/>
        <family val="2"/>
        <scheme val="minor"/>
      </rPr>
      <t xml:space="preserve"> business processes, utilizes domain-specific knowledge captured by activity and resource ontologies, ensures that learned processes comply with specified business rules, and optimizes them to reduce required cost and time. In this paper we focus on the architecture of PLS, and describe the functionality and algorithms employed by key PLS components. We use examples from initial experiments involving learning of processes that assemble complex products from specialized parts.</t>
    </r>
  </si>
  <si>
    <t>Business Intelligence for the Real-Time Enterprises</t>
  </si>
  <si>
    <t>978-3-540-73950-0</t>
  </si>
  <si>
    <t>Choreography description languages have been put forward for capturing sets of interactions and their control and data dependencies, seen from a global perspective. Choreographies serve as starting point for generating interface processes for the different participants which in turn are used for implementing new services or adapting existing ones. However, such top-down approaches are not sufficient for scenarios where given implementations cannot be changed and are to be used as a starting point for choreography design. This paper identifies and classifies three categories of choreography design: choreography identification, choreography context expansion and collaboration unification. Each category is motivated through an example from the eGovernment domain. Existing techniques needed for the individual design categories are discussed and missing techniques are highlighted.</t>
  </si>
  <si>
    <t>978-3-540-72035-5</t>
  </si>
  <si>
    <t>The semantics of the OR-join in business process modeling languages like EPCs or YAWL have been discussed for a while. Still, the existing solutions suffer from at least one of two major problems. First, several formalizations depend upon restrictions of the EPC to a subset. Second, several approaches contradict the modeling intuition since the structuredness of the process does not guarantee soundness. In this paper, we present a novel semantical definition of EPCs that addresses these aspects yielding a formalization that is applicable for all EPCs and for which structuredness is a sufficient condition for soundness. Furthermore, we introduce a set of reduction rules for the verification of an EPC-specific soundness criterion and present a respective implementation.</t>
  </si>
  <si>
    <t>978-3-540-72988-4</t>
  </si>
  <si>
    <r>
      <t xml:space="preserve">BPEL has emerged as the de-facto standard for implementing processes based on web services while formal languages like Petri nets have been proposed as an </t>
    </r>
    <r>
      <rPr>
        <i/>
        <sz val="11"/>
        <color theme="1"/>
        <rFont val="Aptos Narrow"/>
        <family val="2"/>
        <scheme val="minor"/>
      </rPr>
      <t>“academic response”</t>
    </r>
    <r>
      <rPr>
        <sz val="11"/>
        <color theme="1"/>
        <rFont val="Aptos Narrow"/>
        <family val="2"/>
        <scheme val="minor"/>
      </rPr>
      <t xml:space="preserve"> allowing for all kinds of analysis. Although languages such as BPEL and Petri nets can be used to describe service flows, they both tend to </t>
    </r>
    <r>
      <rPr>
        <i/>
        <sz val="11"/>
        <color theme="1"/>
        <rFont val="Aptos Narrow"/>
        <family val="2"/>
        <scheme val="minor"/>
      </rPr>
      <t>“overspecify”</t>
    </r>
    <r>
      <rPr>
        <sz val="11"/>
        <color theme="1"/>
        <rFont val="Aptos Narrow"/>
        <family val="2"/>
        <scheme val="minor"/>
      </rPr>
      <t xml:space="preserve"> the process and this does not fit well with the autonomous nature of services. Therefore, we propose DecSerFlow as a Declarative Service Flow Language. By using a more declarative style, there is no need to overspecify service flows. The declarative style also makes DecSerFlow an ideal language for monitoring web services, i.e., using process mining techniques it is possible to check the conformance of service flows by comparing the DecSerFlow specification with reality. This can be used to expose services that do not follow the rules of the game. This is highly relevant given the autonomous nature of services.</t>
    </r>
  </si>
  <si>
    <t>Test and Analysis of Web Services</t>
  </si>
  <si>
    <t>978-3-540-72912-9</t>
  </si>
  <si>
    <t>This paper presents the realisation, using a Service Oriented Architecture, of an approach for dynamic, flexible and extensible exception handling in workflows, based not on proprietary frameworks, but on accepted ideas of how people actually work. The resultant service implements a detailed taxonomy of workflow exception patterns to provide an extensible repertoire of self-contained exception-handling processes called exlets, which may be applied at the task, case or specification levels. When an exception occurs at runtime, an exlet is dynamically selected from the repertoire depending on the context of the exception and of the particular work instance. Both expected and unexpected exceptions are catered for in real time, so that `manual handling' is avoided.</t>
  </si>
  <si>
    <t>Increasingly, business processes are being controlled and/or monitored by information systems. As a result, many business processes leave their “footprints” in transactional information systems, i.e., business events are recorded in so-called event logs. Process mining aims at improving this by providing techniques and tools for discovering process, control, data, organizational, and social structures from event logs, i.e., the basic idea of process mining is to diagnose business processes by mining event logs for knowledge. In this paper we focus on the potential use of process mining for measuring business alignment, i.e., comparing the real behavior of an information system or its users with the intended or expected behavior. We identify two ways to create and/or maintain the fit between business processes and supporting information systems: Delta analysis and conformance testing. Delta analysis compares the discovered model (i.e., an abstraction derived from the actual process) with some predefined processes model (e.g., the workflow model or reference model used to configure the system). Conformance testing attempts to quantify the “fit” between the event log and some predefined processes model. In this paper, we show that Delta analysis and conformance testing can be used to analyze business alignment as long as the actual events are logged and users have some control over the process.</t>
  </si>
  <si>
    <t>Since its emergence in the early nineties as an innovative tool for corporate reorganization, Business Reengineering has evolved considerably, and even now its tenets are experiencing something of a renaissance. In the last few years, additional, dynamic methods such as activity-based cost calculation, the process-based Balanced Scorecard, or Process Mining have been introduced for use together with static process analysis. In this context, the term Corporate Performance Management is used to denote all the long-term, process-oriented modes of action and approach that have been adopted in companies. Specifically with regard to the ARIS methodology, a number of proven method-based and software solutions have been developed over the years, which enable performance-based company controlling.</t>
  </si>
  <si>
    <t>Corporate Performance Management: ARIS in Practice</t>
  </si>
  <si>
    <t>978-3-540-30787-7</t>
  </si>
  <si>
    <t>Enterprise Systems potentially lead to significant efficiency gains but require a well-conducted configuration process. A promising idea to manage and simplify the configuration process is based on the premise of using reference models for this task. Our paper continues along this idea and delivers a two-fold contribution: first, we present a generic process for the task of model-driven Enterprise Systems configuration including the steps of (a) Specification of configurable reference models, (b) Configuration of configurable reference models, (c) Transformation of configured reference models to regular build time models, (d) Deployment of the generated build time models, (e) Controlling of implementation models to provide input to the configuration, and (f) Consolidation of implementation models to provide input to reference model specification. We discuss inputs and outputs as well as the involvement of different roles and validation mechanisms. Second, we present an instantiation case of this generic process for Enterprise Systems configuration based on Configurable EPCs.</t>
  </si>
  <si>
    <t>978-3-540-34653-1</t>
  </si>
  <si>
    <t>What can methodology and system support, which is designed to assist comprehensive and continuous analysis of company performance, look like?</t>
  </si>
  <si>
    <t>AGILITY by ARIS Business Process Management: Yearbook Business Process Excellence 2006/2007</t>
  </si>
  <si>
    <t>978-3-540-33528-3</t>
  </si>
  <si>
    <t>Wie kann eine Methodik und Systemunterstützung aussehen, um eine ganzheitliche und kontinuierliche Analyse der Unternehmens-Performance zu unterstützen?</t>
  </si>
  <si>
    <t>AGILITÄT durch ARIS Geschäftsprozessmanagement: Jahrbuch Business Process Excellence 2006/2007</t>
  </si>
  <si>
    <t>978-3-540-33359-3</t>
  </si>
  <si>
    <t>SÜWAG Energie AG took the decision to implement a program continuous process and system optimization of its business processes based on ARIS Process Performance Manager. The service processes at four different locations were selected for Performance Monitoring with a standardized, software-supported process controlling system. After just two months, the first substantiated analysis based on SAP IS-U were available, so that process improvement measures could be initiated.</t>
  </si>
  <si>
    <r>
      <t xml:space="preserve">Most information systems log events (e.g., transaction logs, audit trails) to audit and monitor the processes they support. At the same time, many of these processes have been explicitly modeled. For example, SAP R/3 logs events in transaction logs and there are EPCs (Event-driven Process Chains) describing the so-called reference models. These reference models describe how the system should be used. The coexistence of event logs and process models raises an interesting question: </t>
    </r>
    <r>
      <rPr>
        <i/>
        <sz val="11"/>
        <color theme="1"/>
        <rFont val="Aptos Narrow"/>
        <family val="2"/>
        <scheme val="minor"/>
      </rPr>
      <t>“Does the event log conform to the process model and vice versa?”</t>
    </r>
    <r>
      <rPr>
        <sz val="11"/>
        <color theme="1"/>
        <rFont val="Aptos Narrow"/>
        <family val="2"/>
        <scheme val="minor"/>
      </rPr>
      <t xml:space="preserve"> This paper demonstrates that there is not a simple answer to this question. To tackle the problem, we distinguish two dimensions of conformance: fitness (the event log may be the result of the process modeled) and appropriateness (the model is a likely candidate from a structural and behavioral point of view). Different metrics have been defined and a Conformance Checker has been implemented within the ProM Framework.</t>
    </r>
  </si>
  <si>
    <t>978-3-540-32596-3</t>
  </si>
  <si>
    <t>Early 2004 the first ARIS Process Performance Manager (ARIS PPM) pilot project in Greece was launched by Vodafone, with the objective to evaluate how quickly ARIS PPM can be implemented and what business value ARIS PPM can provide. Vodafone had lived and experienced the design and implementation phase of the business process life cycle. As next step Vodafone IT wanted to close the life cycle by implementing Business Process Controlling as final phase of their process-oriented IS Development methodology. ARIS PPM was chosen to close the loop between the realization, GoLive and support stages of the adopted process oriented IS development methodology in the context of systems continuous improvement. The ARIS Process Performance Manager provided Vodafone with a pilot process specific reporting functionality of recruitment processes. The scoped processes could be measured and analyzed by combining the configured test KPIs and dimensions or by analyzing automatically created visualized process patterns, using test data. The project was successfully conducted in a very short timeframe in collaboration with Vodafone Greece IT, the local IDS Partner Spirit SA and ARIS PPM Consultants from the UK and Germany The following pages will share with you how this opportunity emerged and the lessons learned. It will also show which approach was taken to achieve these two objectives and how the project team created added value for all participants.</t>
  </si>
  <si>
    <t>In various application domains there is a desire to compare process models, e.g., to relate an organization-specific process model to a reference model, to find a web service matching some desired service description, or to compare some normative process model with a process model discovered using process mining techniques. Although many researchers have worked on different notions of equivalence (e.g., trace equivalence, bisimulation, branching bisimulation, etc.), most of the existing notions are not very useful in this context. First of all, most equivalence notions result in a binary answer (i.e., two processes are equivalent or not). This is not very helpful, because, in real-life applications, one needs to differentiate between slightly different models and completely different models. Second, not all parts of a process model are equally important. There may be parts of the process model that are rarely activated while other parts are executed for most process instances. Clearly, these should be considered differently. To address these problems, this paper proposes a completely new way of comparing process models. Rather than directly comparing two models, the process models are compared with respect to some typical behavior. This way we are able to avoid the two problems. Although the results are presented in the context of Petri nets, the approach can be applied to any process modeling language with executable semantics.</t>
  </si>
  <si>
    <t>978-3-540-38903-3</t>
  </si>
  <si>
    <t>Evaluating processes with the aid of key performance indicators continues to gain acceptance as an integral element of corporate controlling as well as process management. This article will first describe the tasks associated with process controlling, which will then be used as a basis for defining the objectives of a process-oriented key performance indicator management system. In particular, we will explain how the description of key performance indicators can be integrated in general process modelling. When KPI management has been assigned its proper place in the process management loop, roles that are needed to implement it in real terms will be defined.</t>
  </si>
  <si>
    <t>Process mining offers methods and techniques for capturing process behaviour from log data of past process executions. Although many promising approaches on mining the control flow have been published, no attempt has been made to mine the staff assignment situation of business processes. In this paper, we introduce the problem of mining staff assignment rules using history data and organisational information (e.g., an organisational model) as input. We show that this task can be considered an inductive learning problem and adapt a decision tree learning approach to derive staff assignment rules. In contrast to rules acquired by traditional techniques (e.g., questionnaires) the thus derived rules are objective and show the staff assignment situation at hand. Therefore, they can help to better understand the process. Moreover, the rules can be used as input for further analysis, e.g., workload balance analysis or delta analysis. This paper presents the current state of our work and points out some challenges for future research.</t>
  </si>
  <si>
    <t>Current enterprises spend much effort to obtain precise models of their system engineering processes in order to improve the process capability of the organization. The manual design of workflow models is complicated, time-consuming and error-prone; capabilities of human beings in detecting discrepancies between the actual process and the process model are rather limited. Therefore, automatic techniques for deriving these models are becoming more and more important.</t>
  </si>
  <si>
    <t>Unifying the Software Process Spectrum</t>
  </si>
  <si>
    <t>978-3-540-32450-8</t>
  </si>
  <si>
    <t>In sehr vielen Unternehmen und Branchen hängt die Effizienz und Produktivität nicht mehr nur von gut strukturierten Prozessen und optimaler IT-Unterstützung, sondern immer mehr davon ab, wie es gelingt, die Kommunikation zwischen den beteiligten Teams und Gruppen zu optimieren. Der Beitrag zeigt auf, wie diese organisatorischen Beziehungen analysiert und visualisiert werden können, um die „Organizational Performance“ zu steigern.</t>
  </si>
  <si>
    <t>In a lot of organizations and lines of business, efficiency and productivity not only depend upon well-structured processes and the best possible IT-support, but increasingly rely upon optimizing the communication between participating teams and groups. This article highlights the way in which these organizational interrelations may be analyzed and visualized in order to increase organizational performance.</t>
  </si>
  <si>
    <t>Process mining techniques allow for the discovery of knowledge based on so-called “event logs”, i.e., a log recording the execution of activities in some business process. Many information systems provide such logs, e.g., most WFM, ERP, CRM, SCM, and B2B systems record transactions in a systematic way. Process mining techniques typically focus on performance and control-flow issues. However, event logs typically also log the performer, e.g., the person initiating or completing some activity. This paper focuses on mining social networks using this information. For example, it is possible to build a social network based on the hand-over of work from one performer to the next. By combining concepts from workflow management and social network analysis, it is possible to discover and analyze social networks. This paper defines metrics, presents a tool, and applies these to a real event log within the setting of a large Dutch organization.</t>
  </si>
  <si>
    <t>Computer Supported Cooperative Work (CSCW)</t>
  </si>
  <si>
    <t>1573-7551</t>
  </si>
  <si>
    <t>Adaptivity in Process Management Systems (PMS) is key to their successful applicability in pratice. Approaches have already been developed to ensure the system correctness after arbitrary process changes at the syntactical level. However, still errors may be caused at the semantical level. Therefore, the integration of application knowledge will flag a milestone in the development of process management technology. In this paper, we introduce a framework for defining semantic constraints over processes in such a way that they can express real-world application knowledge. On the other hand, these constraints are still manageable concerning the effort for maintenance and semantic process verification. This can be used, for example, to detect semantic conflicts when applying process changes (e.g., drug incompatibilities). In order to enable the PMS to deal with such semantic conflicts we also introduce a notion of semantic correctness and discuss how to (efficiently) verify semantic correctness in the context of process changes.</t>
  </si>
  <si>
    <t>The topic of process mining has attracted the attention of both researchers and tool vendors in the Business Process Management (BPM) space. The goal of process mining is to discover process models from event logs, i.e., events logged by some information system are used to extract information about activities and their causal relations. Several algorithms have been proposed for process mining. Many of these algorithms cannot deal with concurrency. Other typical problems are the presence of duplicate activities, hidden activities, non-free-choice constructs, etc. In addition, real-life logs contain noise (e.g., exceptions or incorrectly logged events) and are typically incomplete (i.e., the event logs contain only a fragment of all possible behaviors). To tackle these problems we propose a completely new approach based on genetic algorithms. As can be expected, a genetic approach is able to deal with noise and incompleteness. However, it is not easy to represent processes properly in a genetic setting. In this paper, we show a genetic process mining approach using the so-called causal matrix as a representation for individuals. We elaborate on the relation between Petri nets and this representation and show that genetic algorithms can be used to discover Petri net models from event logs.</t>
  </si>
  <si>
    <t>Applications and Theory of Petri Nets 2005</t>
  </si>
  <si>
    <t>978-3-540-31559-9</t>
  </si>
  <si>
    <t>The need for process support in the context of web services has triggered the development of many languages, systems, and standards. Industry has been developing software solutions and proposing standards such as BPEL, while researchers have been advocating the use of formal methods such as Petri nets and $\pi$-calculus. The languages developed for service flows, i.e., process specification languages for web services, have adopted many concepts from classical workflow management systems. As a result, these languages are rather procedural and this does not fit well with the autonomous nature of services. Therefore, we propose DecSerFlow as a Declarative Service Flow Language. DecSerFlow can be used to specify, enact, and monitor service flows. The language is extendible (i.e., constructs can be added without changing the engine or semantical basis) and can be used to enforce or to check the conformance of service flows. Although the language has an appealing graphical representation, it is grounded in temporal logic.</t>
  </si>
  <si>
    <t>Web Services and Formal Methods</t>
  </si>
  <si>
    <t>978-3-540-38865-4</t>
  </si>
  <si>
    <t>More and more companies are asking themselves how they can gain demonstrable, measurable benefits from innovations in communications and IT technology. By providing information that can be used as the basis for decisions, Business Intelligence serves as the means. At the moment though, the major hurdle is that the information needs to be structured before it can be used. This can only be achieved by management-instituted measures to bring about an improvement in the way services in the company are performed. These service performance processes must be designed in such a way, taking into account the internal and external information base in the company, that the service (process output) results in an improved competitive position for the company. The link between Business Intelligence (information supply function) and the competitive service performance processes is the management cycle. This cycle ensures that the available information is transformed into targetted measures. It further guarantees that the implementation of these measures also brings about more competitive service performance processes via the control and monitoring of target achievement.</t>
  </si>
  <si>
    <t>This paper presents the realisation, using a Service Oriented Architecture, of an approach for dynamic flexibility and evolution in workflows through the support of flexible work practices, based not on proprietary frameworks, but on accepted ideas of how people actually work. A set of principles have been derived from a sound theoretical base and applied to the development of worklets, an extensible repertoire of self-contained sub-processes aligned to each task, from which a dynamic runtime selection is made depending on the context of the particular work instance.</t>
  </si>
  <si>
    <t>On the Move to Meaningful Internet Systems 2006: CoopIS, DOA, GADA, and ODBASE</t>
  </si>
  <si>
    <t>978-3-540-48289-5</t>
  </si>
  <si>
    <t>This paper presents WorkflowNet2BPEL4WS a tool to automatically map a graphical workflow model expressed in terms of Workflow Nets (WF-nets) onto BPEL. The Business Process Execution Language for Web Services (BPEL) has emerged as the de-facto standard for implementing processes and is supported by an increasing number of systems (cf. the IBM WebSphere Choreographer and the Oracle BPEL Process Manager). While being a powerful language, BPEL is difficult to use. Its XML representation is very verbose and only readable for the trained eye. It offers many constructs and typically things can be implemented in many ways, e.g., using links and the flow construct or using sequences and switches. As a result only experienced users are able to select the right construct. Some vendors offer a graphical interface that generates BPEL code. However, the graphical representations are a direct reflection of the BPEL code and not easy to use by end-users. Therefore, we provide a mapping from WF-nets to BPEL. This mapping builds on the rich theory of Petri nets and can also be used to map other languages (e.g., UML, EPC, BPMN, etc.) onto BPEL. To evaluate WorkflowNet2BPEL4WS we used more than 100 processes modeled using Protos (the most widely used business process modeling tool in the Netherlands), automatically converted these into CPN Tools, and applied our mapping. The results of these evaluation are very encouraging and show the applicability of our approach.</t>
  </si>
  <si>
    <t>To configure a process-aware information system (e.g., a workflow system, an ERP system), a business model needs to be transformed into an executable process model. Due to similarities in these transformations for different companies, databases with reference models, such as ARIS for MySAP, have been developed. The models stored in such a database can be customized to generate an executable model. Since these customized models are typically used on an execution level, it is of the utmost importance that both the reference models and their customizations are free of erroneous constructs.</t>
  </si>
  <si>
    <t>978-3-540-31929-0</t>
  </si>
  <si>
    <r>
      <t xml:space="preserve">Under the umbrella of buzzwords such as </t>
    </r>
    <r>
      <rPr>
        <i/>
        <sz val="11"/>
        <color theme="1"/>
        <rFont val="Aptos Narrow"/>
        <family val="2"/>
        <scheme val="minor"/>
      </rPr>
      <t>“Business Activity Monitoring”</t>
    </r>
    <r>
      <rPr>
        <sz val="11"/>
        <color theme="1"/>
        <rFont val="Aptos Narrow"/>
        <family val="2"/>
        <scheme val="minor"/>
      </rPr>
      <t xml:space="preserve"> (BAM) and </t>
    </r>
    <r>
      <rPr>
        <i/>
        <sz val="11"/>
        <color theme="1"/>
        <rFont val="Aptos Narrow"/>
        <family val="2"/>
        <scheme val="minor"/>
      </rPr>
      <t>“Business Process Intelligence”</t>
    </r>
    <r>
      <rPr>
        <sz val="11"/>
        <color theme="1"/>
        <rFont val="Aptos Narrow"/>
        <family val="2"/>
        <scheme val="minor"/>
      </rPr>
      <t xml:space="preserve"> (BPI) both academic (e.g., EMiT, Little Thumb, InWoLvE, Process Miner, and MinSoN) and commercial tools (e.g., ARIS PPM, HP BPI, and ILOG JViews) have been developed. The goal of these tools is to extract knowledge from event logs (e.g., transaction logs in an ERP system or audit trails in a WFM system), i.e., to do process mining. Unfortunately, tools use different formats for reading/storing log files and present their results in different ways. This makes it difficult to use different tools on the same data set and to compare the mining results. Furthermore, some of these tools implement concepts that can be very useful in the other tools but it is often difficult to combine tools. As a result, researchers working on new process mining techniques are forced to build a mining infrastructure from scratch or test their techniques in an isolated way, disconnected from any practical applications. To overcome these kinds of problems, we have developed the ProM framework, i.e., a </t>
    </r>
    <r>
      <rPr>
        <i/>
        <sz val="11"/>
        <color theme="1"/>
        <rFont val="Aptos Narrow"/>
        <family val="2"/>
        <scheme val="minor"/>
      </rPr>
      <t>“pluggable”</t>
    </r>
    <r>
      <rPr>
        <sz val="11"/>
        <color theme="1"/>
        <rFont val="Aptos Narrow"/>
        <family val="2"/>
        <scheme val="minor"/>
      </rPr>
      <t xml:space="preserve"> environment for process mining. The framework is flexible with respect to the input and output format, and is also open enough to allow for the easy reuse of code during the implementation of new process mining ideas. This paper introduces the ProM framework and gives an overview of the plug-ins that have been developed.</t>
    </r>
  </si>
  <si>
    <t>Information systems are facing conflicting requirements. On the one hand, systems need to be adaptive and self-managing to deal with rapidly changing circumstances. On the other hand, legislation such as the Sarbanes-Oxley Act, is putting increasing demands on monitoring activities and processes. As processes and systems become more flexible, both the need for, and the complexity of monitoring increases. Our earlier work on process mining has primarily focused on process discovery, i.e., automatically constructing models describing knowledge extracted from event logs. In this paper, we focus on a different problem complementing process discovery. Given an event log and some property, we want to verify whether the property holds. For this purpose we have developed a new language based on Linear Temporal Logic (LTL) and we combine this with a standard XML format to store event logs. Given an event log and an LTL property, our LTL Checker verifies whether the observed behavior matches the (un)expected/(un)desirable behavior.</t>
  </si>
  <si>
    <t>On the Move to Meaningful Internet Systems 2005: CoopIS, DOA, and ODBASE</t>
  </si>
  <si>
    <t>978-3-540-32116-3</t>
  </si>
  <si>
    <t>Nachdem Anfang der Neunziger Jahre Business Reengineering als neuartiges Instrument zur Reorganisation von Unternehmen auftauchte, hat sich diese Thematik seitdem deutlich differenziert und erlebt gerade eine inhaltliche Renaissance. Die statische Prozessanalyse wurde in den letzten Jahren um zusätzliche dynamische Methoden, wie z.B. Prozesskostenrechnung, prozessbasierte Balanced Scorecard oder Process Mining erweitert. Corporate Performance Management wird dabei als Oberbegriff für nachhaltiges prozessorientiertes Handeln und Denken in Unternehmen verstanden. Im Umfeld der ARIS-Methodik wurden im Laufe der Jahre bewährte Methoden- und Softwarelösungen entwickelt, die eine performance-basierte Unternehmenssteuerung ermöglichen.</t>
  </si>
  <si>
    <t>Corporate Performance Management: ARIS in der Praxis</t>
  </si>
  <si>
    <t>978-3-540-26472-9</t>
  </si>
  <si>
    <t>Die SÜWAG Energie AG hat sich für eine kontinuierliche Prozess- und Systemoptimierung ihrer Geschäftsprozesse auf Basis des ARIS Process Performance Managers entschieden. Mithilfe eines einheitlichen softwaregestützten Prozesscontrollings wurden die Serviceprozesse an vier verschiedenen Standorten für das Performance Monitoring ausgewählt. Bereits nach zwei Monaten gelang es, belastbare Auswertungen auf Basis von SAP IS-U zur Verfügung zu stellen, sodass Maßnahmen zur Prozessverbesserung zügig eingeleitet werden konnten.</t>
  </si>
  <si>
    <t>Designing business models is a complicated and error prone task. On the one hand, business models need to be intuitive and easy to understand. On the other hand, ambiguities may lead to different interpretations and false consensus. Moreover, to configure process-aware information systems (e.g., a workflow system), the business model needs to be transformed into an executable model. Event-driven Process Chains (EPCs), but also other informal languages, are intended as a language to support the transition from a business model to an executable model. Many researchers have assigned formal semantics to EPCs and are using these semantics for execution and verification. In this paper, we use a different tactic. We propose a two-step approach where first the informal model is reduced and then verified in an interactive manner. This approach acknowledges that some constructs are correct or incorrect no matter what interpretation is used and that the remaining constructs require human judgment to assess correctness. This paper presents a software tool that supports this two-step approach and thus allows for the verification of real-life EPCs as illustrated by two case studies.</t>
  </si>
  <si>
    <t>978-3-540-32127-9</t>
  </si>
  <si>
    <r>
      <t xml:space="preserve">The Business Process Execution Language for Web Services (BPEL) has emerged as a standard for specifying and executing processes. It is supported by vendors such as IBM and Microsoft and positioned as the </t>
    </r>
    <r>
      <rPr>
        <i/>
        <sz val="11"/>
        <color theme="1"/>
        <rFont val="Aptos Narrow"/>
        <family val="2"/>
        <scheme val="minor"/>
      </rPr>
      <t>“process language of the Internet”</t>
    </r>
    <r>
      <rPr>
        <sz val="11"/>
        <color theme="1"/>
        <rFont val="Aptos Narrow"/>
        <family val="2"/>
        <scheme val="minor"/>
      </rPr>
      <t>. This paper provides a critical analysis of BPEL based on the so-called workflow patterns. It also discusses the need for languages like BPEL. Finally, the paper addresses several challenges not directly addressed by BPEL but highly relevant to the support of web services.</t>
    </r>
  </si>
  <si>
    <t>Formal Techniques for Computer Systems and Business Processes</t>
  </si>
  <si>
    <t>978-3-540-31903-0</t>
  </si>
  <si>
    <t>A process-oriented composite application aggregates functionality from a number of other applications and coordinates these applications according to a process model. Traditional approaches to develop process-oriented composite application rely on statically defined process models that are deployed into a process management engine. This approach has the advantage that application designers and users can comprehend the dependencies between the applications involved in the composition by referring to the process model. A major disadvantage however is that once deployed the behaviour of every execution of the composite application is expected to abide by its process model until this model is changed and re-deployed. This makes it difficult to enrich the application with even minor features, to plug-in new applications into the composition, or to hot-fix the composite application to meet special circumstances or demands (e.g. to personalise the application). This paper describes a technique for translating a process-oriented application into an event-based application which is more amenable to such runtime adaptation. The process-based and event-based views of the application can then co-exist and be synchronised offline if the changes become permanent and it is found desirable to reflect them in the process model.</t>
  </si>
  <si>
    <t>Immer mehr Unternehmen stellen sich die Frage, wie sie aus den Innovationen der Informations- und Kommunikationstechnologie einen nachweisbaren und messbaren Nutzen ziehen können. Business Intelligence bildet mit der Bereitstellung von entscheidungsrelevanten Informationen die Voraussetzung. Augenblicklich hakt es aber vor allem an der strukturierten Informationsverwendung. Das wird erst möglich durch Managementhandlungen, die zu einer Verbesserung der Leistungserstellung im Unternehmen führen. Diese Leistungserstellungsprozesse müssen unter Berücksichtigung der im Unternehmen vorhandenen internen und externen Informationsbasis so gestaltet werden, dass die Leistung (Prozessoutput) zu einer verbesserten Wettbewerbsposition des Unternehmens führt. Das Bindeglied zwischen Business Intelligence (Informationsversorgungsfunktion) und wettbewerbsfähigen Leistungserstellungsprozessen stellt der Managementzyklus dar. Durch diesen wird garantiert, dass einerseits die vorhandenen Informationen in zielorientierte Maßnahmen transformiert werden. Andererseits wird sichergestellt, dass die Umsetzung der Maßnahmen über die Steuerung und Kontrolle der Zielerreichung auch zu wettbewerbsfähigeren Leistungserstellungsprozessen führt.</t>
  </si>
  <si>
    <r>
      <t xml:space="preserve">Process mining offers a way to distill process models from event logs originating from transactional systems in logistics, banking, e-business, health-care, etc. The algorithms used for process mining are complex and in practice large logs are needed to derive a high-quality process model. To support these efforts, the process mining tool EMiT has been built. EMiT is a tool that imports event logs using a standard XML format as input. Using an extended version of the </t>
    </r>
    <r>
      <rPr>
        <i/>
        <sz val="11"/>
        <color theme="1"/>
        <rFont val="Aptos Narrow"/>
        <family val="2"/>
        <scheme val="minor"/>
      </rPr>
      <t>α-algorithm</t>
    </r>
    <r>
      <rPr>
        <sz val="11"/>
        <color theme="1"/>
        <rFont val="Aptos Narrow"/>
        <family val="2"/>
        <scheme val="minor"/>
      </rPr>
      <t xml:space="preserve"> [3,8] it can discover the underlying process model and represent it in terms of a Petri net. This Petri net is then visualized by the program, automatically generating a </t>
    </r>
    <r>
      <rPr>
        <i/>
        <sz val="11"/>
        <color theme="1"/>
        <rFont val="Aptos Narrow"/>
        <family val="2"/>
        <scheme val="minor"/>
      </rPr>
      <t>“smart”</t>
    </r>
    <r>
      <rPr>
        <sz val="11"/>
        <color theme="1"/>
        <rFont val="Aptos Narrow"/>
        <family val="2"/>
        <scheme val="minor"/>
      </rPr>
      <t xml:space="preserve"> layout of the model. To support the practical application of the tool, various adapters have been developed that allow for the translation of system-specific logs to the standard XML format. As a running example, we use an event log generated by the workflow management system Staffware.</t>
    </r>
  </si>
  <si>
    <t>Applications and Theory of Petri Nets 2004</t>
  </si>
  <si>
    <t>978-3-540-27793-4</t>
  </si>
  <si>
    <t>Deploying process-driven information systems is a time-con-suming and error-prone task. Process mining attempts to improve this by automatically generating a process model from event-based data. Existing techniques try to generate a complete process model from the data acquired. However, unless this model is the ultimate goal of mining, such a model is not always required. Instead, a good visualization of each individual process instance can be enough. From these individual instances, an overall model can then be generated if required. In this paper, we present an approach which constructs an instance graph for each individual process instance, based on information in the entire data set. The results are represented in terms of Event-driven Process Chains (EPCs). This representation is used to connect our process mining to a widely used commercial tool for the visualization and analysis of instance EPCs.</t>
  </si>
  <si>
    <t>Conceptual Modeling -- ER 2004</t>
  </si>
  <si>
    <t>978-3-540-30464-7</t>
  </si>
  <si>
    <t>We propose a general framework for the process mining problem which encompasses the assumption of workflow schema with local constraints only, for it being applicable to more expressive specification languages, independently of the particular syntax adopted. In fact, we provide an effective technique for process mining based on the rather unexplored concept of clustering workflow executions, in which clusters of executions sharing the same structure and the same unexpected behavior (w.r.t. the local properties) are seen as a witness of the existence of global constraints.</t>
  </si>
  <si>
    <t>Advances in Knowledge Discovery and Data Mining</t>
  </si>
  <si>
    <t>978-3-540-24775-3</t>
  </si>
  <si>
    <r>
      <t xml:space="preserve">Increasingly information systems log historic information in a systematic way. Workflow management systems, but also ERP, CRM, SCM, and B2B systems often provide a so-called </t>
    </r>
    <r>
      <rPr>
        <i/>
        <sz val="11"/>
        <color theme="1"/>
        <rFont val="Aptos Narrow"/>
        <family val="2"/>
        <scheme val="minor"/>
      </rPr>
      <t>“event log”</t>
    </r>
    <r>
      <rPr>
        <sz val="11"/>
        <color theme="1"/>
        <rFont val="Aptos Narrow"/>
        <family val="2"/>
        <scheme val="minor"/>
      </rPr>
      <t>, i.e., a log recording the execution of activities. Unfortunately, the information in these event logs is rarely used to analyze the underlying processes. Process mining aims at improving this by providing techniques and tools for discovering process, control, data, organizational, and social structures from event logs. This paper focuses on the mining of social networks. This is possible because event logs typically record information about the users executing the activities recorded in the log. To do this we combine concepts from workflow management and social network analysis. This paper introduces the approach, defines metrics, and presents a tool to mine social networks from event logs.</t>
    </r>
  </si>
  <si>
    <t>978-3-540-25970-1</t>
  </si>
  <si>
    <r>
      <t xml:space="preserve">Over the last decade there has been a shift from </t>
    </r>
    <r>
      <rPr>
        <i/>
        <sz val="11"/>
        <color theme="1"/>
        <rFont val="Aptos Narrow"/>
        <family val="2"/>
        <scheme val="minor"/>
      </rPr>
      <t>“data-aware”</t>
    </r>
    <r>
      <rPr>
        <sz val="11"/>
        <color theme="1"/>
        <rFont val="Aptos Narrow"/>
        <family val="2"/>
        <scheme val="minor"/>
      </rPr>
      <t xml:space="preserve"> information systems to </t>
    </r>
    <r>
      <rPr>
        <i/>
        <sz val="11"/>
        <color theme="1"/>
        <rFont val="Aptos Narrow"/>
        <family val="2"/>
        <scheme val="minor"/>
      </rPr>
      <t>“process-aware”</t>
    </r>
    <r>
      <rPr>
        <sz val="11"/>
        <color theme="1"/>
        <rFont val="Aptos Narrow"/>
        <family val="2"/>
        <scheme val="minor"/>
      </rPr>
      <t xml:space="preserve"> information systems. To support business processes an enterprise information system needs to be aware of these processes and their organizational context. Business Process Management (BPM) includes methods, techniques, and tools to support the design, enactment, management, and analysis of such operational business processes. BPM can be considered as an extension of classical Workflow Management (WFM) systems and approaches. This tutorial introduces models, systems, and standards for the design, analysis, and enactment of workflow processes. Petri nets are used for the modeling and analysis of workflows. Using Petri nets as a formal basis, contemporary systems, languages, and standards for BPM and WFM are discussed. Although it is clear that Petri nets can serve as a solid foundation for BPM/WFM technology, in reality systems, languages, and standards are developed in an ad-hoc fashion. To illustrate this XPDL, the </t>
    </r>
    <r>
      <rPr>
        <i/>
        <sz val="11"/>
        <color theme="1"/>
        <rFont val="Aptos Narrow"/>
        <family val="2"/>
        <scheme val="minor"/>
      </rPr>
      <t>“Lingua Franca”</t>
    </r>
    <r>
      <rPr>
        <sz val="11"/>
        <color theme="1"/>
        <rFont val="Aptos Narrow"/>
        <family val="2"/>
        <scheme val="minor"/>
      </rPr>
      <t xml:space="preserve"> proposed by the Workflow Management Coalition (WfMC), is analyzed using a set of 20 basic workflow patterns. This analysis exposes some of the typical semantic problems restricting the application of BPM/WFM technology.</t>
    </r>
  </si>
  <si>
    <t>Lectures on Concurrency and Petri Nets: Advances in Petri Nets</t>
  </si>
  <si>
    <t>978-3-540-27755-2</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</si>
  <si>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have developed techniques for discovering workflow models. Starting point for such techniques are so-called ``workflow logs'' containing information about the workflow process as it is actually being executed. In this paper, we extend our existing mining technique $\alpha$ [4] to incorporate time. We assume that events in workflow logs bear timestamps. This information is used to attribute timing such as queue times to the discovered workflow model. The approach is based on Petri nets and timing information is attached to places. This paper also presents our workflow-mining tool EMiT. This tool translates the workflow log of several commercial systems (e.g., Staffware) to an independent XML format. Based on this format the tool mines for causal relations and produces a graphical workflow model expressed in terms of Petri nets.</t>
  </si>
  <si>
    <t>Engineering and Deployment of Cooperative Information Systems</t>
  </si>
  <si>
    <t>978-3-540-45785-5</t>
  </si>
  <si>
    <t>Information technology has changed business processes within and between enterprises. More and more work processes are being conducted under the supervision of information systems that are driven by process models. Examples are workflow management systems such as Staffware, enterprise resource planning systems such as SAP and Baan, but also include many domain specific systems. It is hard to imagine enterprise information systems that are unaware of the processes taking place. Although the topic of business process management using information technology has been addressed by consultants and software developers in depth, a more fundamental approach has been missing. Only since the nineties, researchers started to work on the foundations of business process management systems. This paper addresses some of the scientific challenges in business process management. In the spirit of Hilbert's problems1, 10 interesting problems for people working on Petri-net theory are posed.</t>
  </si>
  <si>
    <t>Application and Theory of Petri Nets 2002</t>
  </si>
  <si>
    <t>978-3-540-48068-6</t>
  </si>
  <si>
    <t>Who Owns Whom</t>
  </si>
  <si>
    <t>978-94-011-1464-6</t>
  </si>
  <si>
    <t>Springer Netherlands</t>
  </si>
  <si>
    <t>Kein Zugriff</t>
  </si>
  <si>
    <t>wir eine Reihe vonMethoden und verwandten Techniken für die Identifizierung, Entdeckung, Analyse, Neugestaltung, Implementierung und Überwachung von Geschäftsprozessen vorgestellt. Entlang der sechs Phasen des BPM-Lebenszyklus haben wir auch Softwarewerkzeuge und -systeme besprochen, die uns bei der Anwendung dieser Methoden für das effektive Management von Geschäftsprozessen unterstützen können. Mit anderen Worten, angesichts eines verbesserungsbedürftigen Geschäftsprozesses erörterten wir, wie ein BPM-Projekt durchgeführt werden kann, um die gewünschten Verbesserungsziele zu erreichen, unabhängig davon, ob diese sich auf Effizienz,Qualität oder etwas anderes beziehen. Wenn es die Notwendigkeit erfordert, verschiedene Geschäftsprozesse zu verbessern, können womöglich mehrere BPM-Projekte zur gleichen Zeit in derselben Organisation durchgeführt werden. In ihrer Gesamtheit bezeichnen wir diese BPM-Projekte innerhalb eines Unternehmens, einschließlich seiner spezifischen Managementstruktur, als BPMProgramm. Abhängig von verschiedenen Charakteristiken, wie z. B. der Gesamtleistung einer Organisation, ihrer Größe und ihrem Kontext, kann die Anzahl der gleichzeitig laufenden Projekte hoch und selbst derUmfang der einzelnen Projekte großsein.Dementsprechend kann die Koordination des BPM-Programms äußerst komplex sein, und einzelne Projekte können aufgrund ihrer abnehmenden Relevanz odermangelnden Fortschritte ganz scheitern. Dieses Kapitel befasst sich mit der folgenden Frage: „Was braucht es, um ein BPMProgramm erfolgreich zu betreiben?“Um diese Frage zu beantworten, betrachten wir BPM als eine Fähigkeit des Unternehmens, die es auf die gleiche Ebene stellt wie andere organisatorische Managementdisziplinen wie Risikomanagement oder Personalentwicklung. Nach einer Einführung in die typischen Gründe für das Scheitern von BPM-Programmen stellen wir Querverbindungen von BPM vor, wie z. B. Governance und strategische Ausrichtung,und erörtern, wie diese entscheidend sind, um die Gründe für das Scheitern zu vermeiden. Als nächstes organisieren wir diese Querverbindungen in einem BPM-Reifegradmodell und zeigen,wie diesesModell zurBewertung desBPM-Reifegrads einerOrganisation verwendet werden kann.</t>
  </si>
  <si>
    <t>Beyond rigidity – dynamic process lifecycle support</t>
  </si>
  <si>
    <t>Azumah Mamudu, Wasana Bandara, Moe T. Wynn, Sander J. J. Leemans</t>
  </si>
  <si>
    <t>Thiemo Wambsganss, Anuschka Schmitt</t>
  </si>
  <si>
    <t>Hans-Jürgen Scheruhn, Christian Reiter, Elnur Bayramli</t>
  </si>
  <si>
    <t>Fabian Gwinner, Myriam Schaschek, Axel Winkelmann</t>
  </si>
  <si>
    <t>Felix B. Fischer, Tobias A. Barheine, Anton A. Burger</t>
  </si>
  <si>
    <t>Adrian Rebmann, Fabian David Schmidt, Goran GlavašHan van der Aa</t>
  </si>
  <si>
    <t>Alessandro Berti, Urszula Jessen, Gyunam Park, Majid Rafiei, Wil M. P. van der Aalst</t>
  </si>
  <si>
    <t>Dominik A. Fischer, Laura Marcus, Maximilian Röglinger</t>
  </si>
  <si>
    <t>Hari Lal Bhaskar, Mohammad Osama, Reeta</t>
  </si>
  <si>
    <t>Lisa Zimmermann, Francesca Zerbato, Barbara Weber</t>
  </si>
  <si>
    <t>Sebastian Kroeger, Alrisyadani Rafles, Patrick Jordan, Christoph Soellner, Michael F. Zaeh</t>
  </si>
  <si>
    <t>Jan Niklas van Detten, Pol Schumacher, Sander J. J. Leemans</t>
  </si>
  <si>
    <t>Andrea Burattin, Ekkart Kindler, Nicholas Dyhre, Sebastian Vestrup, Francesca Zerbato, Barbara Weber</t>
  </si>
  <si>
    <t>Luciana Barbieri, Kleber Stroeh, Edmundo R. M. Madeira, Wil M. P. van der Aalst</t>
  </si>
  <si>
    <t>Nazrina Khurshid, Stephen Palmier, Kerry Buijs, Christopher Klinkmüller</t>
  </si>
  <si>
    <t>Gyunam Park, Wil M. P. van der Aalst</t>
  </si>
  <si>
    <t>Alessandro Berti, Gyunam Park, Majid Rafiei, Wil M. P. van der Aalst</t>
  </si>
  <si>
    <t>Mieke Jans, Manal Laghmouch</t>
  </si>
  <si>
    <t>Sander J. J. Leemans, Sebastiaan J. van Zelst, Xixi Lu</t>
  </si>
  <si>
    <t>Radim Dolak, Tomas Barcak, Michal Halaska</t>
  </si>
  <si>
    <t>Ralf Plattfaut, Carolin Vollenberg, Peter A. François, Max Aberman, Jannis Nacke, André Coners</t>
  </si>
  <si>
    <t>Philipp Reinhard, Mahei Manhai Li, Christoph Peters, Jan Marco Leimeister</t>
  </si>
  <si>
    <t>Kerstin Haug, Pol Schumacher, Holger Wittges, Stefanie Rinderle-Ma</t>
  </si>
  <si>
    <t>Dina Kretzschmann, Gyunam Park, Alessandro Berti, Wil M. P. van der Aalst</t>
  </si>
  <si>
    <t>Vinicius Stein Dani, Henrik Leopold, Jan Martijn E. M. van der Werf, Hajo A. Reijers</t>
  </si>
  <si>
    <t>László Kovács, Erika Baksánter Mileff</t>
  </si>
  <si>
    <t>Urszula Jessen, Michal Sroka, Alessandro Berti</t>
  </si>
  <si>
    <t>Aleksey Dorofeev, Valeriy Kurganov, Mikhail Gryaznov, Roman Egorov, Nadejda Filippova</t>
  </si>
  <si>
    <t>Bidwan Baruah, Krishnakumar Ramadoss, Abarajith Vivekanandha</t>
  </si>
  <si>
    <t>Gyunam Park, Sevde Aydin, Cüneyt Uğur, Wil M. P. van der Aalst</t>
  </si>
  <si>
    <t>Adrian Joas, Maren Gierlich-Joas, Charlotte Bahr, Janina Bauer</t>
  </si>
  <si>
    <t>Radim Dolak, Michal Halaska, Jakub Chmelicek</t>
  </si>
  <si>
    <t>Vinicius Stein Dani, Henrik Leopold, Jan Martijn E. M. van der Werf, Iris Beerepoot, Hajo A. Reijers</t>
  </si>
  <si>
    <t>Florian Obersteiner, Egon Lüftenegger</t>
  </si>
  <si>
    <t>Hardy Lembke, Michael Schütz, Daniel Franke</t>
  </si>
  <si>
    <t>Stephan Kress, Stefan Tönnissen</t>
  </si>
  <si>
    <t>Jonathan Brock, Sebastian von Enzberg, Arno Kühn, Roman Dumitrescu</t>
  </si>
  <si>
    <t>Thomas Vogelgesang, Jessica Ambrosy, David Becher, Robert Seilbeck, Jerome Geyer-Klingeberg, Martin Klenk</t>
  </si>
  <si>
    <t>Diana Sola, Christian Warmuth, Bernhard Schäfer, Peyman Badakhshan, Jana-Rebecca Rehse, Timotheus Kampik</t>
  </si>
  <si>
    <t>Gyslla Santos de Vasconcelos, Flavia Bernardini, José Viterbo</t>
  </si>
  <si>
    <t>Rafael Accorsi, Julian Lebherz</t>
  </si>
  <si>
    <t>Moe Thandar Wynn, Julian Lebherz, Wil M. P. van der Aalst, Rafael Accorsi, Claudio Di Ciccio, Lakmali Jayarathna, H. M. W. Verbeek</t>
  </si>
  <si>
    <t>Jakob Brand, Timotheus Kampik, Cem Okulmus, Matthias Weidlich</t>
  </si>
  <si>
    <t>Alessandro Berti, Johannes Herforth, Mahnaz Sadat Qafari, Wil M. P. van der Aalst</t>
  </si>
  <si>
    <t>Stefanie Rinderle-Ma, Juergen Mangler</t>
  </si>
  <si>
    <t>Eva L. Klijn, Dennis Preuss, Lulzim Imeri, Florin Baumann, Felix Mannhardt, Dirk Fahland</t>
  </si>
  <si>
    <t>Marie-Christin Häge, Jana-Rebecca Rehse</t>
  </si>
  <si>
    <t>Bart Hompes, Marcus Dees</t>
  </si>
  <si>
    <t>Stefanie Rinderle-Ma, Jürgen Mangler, Daniel Ritter</t>
  </si>
  <si>
    <t>Albert Plugge, Shahrokh Nikou</t>
  </si>
  <si>
    <t>Alessandro Berti, Wil M. P. van der Aalst</t>
  </si>
  <si>
    <t>Ralf Plattfaut, Jana-Rebecca Rehse, Caspar Jans, Matthias Schulte, Joost van Wendel de Joode</t>
  </si>
  <si>
    <t>Sebastian Dunzer, Sandra Zilker, Emanuel Marx, Valentin Grundler, Martin Matzner</t>
  </si>
  <si>
    <t>Richard Hobeck, Christopher Klinkmüller, H. M. N. Dilum Bandara, Ingo Weber, Wil M. P. van der Aalst</t>
  </si>
  <si>
    <t>Marius Breitmayer, Lisa Arnold, David Goth, Manfred Reichert</t>
  </si>
  <si>
    <t>Gal Engelberg, Moshe Hadad, Pnina Soffer</t>
  </si>
  <si>
    <t>Armin Heinzl, Alexander Mädche, René Riedl</t>
  </si>
  <si>
    <t>Wil M. P. van der Aalst, Tobias Brockhoff, Anahita Farhang Ghahfarokhi, Mahsa Pourbafrani, Merih Seran Uysal, Sebastiaan J. van Zelst</t>
  </si>
  <si>
    <t>Ava Swevels, Dirk Fahland, Marco Montali</t>
  </si>
  <si>
    <t>Nick Schreiner, Christian Kürpick, Arno Kühn, Roman Dumitrescu</t>
  </si>
  <si>
    <t>Marcell Wach, Dustin Syfuß</t>
  </si>
  <si>
    <t>Kiran Busch, Timotheus Kampik, Henrik Leopold</t>
  </si>
  <si>
    <t>Diego Calvanese, Mieke Jans, Tahir Emre Kalayci, Marco Montali</t>
  </si>
  <si>
    <t>Johannes Dahl, Patrick Seeßle</t>
  </si>
  <si>
    <t>Damaris Naomi Dolha, Robert Andrei Buchmann</t>
  </si>
  <si>
    <t>Magdalena Eggarter, Katharina Keiser, Sandro Franzoi</t>
  </si>
  <si>
    <t>Philipp-Lorenz Glaser, Emanuel Sallinger, Dominik Bork</t>
  </si>
  <si>
    <t>Gyunam Park, Lukas Liss, Wil M. P. van der Aalst</t>
  </si>
  <si>
    <t>William De Michele, Abel Armas Cervantes, Lea Frermann</t>
  </si>
  <si>
    <t>Hans-Jürgen Scheruhn, Pranta Nath</t>
  </si>
  <si>
    <t>Alwin Locker, Pan Theo Grosse-Ruyken</t>
  </si>
  <si>
    <t>Anne Füßl, Volker Nissen</t>
  </si>
  <si>
    <t>Michael Rosemann, Jan vom Brocke, Amy Van Looy, Flavia Santoro</t>
  </si>
  <si>
    <t>Christian Hebeler, Björn Radtke</t>
  </si>
  <si>
    <t>Jan Krakau, Carsten Feldmann</t>
  </si>
  <si>
    <t>Thomas Brugger, Markus Czeslik, Ariane Hager, Matthias Uebel</t>
  </si>
  <si>
    <t>Myriam Schaschek, Fabian Gwinner, Nicolas Neis, Christoph Tomitza, Christian ZeißAxel Winkelmann</t>
  </si>
  <si>
    <t>Holger Brüggemann, Peik Bremer, Stefan Zischka</t>
  </si>
  <si>
    <t>Robert Morgner, Markus Burger</t>
  </si>
  <si>
    <t>Tim Wollert, Fabian Behrendt</t>
  </si>
  <si>
    <t>Moshe Hadad, Gal Engelberg, Pnina Soffer</t>
  </si>
  <si>
    <t>Johannes Winkler, Waldemar Kremser</t>
  </si>
  <si>
    <t>Christian M.M. Frey, Simon Rauch, Oliver Stritzel, Moike Buck</t>
  </si>
  <si>
    <t>Benedikt Knopp, Mahsa Pourbafrani, Wil van der Aalst</t>
  </si>
  <si>
    <t>Anne Füßl, Volker Nissen, Stefan Horst Heringklee</t>
  </si>
  <si>
    <t>Remco Dijkman, Juntao Gao, Alifah Syamsiyah, Boudewijn van Dongen, Paul Grefen, Arthur ter Hofstede</t>
  </si>
  <si>
    <t>Marcel Rojahn, Maximilian Ambros, Tibebu Biru, Hermann Krallmann, Norbert Gronau, Marcus Grum</t>
  </si>
  <si>
    <t>Dirk H. Hartel, Filip Javorovic, Leonard Norberg</t>
  </si>
  <si>
    <t>Corey Balint, Zach Taylor, Emily James</t>
  </si>
  <si>
    <t>Jochen De Weerdt, Moe Thandar Wynn</t>
  </si>
  <si>
    <t>Swen Schneider, Lutz Anderie</t>
  </si>
  <si>
    <t>Günther Schuh, Jan-Philipp Prote, Marco Molitor, Sven Cremer</t>
  </si>
  <si>
    <t>A. Farr, L. Oberaigner, A. Stadler, J.-P. Wetzel, R. J. Floetgen, H. Krcmar</t>
  </si>
  <si>
    <t>Eugen Rigger, Thomas Vosgien, Samuel Bitrus, Piroska Szabo, Benoit Eynard</t>
  </si>
  <si>
    <t>Eduardo Goulart Rocha, Sebastiaan J. van Zelst, Wil M. P. van der Aalst</t>
  </si>
  <si>
    <t>Ana Rocío Cárdenas Maita, Marcelo Fantinato, Sarajane Marques Peres, Fabrizio Maria Maggi</t>
  </si>
  <si>
    <t>Jan L. G. Dietz, Hans B. F. Mulder</t>
  </si>
  <si>
    <t>Ali Sunyaev, Tobias Dehling, Susanne Strahringer, Li Da Xu, Martin Heinig, Michael Perscheid, Rainer Alt, Matti Rossi</t>
  </si>
  <si>
    <t>Adrian Rebmann, Han van der Aa</t>
  </si>
  <si>
    <t>Kateryna Kubrak, Fredrik Milani, Alexander Nolte, Marlon Dumas</t>
  </si>
  <si>
    <t>Alexandre Goossens, Johannes De Smedt, Jan Vanthienen, Wil M. P. van der Aalst</t>
  </si>
  <si>
    <t>Raphaël Gyory, David Restrepo Amariles, Gregory Lewkowicz, Hugues Bersini</t>
  </si>
  <si>
    <t>Marek Szelągowski, Justyna Berniak-Woźny, Audrone Lupeikiene</t>
  </si>
  <si>
    <t>Pierpaolo Caricato, Antonio Grieco</t>
  </si>
  <si>
    <t>Aynesh Sundararaj, Silvia Knittl, Jens Grossklags</t>
  </si>
  <si>
    <t>Kanika Goel, Michael E. Cholette, Moe T. Wynn, Lutfiye Manli, Lara Meyers</t>
  </si>
  <si>
    <t>Christoph Eisl, Thomas Rockenschaub, Daniel Mitterlehner</t>
  </si>
  <si>
    <t>Xuewei Zhang, Deshuai Han, Zhiyuan Gao, Di Xu, Ronghao Wang</t>
  </si>
  <si>
    <t>Paul Alpar, Rainer Alt, Frank Bensberg, Christian Czarnecki</t>
  </si>
  <si>
    <t>Ralf Peters, Markus Nauroth</t>
  </si>
  <si>
    <t>Dusanka Dakic, Darko Stefanovic, Teodora Lolic, Dajana Narandzic, Nenad Simeunovic</t>
  </si>
  <si>
    <t>Eduardo Gonzalez Lopez de Murillas, Hajo A. Reijers, Wil M. P. van der Aalst</t>
  </si>
  <si>
    <t>Marco Pegoraro, Merih Seran Uysal, Wil M. P. van der Aalst</t>
  </si>
  <si>
    <t>Istvan David, Vasco Sousa, Eugene Syriani</t>
  </si>
  <si>
    <t>Peter Weber, Roland Gabriel, Thomas Lux, Katharina Menke</t>
  </si>
  <si>
    <t>Carola Rinker, Patrick Müller</t>
  </si>
  <si>
    <t>Susanne Strahringer, Martin Wiener</t>
  </si>
  <si>
    <t>Christoph Reuter, Christian Eckart</t>
  </si>
  <si>
    <t>Mahsa Pourbafrani, Sebastiaan J. van Zelst, Wil M. P. van der Aalst</t>
  </si>
  <si>
    <t>Melanie Kleinbub, Michael Hepp</t>
  </si>
  <si>
    <t>Cunliang Han, Xiaojun Zhang, Huijuan Jiao, Min Wang, Tiantian Han</t>
  </si>
  <si>
    <t>Christian Langmann, Daniel Turi</t>
  </si>
  <si>
    <t>Michael Blondin, Filip Mazowiecki, Philip Offtermatt</t>
  </si>
  <si>
    <t>Thomas Kude, Jens Dibbern</t>
  </si>
  <si>
    <t>André Bögelsack, Utpal Chakraborty, Dhiraj Kumar, Johannes Rank, Jessica Tischbierek, Elena Wolz</t>
  </si>
  <si>
    <t>Marc Eulerich, Aida Sanatizadeh, Hamid Vakilzadeh, David A. Wood</t>
  </si>
  <si>
    <t>Roland Haefs, Christian Pienczke</t>
  </si>
  <si>
    <t>Majid Rafiei, Wil M. P. van der Aalst</t>
  </si>
  <si>
    <t>Aleksandra Revina, Nina RizunÜnal Aksu</t>
  </si>
  <si>
    <t>Wieland Appelfeller, Carsten Feldmann</t>
  </si>
  <si>
    <t>Guido Huppertz, Fabian Kracht</t>
  </si>
  <si>
    <t>Julian Caspary, Adrian Rebmann, Han van der Aa</t>
  </si>
  <si>
    <t>Tobias Brockhoff, Merih Seran Uysal, Isabelle Terrier, Heiko Göhner, Wil M. P. van der Aalst</t>
  </si>
  <si>
    <t>Luka Abb, Jana-Rebecca Rehse</t>
  </si>
  <si>
    <t>Anahita Farhang Ghahfarokhi, Gyunam Park, Alessandro Berti, Wil M. P. van der Aalst</t>
  </si>
  <si>
    <t>Marc Feldmann, Robert Weller</t>
  </si>
  <si>
    <t>Hendrik Plogmaker, Carsten Feldmann</t>
  </si>
  <si>
    <t>Amalia Mukhlas, Shahrinaz Ismail, Juliana Jaafar, Bazilah Talip, Jawahir Che Mustapha</t>
  </si>
  <si>
    <t>Daniel Schuster, Sebastiaan J. van Zelst, Wil M. P. van der Aalst</t>
  </si>
  <si>
    <t>Hakan Erdem, Tijen Över Özçelik</t>
  </si>
  <si>
    <t>Gyunam Park, Jan Niklas Adams, Wil M. P. van der Aalst</t>
  </si>
  <si>
    <t>Matthias Krebs, Fabian Stadler, Jürgen Anke</t>
  </si>
  <si>
    <t>Nataliia Klievtsova, Janik-Vasily Benzin, Timotheus Kampik, Juergen Mangler, Stefanie Rinderle-Ma</t>
  </si>
  <si>
    <t>Jan Martin Spreitzenbarth, Heiner Stuckenschmidt, Christoph Bode</t>
  </si>
  <si>
    <t>Jan vom Brocke, Jan Mendling, Michael Rosemann</t>
  </si>
  <si>
    <t>Gustaf Juell-Skielse, Prasanna Balasuriya, Evrim Oya Güner, Shengnan Han</t>
  </si>
  <si>
    <t>Stefan Tönnissen, Frank Teuteberg</t>
  </si>
  <si>
    <t>Gowri Rajagopal, Raghuraman Ramamoorthy</t>
  </si>
  <si>
    <t>Sebastian Gerth, Lars Heim</t>
  </si>
  <si>
    <t>Jörg Freiling, Jan Harima</t>
  </si>
  <si>
    <t>Ghalia Tello, Gabriele Gianini, Rabeb Mizouni, Ernesto Damiani</t>
  </si>
  <si>
    <t>Mario Schmitz, Arnd Lawrenz, Christian Schneider</t>
  </si>
  <si>
    <t>Lukas Budde, Roman Hänggi, Thomas Friedli, Adrian Rüedy</t>
  </si>
  <si>
    <t>Yaguang Sun, Lyth AI-KhazrageÖmer Özümerzifon</t>
  </si>
  <si>
    <t>Thomas Kuhn, Jenny Bruhin, Tecwyn Hill</t>
  </si>
  <si>
    <t>K. Devaki, V. Murali Bhaskaran, S. Anjana</t>
  </si>
  <si>
    <t>Reinhard Schütte, Sarah Seufert, Tobias Wulfert</t>
  </si>
  <si>
    <t>Marlon Dumas, Marcello La Rosa, Jan Mendling, Hajo A. Reijers</t>
  </si>
  <si>
    <t>Marie Kristin Czwalina, Chiara Jakobs, Christopher Schmidt, Matthias Jacoby, Sebastian Geisel</t>
  </si>
  <si>
    <t>Reinhard Schütte, Frederik Ahlemann, Jörg Becker, Christine Legner, Christiane Lehrer, Manuel Wiesche, Gérard Richter</t>
  </si>
  <si>
    <t>Alessandro Berti, Wil van der Aalst</t>
  </si>
  <si>
    <t>Eduardo González López de Murillas, Hajo A. Reijers, Wil M. P. van der Aalst</t>
  </si>
  <si>
    <t>Tianyuan Liu, Jinsong Bao, Yu Zheng, Yuqian Lu</t>
  </si>
  <si>
    <t>E. González López de Murillas, H. A. Reijers, W. M. P. van der Aalst</t>
  </si>
  <si>
    <t>Heike Markus, Thomas Meuche</t>
  </si>
  <si>
    <t>Jan vom Brocke, Manuel Weber, Thomas Grisold</t>
  </si>
  <si>
    <t>Uwe Beister, Milica Zeljkovic</t>
  </si>
  <si>
    <t>Juan A. Lara, Shadi Aljawarneh, Sonia Pamplona</t>
  </si>
  <si>
    <t>Antonio Cancela, Antonia M. Reina Quintero, María Teresa Gómez-López, Alejandro García-García</t>
  </si>
  <si>
    <t>Arno Müller, Hinrich Schröder, Lars von Thienen</t>
  </si>
  <si>
    <t>Rico Merkert, Kai Hoberg</t>
  </si>
  <si>
    <t>Andreas Schoknecht, Tom Thaler, Ralf Laue, Peter Fettke, Andreas Oberweis</t>
  </si>
  <si>
    <t>Hanka Arnautovic, Anja Habegger, Stephan Haller</t>
  </si>
  <si>
    <t>Herbert Woratschek, Ulrich Borgdorf, Daniel Dornbusch, Thorben Finken, Christian Große, Roland Haefs, Heiko Knocke, Piotr Stopa, Marcell Vollmer, Jens Bruno Wilhelm, Lorenz Schneck</t>
  </si>
  <si>
    <t>Volker Nissen, Paul Halle, Julia Eichelsbacher</t>
  </si>
  <si>
    <t>René Sadowski, Lea Bolz, Sebastian Harrer</t>
  </si>
  <si>
    <t>M. Maier-Borst, P. Gassert, K. Adrianowytsch, R. J. Floetgen, H. Krcmar</t>
  </si>
  <si>
    <t>A. Dorofeev, O. Nastasyak</t>
  </si>
  <si>
    <t>Oliver Koch, Stephan Wildner</t>
  </si>
  <si>
    <t>Christian Wellmann, Matthias Stierle, Sebastian Dunzer, Martin Matzner</t>
  </si>
  <si>
    <t>Nuno Silva, Pedro Sousa, Miguel Mira da Silva</t>
  </si>
  <si>
    <t>Stephan A. Fahrenkrog-Petersen, Han van der Aa, Matthias Weidlich</t>
  </si>
  <si>
    <t>Guangming Li, Eduardo González López de Murillas, Renata Medeiros de Carvalho, Wil M. P. van der Aalst</t>
  </si>
  <si>
    <t>E. González López de Murillas, G. E. Hoogendoorn, Hajo A. Reijers</t>
  </si>
  <si>
    <t>Olaf Terhorst, Marcus Warnke</t>
  </si>
  <si>
    <t>Adrian Rebmann, Jana-Rebecca Rehse, Mira Pinter, Marius Schnaubelt, Kevin Daun, Peter Fettke</t>
  </si>
  <si>
    <t>Konstantin Sauer, Jürgen Sturm</t>
  </si>
  <si>
    <t>Christian Fleig, Dominik Augenstein, Alexander Maedche</t>
  </si>
  <si>
    <t>Markus Esswein, Joerg H. Mayer, Diana Sedneva, Daniel Pagels, Jean-Paul Albers</t>
  </si>
  <si>
    <t>Dapeng Pan, J. Leon Zhao, Shaokun Fan, Ziqiong Zhang</t>
  </si>
  <si>
    <t>Anne Füßl, Volker Nissen, Franz Felix Füßl, Simon Dopf</t>
  </si>
  <si>
    <t>Thomas M. Fischer, Kai-Eberhard Lueg, Martin Steuernagel, Barbara Mauch-Maier, Frank Schüler, Daniela Hofbeck, Lorenz Schneck</t>
  </si>
  <si>
    <t>Volker Stiehl, Marcus Danei, Juliet Elliott, Matthias Heiler, Torsten Kerwien</t>
  </si>
  <si>
    <t>Michael F. Strohmer, Stephen Easton, Martin Eisenhut, Elouise Epstein, Robert Kromoser, Erik R. Peterson, Enrico Rizzon</t>
  </si>
  <si>
    <t>Stefanie Burgmaier, Hans Haarmeyer, Thorsten Garber</t>
  </si>
  <si>
    <t>Dominik Schneider, Frank Wisselink, Nikolai Nölle, Christian Czarnecki</t>
  </si>
  <si>
    <t>Simone Agostinelli, Andrea Marrella, Massimo Mecella</t>
  </si>
  <si>
    <t>Mohamed Kari, Felix Weber, Reinhard Schütte</t>
  </si>
  <si>
    <t>Arava Tsoury, Pnina Soffer, Iris Reinhartz-Berger</t>
  </si>
  <si>
    <t>Corrado Cerruti, Ernesto Tavoletti</t>
  </si>
  <si>
    <t>Fabio Casati, Kannan Govindarajan, Baskar Jayaraman, Aniruddha Thakur, Sriram Palapudi, Firat Karakusoglu, Debu Chatterjee</t>
  </si>
  <si>
    <t>Dmitry Ivanov, Alexander Tsipoulanidis, Jörn Schönberger</t>
  </si>
  <si>
    <t>Diego Calvanese, Tahir Emre Kalayci, Marco Montali, Ario Santoso</t>
  </si>
  <si>
    <t>Wil M. P. van der Aalst, Martin Bichler, Armin Heinzl</t>
  </si>
  <si>
    <t>Jana Heimel, Michael Müller</t>
  </si>
  <si>
    <t>Kathrin Kirchner, Nico Herzberg</t>
  </si>
  <si>
    <t>Wil M. P. van der Aalst, Jörg Becker, Martin Bichler, Hans Ulrich Buhl, Jens Dibbern, Ulrich Frank, Ulrich Hasenkamp, Armin Heinzl, Oliver Hinz, Kai-Lung Hui, Matthias Jarke, Dimitris Karagiannis, Natalia Kliewer, Wolfgang König, Jan Mendling, Peter Mertens, Matti Rossi, Stefan Voss, Christof Weinhardt, Robert Winter, Jelena Zdravkovic</t>
  </si>
  <si>
    <t>Junxiong Gao, Sebastiaan J. van Zelst, Xixi Lu, Wil M. P. van der Aalst</t>
  </si>
  <si>
    <t>Eduardo González López de Murillas, Emmanuel Helm, Hajo A. Reijers, Josef Küng</t>
  </si>
  <si>
    <t>Yuval Cohen, Hussein Naseraldin, Atanu Chaudhuri, Francesco Pilati</t>
  </si>
  <si>
    <t>Ivars Blums, Hans Weigand</t>
  </si>
  <si>
    <t>Eberhard Abele, Joachim Metternich, Michael Tisch, Antonio Kreß</t>
  </si>
  <si>
    <t>Zhao Li, Jun Wu, Xiaofeng Zhang, Jingsha He, Peng Chen, Keqing He</t>
  </si>
  <si>
    <t>Alifah Syamsiyah, Boudewijn F. van Dongen, Remco M. Dijkman</t>
  </si>
  <si>
    <t>Tanja Wolf, Melanie Heidlmayer</t>
  </si>
  <si>
    <t>Alfredo Bolt, Massimiliano de Leoni, Wil M. P. van der Aalst, Pierre Gorissen</t>
  </si>
  <si>
    <t>Jörg Becker, Nico Clever, Justus Holler, Maria Neumann</t>
  </si>
  <si>
    <t xml:space="preserve">Stefan Krause, Bernhard Pellens </t>
  </si>
  <si>
    <t>Patrick Zschech, Vera Fleißner, Nicole Baumgärtel, Andreas Hilbert</t>
  </si>
  <si>
    <t>D. Radhika, D. Aruna Kumari</t>
  </si>
  <si>
    <t>Diego Calvanese, Tahir Emre Kalayci, Marco Montali, Ario Santoso, Wil van der Aalst</t>
  </si>
  <si>
    <t>Tamara Babaian, Jennifer Xu, Wendy Lucas</t>
  </si>
  <si>
    <t>Henry Seifert, Volker Nissen</t>
  </si>
  <si>
    <t>Michael Adelmeyer, Frank Teuteberg</t>
  </si>
  <si>
    <t>Adambarage Anuruddha Chathuranga De Alwis, Alistair Barros, Artem Polyvyanyy, Colin Fidge</t>
  </si>
  <si>
    <t>Zhao Li, Jun Wu, Shuangmei Peng, Peng Chen, Jingsha He, Yiwang Huang, Keqing He</t>
  </si>
  <si>
    <t>Adambarage Anuruddha Chathuranga De Alwis, Alistair Barros, Colin Fidge, Artem Polyvyanyy</t>
  </si>
  <si>
    <t>E. González López de Murillas, Hajo A. Reijers, Wil M. P. van der Aalst</t>
  </si>
  <si>
    <t>Johannes Schobel, Manfred Reichert</t>
  </si>
  <si>
    <t>Paolo Ceravolo, Antonia Azzini, Marco Angelini, Tiziana Catarci, Philippe Cudré-Mauroux, Ernesto Damiani, Alexandra Mazak, Maurice Van Keulen, Mustafa Jarrar, Giuseppe Santucci, Kai-Uwe Sattler, Monica Scannapieco, Manuel Wimmer, Robert Wrembel, Fadi Zaraket</t>
  </si>
  <si>
    <t>Marcus Dees, Massimiliano de Leoni, Felix Mannhardt</t>
  </si>
  <si>
    <t>Frank Bensberg, Gandalf Buscher</t>
  </si>
  <si>
    <t>Krzysztof Kluza, Grzegorz J. Nalepa, Mateusz Ślażyński, Krzysztof Kutt, Edyta Kucharska, Krzysztof Kaczor, Adam Łuszpaj</t>
  </si>
  <si>
    <t>Richard Rischawe, Rüdiger Buck-Emden</t>
  </si>
  <si>
    <t>Daniel Reißner, Raffaele Conforti, Marlon Dumas, Marcello La Rosa, Abel Armas-Cervantes</t>
  </si>
  <si>
    <t>Ronny S. Mans, Wil M. P. van der Aalst, Rob J. B. Vanwersch</t>
  </si>
  <si>
    <t>Christian Leyh, Katja Bley, Sebastian Seek</t>
  </si>
  <si>
    <t>Guangming Li, Renata Medeiros de Carvalho, Wil M. P. van der Aalst</t>
  </si>
  <si>
    <t>Michael Arias, Jorge Munoz-Gama, Marcos Sepúlveda</t>
  </si>
  <si>
    <t>Matthias Hummer, Michael Kunz, Michael Netter, Ludwig Fuchs, Günther Pernul</t>
  </si>
  <si>
    <t>Marcus Fischer, David Heim, Christian Janiesch, Axel Winkelmann</t>
  </si>
  <si>
    <t>Maikel L. van Eck, Xixi Lu, Sander J. J. Leemans, Wil M. P. van der Aalst</t>
  </si>
  <si>
    <t>Rüdiger Buck-Emden, Sascha Alda</t>
  </si>
  <si>
    <t>Eduardo González López de Murillas, Wil M. P. van der Aalst, Hajo A. Reijers</t>
  </si>
  <si>
    <t>Seyed-Mehdi-Reza Beheshti, Boualem Benatallah, Sherif Sakr, Daniela Grigori, Hamid Reza Motahari-Nezhad, Moshe Chai Barukh, Ahmed Gater, Seung Hwan Ryu</t>
  </si>
  <si>
    <t>Mahendrawathi ERHanim Maria Astuti, Ika Rakhma Kusuma Wardhani</t>
  </si>
  <si>
    <t>Wil M. P. van der Aalst, Marcello La Rosa, Flávia Maria Santoro</t>
  </si>
  <si>
    <t>Elena Gorbacheva, Armin Stein, Theresa Schmiedel, Oliver Müller</t>
  </si>
  <si>
    <t>Gottfried Vossen, Frank Schönthaler, Stuart Dillon</t>
  </si>
  <si>
    <t>Lars Brehm, Rainer Schmidt</t>
  </si>
  <si>
    <t>Marian Benner-Wickner, Matthias Book, Volker Gruhn</t>
  </si>
  <si>
    <t>Souvik Barat, Vinay Kulkarni, Tony Clark, Balbir Barn</t>
  </si>
  <si>
    <t>Thorsten Pröhl, Rüdiger Zarnekow</t>
  </si>
  <si>
    <t>Zhiqiang Yan, Remco Dijkman, Paul Grefen</t>
  </si>
  <si>
    <t>Wichian Premchaiswadi, Parham Porouhan</t>
  </si>
  <si>
    <t>Mirjam Minor, Ralph Bergmann, Jan-Martin Müller, Alexander Spät</t>
  </si>
  <si>
    <t>Matthias Knoll, Stefanie Rinderle-Ma</t>
  </si>
  <si>
    <t>Jakub Štolfa, Svatopluk Štolfa, Martin Kopka, Václav Snśšel</t>
  </si>
  <si>
    <t>Jakub Štolfa, Martin Kopka, Svatopluk Štolfa, Ondřej KoběrskýVáclav Snášel</t>
  </si>
  <si>
    <t>Eren Esgin, Pinar Karagoz</t>
  </si>
  <si>
    <t>Hasso Plattner, Bernd Leukert</t>
  </si>
  <si>
    <t>G. Fylaktopoulos, G. Goumas, M. Skolarikis, A. Sotiropoulos, I. Maglogiannis</t>
  </si>
  <si>
    <t>Tamara Babaian, Wendy Lucas, Mengru Li</t>
  </si>
  <si>
    <t>Kritika Anand, Nisha Gupta, Ashish Sureka</t>
  </si>
  <si>
    <t>Sang, Su Choi, Bo Hyun Kim, Sang Do Noh</t>
  </si>
  <si>
    <t>Ayu Saraswati, Chee-Fon Chang, Aditya Ghose, Hoa Khanh Dam</t>
  </si>
  <si>
    <t>Andrzej Stroiński, Dariusz Dwornikowski, Jerzy Brzeziński</t>
  </si>
  <si>
    <t>Chun Ouyang, Michael Adams, Moe Thandar Wynn, Arthur H. M. ter Hofstede</t>
  </si>
  <si>
    <t>Thomas Stocker, Rafael Accorsi, Tobias Rother</t>
  </si>
  <si>
    <t>Mattia Salnitri, Achim D. Brucker, Paolo Giorgini</t>
  </si>
  <si>
    <t>Nisha Gupta, Kritika Anand, Ashish Sureka</t>
  </si>
  <si>
    <t>Qinlong Guo, Lijie Wen, Jianmin Wang, Zizhe Ding, Cheng Lv</t>
  </si>
  <si>
    <t>Jakub Štolfa, Svatopluk Štolfa, Kateřina SlaninováJan MartinovičVáclav Snášel</t>
  </si>
  <si>
    <t>Fabian Pittke, Pedro H. Piccoli Richetti, Jan Mendling, Fernanda Araujo Baião</t>
  </si>
  <si>
    <t>Lucia Sacchi, Arianna Dagliati, Riccardo Bellazzi</t>
  </si>
  <si>
    <t>Wilfried Grossmann, Stefanie Rinderle-Ma</t>
  </si>
  <si>
    <t>Matthias Lohrmann, Manfred Reichert</t>
  </si>
  <si>
    <t>Marlon Dumas, Fabrizio Maria Maggi</t>
  </si>
  <si>
    <t>Shazia Sadiq, Guido Governatori</t>
  </si>
  <si>
    <t>Stefan Debortoli, Oliver Müller, Jan vom Brocke</t>
  </si>
  <si>
    <t>Johannes Schobel, Marc Schickler, Rüdiger Pryss, Manfred Reichert</t>
  </si>
  <si>
    <t>August-Wilhelm Scheer, Michael Hoffmann</t>
  </si>
  <si>
    <t>Jörg Becker, Daniel Pfeiffer, Michael Räckers, Thorsten Falk, Matthias Czerwonka</t>
  </si>
  <si>
    <t>Gustaf Neumann, Stefan Sobernig, Michael Aram</t>
  </si>
  <si>
    <t>David Redlich, Wasif Gilani, Thomas Molka, Marc Drobek, Awais Rashid, Gordon Blair</t>
  </si>
  <si>
    <t>David Redlich, Gordon Blair, Awais Rashid, Thomas Molka, Wasif Gilani</t>
  </si>
  <si>
    <t>Achim D. Brucker, Francesco Malmignati, Madjid Merabti, Qi Shi, Bo Zhou</t>
  </si>
  <si>
    <t>Nguyen Ngoc Chan, Karn Yongsiriwit, Walid Gaaloul, Jan Mendling</t>
  </si>
  <si>
    <t>Eva Grill, Martin Müller, Ulrich Mansmann</t>
  </si>
  <si>
    <t>Sebastian Grunow, Florian Matthes, Sascha Roth</t>
  </si>
  <si>
    <t>Frank J. Xu, Victor P. Zhao, Lu Shan, Chuxiong Huang</t>
  </si>
  <si>
    <t>David Redlich, Thomas Molka, Wasif Gilani, Gordon Blair, Awais Rashid</t>
  </si>
  <si>
    <t>Niels Mueller-Wickop, Martin Schultz</t>
  </si>
  <si>
    <t>Martin Schultz, Niels Müller-Wickop, Michael Werner, Markus Nüttgens</t>
  </si>
  <si>
    <t>Amal Elgammal, Oktay Turetken, Willem-Jan van den Heuvel, Mike Papazoglou</t>
  </si>
  <si>
    <t>Eren Esgin, Pınar Karagoz</t>
  </si>
  <si>
    <t>Wil van der Aalst, Arya Adriansyah, Ana Karla Alves de Medeiros, Franco Arcieri, Thomas Baier, Tobias Blickle, Jagadeesh Chandra Bose, Peter van den Brand, Ronald Brandtjen, Joos Buijs, Andrea Burattin, Josep Carmona, Malu Castellanos, Jan Claes, Jonathan Cook, Nicola Costantini, Francisco Curbera, Ernesto Damiani, Massimiliano de Leoni, Pavlos Delias, Boudewijn F. van Dongen, Marlon Dumas, Schahram Dustdar, Dirk Fahland, Diogo R. Ferreira, Walid Gaaloul, Frank van Geffen, Sukriti Goel, Christian Günther, Antonella Guzzo, Paul Harmon, Arthur ter Hofstede, John Hoogland, Jon Espen Ingvaldsen, Koki Kato, Rudolf Kuhn, Akhil Kumar, Marcello La Rosa, Fabrizio Maggi, Donato Malerba, Ronny S. Mans, Alberto Manuel, Martin Mc, Creesh, Paola Mello, Jan Mendling, Marco Montali, Hamid R. Motahari-Nezhad, Michael zur Muehlen, Jorge Munoz-Gama, Luigi Pontieri, Joel Ribeiro, Anne Rozinat, Hugo Seguel Pérez, Ricardo Seguel Pérez, Marcos Sepúlveda, Jim Sinur, Pnina Soffer, Minseok Song, Alessandro Sperduti, Giovanni Stilo, Casper Stoel, Keith Swenson, Maurizio Talamo, Wei Tan, Chris Turner, Jan Vanthienen, George Varvaressos, Eric Verbeek, Marc Verdonk, Roberto Vigo, Jianmin Wang, Barbara Weber, Matthias Weidlich, Ton Weijters, Lijie Wen, Michael Westergaard, Moe Wynn</t>
  </si>
  <si>
    <t>Erik H. J. Nooijen, Boudewijn F. van Dongen, Dirk Fahland</t>
  </si>
  <si>
    <t>Fabian Pittke, Henrik Leopold, Jan Mendling</t>
  </si>
  <si>
    <t>J. C. A. M. Buijs, M. La Rosa, H. A. Reijers, B. F. van Dongen, W. M. P. van der Aalst</t>
  </si>
  <si>
    <t>Jianmin Wang, Tao Jin, Raymond K. Wong, Lijie Wen</t>
  </si>
  <si>
    <t>Jinhyung Kim, Do-Heon Jeong, Dong, Hwi Lee, Hanmin Jung</t>
  </si>
  <si>
    <t>Achim D. Brucker, Isabelle Hang</t>
  </si>
  <si>
    <t>Boudewijn van Dongen, Remco Dijkman, Jan Mendling</t>
  </si>
  <si>
    <t>Bart-Jan van Putten, Clarissa Romeiro, Leonardo Azevedo</t>
  </si>
  <si>
    <t>Jan Claes, Geert Poels</t>
  </si>
  <si>
    <t>Werner Schmidt, Albert Fleischmann</t>
  </si>
  <si>
    <t>Günter Müller, Rafael Accorsi</t>
  </si>
  <si>
    <t>Tatiana Poletaeva, Habib Abdulrab, Eduard Babkin</t>
  </si>
  <si>
    <t>Matthias Lohrmann, Alexander Riedel</t>
  </si>
  <si>
    <t>András Gábor, Zoltán Szabó</t>
  </si>
  <si>
    <t>Ralf Laue, Michael Becker</t>
  </si>
  <si>
    <t>Min Chen, Shiwen Mao, Yunhao Liu</t>
  </si>
  <si>
    <t>Dirk Fahland, Christian Gierds</t>
  </si>
  <si>
    <t>Zhao-xia Wang, Jian-min Wang, Xiao-chen Zhu, Li-jie Wen</t>
  </si>
  <si>
    <t>Tiziana Margaria, Steve Boßelmann, Markus Doedt, Barry D. Floyd, Bernhard Steffen</t>
  </si>
  <si>
    <t>Boudewijn F. van Dongen, Jörg Desel, Wil M. P. van der Aalst</t>
  </si>
  <si>
    <t>W. M. P. van der Aalst, A. H. M. ter Hofstede</t>
  </si>
  <si>
    <t>Xiaodong Wang, Li Zhang, Hongming Cai</t>
  </si>
  <si>
    <t>Joyce Nakatumba, Michael Westergaard, Wil M. P. van der Aalst</t>
  </si>
  <si>
    <t>Christoph Gröger, Johannes Schlaudraff, Florian Niedermann, Bernhard Mitschang</t>
  </si>
  <si>
    <t>Michael Becker, Ralf Laue</t>
  </si>
  <si>
    <t>Nour Damer, Mieke J. Jans, Benoît Depaire, Koen Vanhoof</t>
  </si>
  <si>
    <t>David Redlich, Wasif Gilani</t>
  </si>
  <si>
    <t>María Fernández-Ropero, Ricardo Pérez-Castillo, Barbara Weber, Mario Piattini</t>
  </si>
  <si>
    <t>Constantin Houy, Peter Fettke, Peter Loos, Wil M. P. van der Aalst, John Krogstie</t>
  </si>
  <si>
    <t>Jo Swinnen, Benoît Depaire, Mieke J. Jans, Koen Vanhoof</t>
  </si>
  <si>
    <t>Henrik Leopold, Jan Mendling</t>
  </si>
  <si>
    <t>Rami-Habib Eid-Sabbagh, Matthias Kunze, Andreas Meyer, Mathias Weske</t>
  </si>
  <si>
    <t>Joos C. A. M. Buijs, Boudewijn F. van Dongen, Wil M. P. van der Aalst</t>
  </si>
  <si>
    <t>Wendy Mac, Caull, Fazle Rabbi</t>
  </si>
  <si>
    <t>Mieke Jans, Benoît Depaire, Koen Vanhoof</t>
  </si>
  <si>
    <t>Eva Gattnar, Okan Ekinci, Vesselin Detschew</t>
  </si>
  <si>
    <t>Matthias Kunze, Mathias Weske</t>
  </si>
  <si>
    <t>Wendy Lucas, Tamara Babaian</t>
  </si>
  <si>
    <t>Michael zur Mühlen, Holger Hansmann</t>
  </si>
  <si>
    <t>Ina Schiering, Jan Kretschmer</t>
  </si>
  <si>
    <t>Sonja Kabicher-Fuchs, Stefanie Rinderle-Ma</t>
  </si>
  <si>
    <t>H. M. W. Verbeek, Joos C. A. M. Buijs, Boudewijn F. van Dongen, Wil M. P. van der Aalst</t>
  </si>
  <si>
    <t>Ricardo Pérez-Castillo, Barbara Weber, Ignacio García-Rodríguez de Guzmán, Mario Piattini</t>
  </si>
  <si>
    <t>Simon Brander, Knut Hinkelmann, Bo Hu, Andreas Martin, Uwe V. Riss, Barbara Thönssen, Hans Friedrich Witschel</t>
  </si>
  <si>
    <t>Eren Esgin, Pinar Senkul</t>
  </si>
  <si>
    <t>Ahmed Awad, Mohammed Abu, Jarour</t>
  </si>
  <si>
    <t>Ateeq Khan, Azeem Lodhi, Veit Köppen, Gamal Kassem, Gunter Saake</t>
  </si>
  <si>
    <t>Mu Qiao, Rama Akkiraju, Aubrey J. Rembert</t>
  </si>
  <si>
    <t>Christian Janiesch, Martin Matzner, Oliver Müller</t>
  </si>
  <si>
    <t>Sergey Smirnov, Hajo A. Reijers, Mathias Weske</t>
  </si>
  <si>
    <t>Joyce Nakatumba, Wil M. P. van der Aalst</t>
  </si>
  <si>
    <t>Tao Jin, Jianmin Wang, Lijie Wen</t>
  </si>
  <si>
    <t>Dirk Fahland, Massimiliano de Leoni, Boudewijn F. van Dongen, Wil M. P. van der Aalst</t>
  </si>
  <si>
    <t>Artur Caetano, José Tribolet</t>
  </si>
  <si>
    <t>Paula Ventura Martins, Marielba Zacarias</t>
  </si>
  <si>
    <t>Mehdi Ghazanfari, Mohammad Fathian, Mostafa Jafari, Saeed Rouhani</t>
  </si>
  <si>
    <t>Michael Fellmann, Oliver Thomas, Bastian Busch</t>
  </si>
  <si>
    <t>Kees van Hee, Marcello La Rosa, Zheng Liu, Natalia Sidorova</t>
  </si>
  <si>
    <t>Rama Akkiraju, Anca Ivan</t>
  </si>
  <si>
    <t>Hamid Reza Motahari-Nezhad, Regis Saint-Paul, Fabio Casati, Boualem Benatallah</t>
  </si>
  <si>
    <t>Kerstin Gerke, Gerrit Tamm</t>
  </si>
  <si>
    <t>Maya Daneva, Roel Wieringa</t>
  </si>
  <si>
    <t>Liane Haak, Jan Aalmink, Dirk Peters</t>
  </si>
  <si>
    <t>Gunwoo Kim, Yongmoo Suh</t>
  </si>
  <si>
    <t>Dirk Peters, Liane Haak, Tobias Schlömer</t>
  </si>
  <si>
    <t>Constantin Houy, Peter Fettke, Peter Loos, Wil M. P. van der Aalst, John Krogstie</t>
  </si>
  <si>
    <t>Mohammed Shahidul Karim, Md. Ashiqur Rahman, Abul Kalam Azad</t>
  </si>
  <si>
    <t>Javier Esparza, Martin Leucker, Maximilian Schlund</t>
  </si>
  <si>
    <t>Jan Aalmink, Lama Balloul, Jan Glagau, Jorge Marx Gómez</t>
  </si>
  <si>
    <t>Jan Aalmink, Jorge Marx Gómez, André Schubert</t>
  </si>
  <si>
    <t>Yu-Cheng Chuang, Ping, Yu Hsu, Min, Tzu Wang, Sin-Cheng Chen</t>
  </si>
  <si>
    <t>Artur Caetano, António Rito Silva, José Tribolet</t>
  </si>
  <si>
    <t>Wil van der Aalst, Michael Adams, Arthur ter Hofstede, Nick Russell</t>
  </si>
  <si>
    <t>Ingo Weber, Jörg Hoffmann, Jan Mendling</t>
  </si>
  <si>
    <t>Hans Friedrich Witschel, Bo Hu, Uwe V. Riss, Barbara Thönssen, Roman Brun, Andreas Martin, Knut Hinkelmann</t>
  </si>
  <si>
    <t>Emilian Pascalau, Clemens Rath</t>
  </si>
  <si>
    <t>Wil M. P. van der Aalst, Joyce Nakatumba, Anne Rozinat, Nick Russell</t>
  </si>
  <si>
    <t>Michael Fellmann, Novica ZarvićOliver Thomas</t>
  </si>
  <si>
    <t>Sergey Smirnov, Matthias Weidlich, Jan Mendling</t>
  </si>
  <si>
    <t>Jörg Becker, Daniel Pfeiffer, Thorsten Falk, Michael Räckers</t>
  </si>
  <si>
    <t>August-Wilhelm Scheer, Eric Brabänder</t>
  </si>
  <si>
    <t>Kerstin Gerke, Jan Mendling, Konstantin Tarmyshov</t>
  </si>
  <si>
    <t>Barbara Weber, Shazia Sadiq, Manfred Reichert</t>
  </si>
  <si>
    <t>Kerstin Gerke, Jorge Cardoso, Alexander Claus</t>
  </si>
  <si>
    <t>Malu Castellanos, Ana Karla Alves de Medeiros, Jan Mendling, Barbara Weber</t>
  </si>
  <si>
    <t>Walid Gaaloul, Khaled Gaaloul, Sami Bhiri, Armin Haller, Manfred Hauswirth</t>
  </si>
  <si>
    <t>Jon Espen Ingvaldsen, Jon Atle Gulla</t>
  </si>
  <si>
    <t>Hajo A. Reijers, Minseok Song, Heidi Romero, Umeshwar Dayal, Johann Eder, Jana Koehler</t>
  </si>
  <si>
    <t>Lijie Wen, Jianmin Wang, Wil M. P. van der Aalst, Biqing Huang, Jiaguang Sun</t>
  </si>
  <si>
    <t>Carlos Pedrinaci, Ivan Markovic, Florian Hasibether, John Domingue</t>
  </si>
  <si>
    <t>A. K. Alves de Medeiros, W. M. P. van der Aalst</t>
  </si>
  <si>
    <t>Remco Dijkman, Marlon Dumas, Luciano García-Bañuelos</t>
  </si>
  <si>
    <t>R. S. Mans, M. H. Schonenberg, M. Song, W. M. P. van der Aalst, P. J. M. Bakker</t>
  </si>
  <si>
    <t>Niels Lohmann, Eric Verbeek, Remco Dijkman</t>
  </si>
  <si>
    <t>Jorge Cardoso, Wil van der Aalst, Christoph Bussler, Amit Sheth, Kurt Sandkuhl</t>
  </si>
  <si>
    <t>Florian Gottschalk, Wil M. P. van der Aalst, Monique H. Jansen-Vullers</t>
  </si>
  <si>
    <t>Malu Castellanos, Jan Mendling, Barbara Weber, Ton Weijters</t>
  </si>
  <si>
    <t>Michael Genrich, Alex Kokkonen, Jürgen Moormann, Michael zur Muehlen, Roger Tregear, Jan Mendling, Barbara Weber</t>
  </si>
  <si>
    <t>Lucinéia H. Thom, Manfred Reichert, Carolina M. Chiao, Cirano Iochpe, Guillermo N. Hess</t>
  </si>
  <si>
    <t>Moisés Lima Pérez, Charles Møller</t>
  </si>
  <si>
    <t>Todor Stoitsev, Stefan Scheidl, Felix Flentge, Max Mühlhäuser</t>
  </si>
  <si>
    <t>A. K. A. de Medeiros, A. J. M. M. Weijters, W. M. P. van der Aalst</t>
  </si>
  <si>
    <t>Massimiliano de Leoni, W. M. P. van der Aalst, A. H. M. ter Hofstede</t>
  </si>
  <si>
    <t>Marcello La Rosa, Wil M. P. van der Aalst, Marlon Dumas, Arthur H. M. ter Hofstede</t>
  </si>
  <si>
    <t>Lijie Wen, Wil M. P. van der Aalst, Jianmin Wang, Jiaguang Sun</t>
  </si>
  <si>
    <t>Jan Mendling, Gustaf Neumann, Wil van der Aalst</t>
  </si>
  <si>
    <t>Shazia Sadiq, Guido Governatori, Kioumars Namiri</t>
  </si>
  <si>
    <t>Rodion Podorozhny, Anne Ngu, Dimitrios Georgakopoulos</t>
  </si>
  <si>
    <t>Gero Decker, Michael von Riegen</t>
  </si>
  <si>
    <t>Jan Mendling, Wil van der Aalst</t>
  </si>
  <si>
    <t>W.M.P. van der Aalst, M. Pesic</t>
  </si>
  <si>
    <t>Michael Adams, Arthur H. M. ter Hofstede, Wil M. P. van der Aalst, David Edmond</t>
  </si>
  <si>
    <t>August-Wilhelm Scheer, Wolfram Jost</t>
  </si>
  <si>
    <t>Jan Recker, Jan Mendling, Wil van der Aalst, Michael Rosemann</t>
  </si>
  <si>
    <t>André Dreißen, Rainer Heinrichs</t>
  </si>
  <si>
    <t>A. Rozinat, W. M. P. van der Aalst</t>
  </si>
  <si>
    <t>Petros Panagiotidis, Phillip Knirck, Andreas Kronz</t>
  </si>
  <si>
    <t>W. M. P. van der Aalst, A. K. Alves de Medeiros, A. J. M. M. Weijters</t>
  </si>
  <si>
    <t>Linh Thao Ly, Stefanie Rinderle, Peter Dadam, Manfred Reichert</t>
  </si>
  <si>
    <t>Ekkart Kindler, Vladimir Rubin, Wilhelm Schäfer</t>
  </si>
  <si>
    <t>Tobias Blickle, Helge Heß</t>
  </si>
  <si>
    <t>Wil M. P. van der Aalst, Hajo A. Reijers, Minseok Song</t>
  </si>
  <si>
    <t>Linh Thao Ly, Stefanie Rinderle, Peter Dadam</t>
  </si>
  <si>
    <t>W. M. P. van der Aalst, M. Pesic</t>
  </si>
  <si>
    <t>Helmut Kruppke, Tino Bauer</t>
  </si>
  <si>
    <t>Michael Adams, Arthur H. M. ter Hofstede, David Edmond, Wil M. P. van der Aalst</t>
  </si>
  <si>
    <t>Kristian Bisgaard Lassen, Wil M. P. van der Aalst</t>
  </si>
  <si>
    <t>B. F. van Dongen, M. H. Jansen-Vullers</t>
  </si>
  <si>
    <t>B. F. van Dongen, A. K. A. de Medeiros, H. M. W. Verbeek, A. J. M. M. Weijters, W. M. P. van der Aalst</t>
  </si>
  <si>
    <t>W. M. P. van der Aalst, H. T. de Beer, B. F. van Dongen</t>
  </si>
  <si>
    <t>B. F. van Dongen, W. M. P. van der Aalst, H. M. W. Verbeek</t>
  </si>
  <si>
    <t>W. M. P. van der Aalst, M. Dumas, A. H. M. ter Hofstede, N. Russell, H. M. W. Verbeek, P. Wohed</t>
  </si>
  <si>
    <t>Marlon Dumas, Tore Fjellheim, Stephen Milliner, Julien Vayssière</t>
  </si>
  <si>
    <t>Boudewijn F. van Dongen, Wil M. P. van der Aalst</t>
  </si>
  <si>
    <t>B. F. van Dongen, W. M. P. van der Aalst</t>
  </si>
  <si>
    <t>Gianluigi Greco, Antonella Guzzo, Luigi Pontieri, Domenico Saccà</t>
  </si>
  <si>
    <t>Wil M. P. van der Aalst, Minseok Song</t>
  </si>
  <si>
    <t>W. M. P. van der Aalst, B. F. van Dongen</t>
  </si>
  <si>
    <t>Robin Mc, Gregor</t>
  </si>
  <si>
    <t>Löschen Duplikat</t>
  </si>
  <si>
    <t>Rethinking the Input for Process Mining: Insights from the XES Survey and Workshop</t>
  </si>
  <si>
    <t>In the area of industrial process mining, privacy-preserving event data publication is becoming increasingly relevant. Consequently, the trade-off between high data utility and quantifiable privacy poses new challenges. State-of-the-art research mainly focuses on differentially private trace variant construction based on prefix expansion methods. However, these algorithms face several practical limitations such as high computational complexity, introducing fake variants, removing frequent variants, and a bounded variant length. In this paper, we introduce a new approach for direct differentially private trace variant release which uses anonymized partition selection strategies to overcome the aforementioned restraints. Experimental results on real-life event data show that our algorithm outperforms state-of-the-art methods in terms of both plain data utility and result utility preservation.</t>
  </si>
  <si>
    <t>http://dx.doi.org/10.1007/978-3-030-79186-5_8</t>
  </si>
  <si>
    <t>http://dx.doi.org/10.1016/j.compind.2007.01.001</t>
  </si>
  <si>
    <t>http://dx.doi.org/10.1007/978-3-031-27815-0_35</t>
  </si>
  <si>
    <t>http://dx.doi.org/10.1007/978-3-031-27815-0_33</t>
  </si>
  <si>
    <t>http://dx.doi.org/10.3390/info10030092</t>
  </si>
  <si>
    <t>http://dx.doi.org/10.1016/j.dss.2006.03.013</t>
  </si>
  <si>
    <t>http://dx.doi.org/10.1016/j.datak.2005.03.007</t>
  </si>
  <si>
    <t>http://dx.doi.org/10.1007/978-3-030-85440-9_11</t>
  </si>
  <si>
    <t>http://dx.doi.org/10.1007/978-3-031-16103-2_11</t>
  </si>
  <si>
    <t>http://dx.doi.org/10.1007/s10844-023-00799-9</t>
  </si>
  <si>
    <t>http://dx.doi.org/10.1108/JEIM-01-2017-0003</t>
  </si>
  <si>
    <t>http://dx.doi.org/10.1007/978-3-030-26619-6_16</t>
  </si>
  <si>
    <t>http://dx.doi.org/10.1109/CBI.2016.25</t>
  </si>
  <si>
    <t>http://dx.doi.org/10.1109/ICPM57379.2022.9980730</t>
  </si>
  <si>
    <t>http://dx.doi.org/10.1007/978-3-030-98581-3_19</t>
  </si>
  <si>
    <t>http://dx.doi.org/10.1007/978-3-031-70396-6_18</t>
  </si>
  <si>
    <t>http://dx.doi.org/10.1007/s41060-023-00427-3</t>
  </si>
  <si>
    <t>http://dx.doi.org/10.1007/978-3-031-61003-5_29</t>
  </si>
  <si>
    <t>http://dx.doi.org/10.1016/j.procs.2017.12.149</t>
  </si>
  <si>
    <t>http://dx.doi.org/10.1007/978-3-031-16171-1_5</t>
  </si>
  <si>
    <t>https://doi.org/10.1016/j.dss.2010.08.014</t>
  </si>
  <si>
    <t>A Practitioner’s View on Process Mining Adoption, Event Log Engineering and Data Challenges</t>
  </si>
  <si>
    <t>READ</t>
  </si>
  <si>
    <t>Notes</t>
  </si>
  <si>
    <t>Not freely available</t>
  </si>
  <si>
    <t>Don't have access to it</t>
  </si>
  <si>
    <t>Handles travel management in the SAP system</t>
  </si>
  <si>
    <t>PM^2 : A Process Mining Project Methodology</t>
  </si>
  <si>
    <t>This is also an SAP problem, but it was not explicitly referred to.</t>
  </si>
  <si>
    <t>Older edition</t>
  </si>
  <si>
    <t>From Loss of Interest to Denial: A Study on the Terminators of Process Mining Initiatives</t>
  </si>
  <si>
    <t>An LLM-Based Q&amp;A Natural Language Interface to Process Mining</t>
  </si>
  <si>
    <t>Guiding Process Mining Projects with the IPMM Framework: A Case Study with a German Manufacturer</t>
  </si>
  <si>
    <t>Removing Operational Friction Using Process Mining: Challenges Provided by the Internet of Production (IoP)</t>
  </si>
  <si>
    <t>Ein lebenszyklusbezogenes Metamodell der Logistics &amp; Supply Chain Intelligence</t>
  </si>
  <si>
    <t>Progressing from Process Mining Insights to Process Improvement: Challenges and Recommendations</t>
  </si>
  <si>
    <t>Root Cause Analysis Using Rule Mining on Object-Centric Event Logs</t>
  </si>
  <si>
    <t>Event Knowledge Graphs for Auditing: A Case Study</t>
  </si>
  <si>
    <t>Automated Business Process Analysis: An LLM-Based Approach to Value Assessment</t>
  </si>
  <si>
    <t>A Framework for Advanced Case Notions in Object-Centric Process Mining</t>
  </si>
  <si>
    <t>Analyzing an After-Sales Service Process Using Object-Centric Process Mining: A Case Study</t>
  </si>
  <si>
    <t>Process Mining Challenges Perceived by Analysts: An Interview Study</t>
  </si>
  <si>
    <t>One Language to Rule Them All: Behavioural Querying of Process Data Using SQL</t>
  </si>
  <si>
    <t>A Taxonomy for Conformance Checking Visualizations</t>
  </si>
  <si>
    <t>An Approach for Discovering Data-Driven Object Lifecycle Processes</t>
  </si>
  <si>
    <t>Implementing Object-Centric Event Data Models in Event Knowledge Graphs</t>
  </si>
  <si>
    <t>Extracting Event Data from Document-Driven Enterprise Systems</t>
  </si>
  <si>
    <t>Adequate Basis for the Data-Driven and Machine-Learning-Based Identification</t>
  </si>
  <si>
    <t>Foundations of Process Event Data</t>
  </si>
  <si>
    <t>Unsupervised Task Recognition from User Interaction Streams</t>
  </si>
  <si>
    <t>Opportunities in Robotic Process Automation by and for Model-Driven Software Engineering</t>
  </si>
  <si>
    <t>Interactive Machine Learning of Knowledge Graph-Based Explainable Process Analysis</t>
  </si>
  <si>
    <t>Advancing Business Process Science via the Co-evolution of Substantive and Methodological Knowledge</t>
  </si>
  <si>
    <t>Does This Make Sense? Machine Learning-Based Detection of Semantic Anomalies in Business Processes</t>
  </si>
  <si>
    <t>A Reference Data Model for Process-Related User Interaction Logs</t>
  </si>
  <si>
    <t>Conversational Process Modelling: State of the Art, Applications, and Implications in Practice</t>
  </si>
  <si>
    <t>Foundations of Process Discovery</t>
  </si>
  <si>
    <t>Discovering Directly-Follows Complete Petri Nets from Event Data</t>
  </si>
  <si>
    <t>A Framework to Evaluate the Viability of Robotic Process Automation for Business Process Activities</t>
  </si>
  <si>
    <t>Datenanalysen in der Cloud – Konzeption einer Architektur für die Wirtschaftsprüfung</t>
  </si>
  <si>
    <t>Aggregating Causal Runs into Workflow Nets</t>
  </si>
  <si>
    <t>Delete duplicate</t>
  </si>
  <si>
    <t>Search string</t>
  </si>
  <si>
    <t>Time (last accessed)</t>
  </si>
  <si>
    <t>Total sources:</t>
  </si>
  <si>
    <t>Duplicates:</t>
  </si>
  <si>
    <t>Total without duplicates:</t>
  </si>
  <si>
    <t>Discarded after screening:</t>
  </si>
  <si>
    <t>Total after screening:</t>
  </si>
  <si>
    <t>Discarded after initial detailed review:</t>
  </si>
  <si>
    <t>Total after initiasl detailed review:</t>
  </si>
  <si>
    <t>Included in the review:</t>
  </si>
  <si>
    <t>(C1) Finding, merging and cleaning event data</t>
  </si>
  <si>
    <t>(C2) Dealing with low data quality</t>
  </si>
  <si>
    <t>C1</t>
  </si>
  <si>
    <t>C2</t>
  </si>
  <si>
    <t>C3</t>
  </si>
  <si>
    <t>C4</t>
  </si>
  <si>
    <t>C5</t>
  </si>
  <si>
    <t>C6</t>
  </si>
  <si>
    <t>C7</t>
  </si>
  <si>
    <t xml:space="preserve"> C8</t>
  </si>
  <si>
    <t>Lu15</t>
  </si>
  <si>
    <t>Aa06</t>
  </si>
  <si>
    <t>SAÖ</t>
  </si>
  <si>
    <t>TT19</t>
  </si>
  <si>
    <t>SAR13</t>
  </si>
  <si>
    <t>JDV</t>
  </si>
  <si>
    <t>Sc13</t>
  </si>
  <si>
    <t>Ka25</t>
  </si>
  <si>
    <t>Aa21</t>
  </si>
  <si>
    <t>JvR06</t>
  </si>
  <si>
    <t>KSA18</t>
  </si>
  <si>
    <t>Pa23</t>
  </si>
  <si>
    <t>Kh10</t>
  </si>
  <si>
    <t>MS13</t>
  </si>
  <si>
    <t>Aa11</t>
  </si>
  <si>
    <t>Aa16</t>
  </si>
  <si>
    <t>AL22</t>
  </si>
  <si>
    <t>va07</t>
  </si>
  <si>
    <t>Aa19</t>
  </si>
  <si>
    <t>IG08</t>
  </si>
  <si>
    <t>BMA13</t>
  </si>
  <si>
    <t>Ca23</t>
  </si>
  <si>
    <t>(C3) Dealing with large amounts of data</t>
  </si>
  <si>
    <t>(C4) Improving data security</t>
  </si>
  <si>
    <t>(C5) Dealing with convergence and divergence problems</t>
  </si>
  <si>
    <t>(C6) Dealing with missing case-related information</t>
  </si>
  <si>
    <t>(C7) Dealing with SAPs configurability</t>
  </si>
  <si>
    <t>(C8) Dealing with missing standardization</t>
  </si>
  <si>
    <t>- Literature in which at least one SAP process mining challenge can be identified.</t>
  </si>
  <si>
    <t>- Literature in German and English.</t>
  </si>
  <si>
    <t>- Duplicates</t>
  </si>
  <si>
    <t>- Literature in which SAP data is not used as the primary data source for process mining.</t>
  </si>
  <si>
    <t>- Literature in languages other than German or English for which no translation is available.</t>
  </si>
  <si>
    <t>- Literature that cannot be accessed.</t>
  </si>
  <si>
    <t>Inclusion criteria</t>
  </si>
  <si>
    <t>Exclusion criteria</t>
  </si>
  <si>
    <t>Literature database</t>
  </si>
  <si>
    <t>Deleted (Full Text [quick review])</t>
  </si>
  <si>
    <t>Deleted (Full Text [selective review])</t>
  </si>
  <si>
    <t>Deleted (Full Text [intensive review])</t>
  </si>
  <si>
    <t>SAP process mining challenges:</t>
  </si>
  <si>
    <t>Be22</t>
  </si>
  <si>
    <t>Be23</t>
  </si>
  <si>
    <t>Be25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</si>
</sst>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i/>
      <sz val="11"/>
      <color theme="1"/>
      <name val="Aptos Narrow"/>
      <family val="2"/>
      <scheme val="minor"/>
    </font>
    <font>
      <b/>
      <u val="double"/>
      <sz val="11"/>
      <color theme="1"/>
      <name val="Aptos Narrow"/>
      <family val="2"/>
      <scheme val="minor"/>
    </font>
    <font>
      <sz val="1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5">
    <border>
      <left/>
      <right/>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0" xfId="0" quotePrefix="1"/>
    <xf numFmtId="0" fontId="1" fillId="2" borderId="0" xfId="0" applyFont="1" applyFill="1"/>
    <xf numFmtId="0" fontId="2" fillId="0" borderId="0" xfId="1"/>
    <xf numFmtId="14" fontId="0" fillId="0" borderId="0" xfId="0" applyNumberFormat="1"/>
    <xf numFmtId="0" fontId="0" fillId="0" borderId="0" xfId="0" applyAlignment="1">
      <alignment horizontal="center"/>
    </xf>
    <xf numFmtId="0" fontId="2" fillId="0" borderId="0" xfId="1" applyFill="1"/>
    <xf numFmtId="0" fontId="0" fillId="0" borderId="0" xfId="0" applyAlignment="1">
      <alignment wrapText="1"/>
    </xf>
    <xf numFmtId="0" fontId="0" fillId="0" borderId="1" xfId="0" applyBorder="1"/>
    <xf numFmtId="14" fontId="0" fillId="0" borderId="1" xfId="0" applyNumberFormat="1" applyBorder="1"/>
    <xf numFmtId="0" fontId="0" fillId="0" borderId="3" xfId="0" applyBorder="1"/>
    <xf numFmtId="0" fontId="0" fillId="0" borderId="5" xfId="0" applyBorder="1"/>
    <xf numFmtId="0" fontId="4" fillId="0" borderId="7" xfId="0" applyFont="1" applyBorder="1"/>
    <xf numFmtId="0" fontId="0" fillId="0" borderId="9" xfId="0" applyBorder="1"/>
    <xf numFmtId="0" fontId="1" fillId="0" borderId="5" xfId="0" applyFont="1" applyBorder="1"/>
    <xf numFmtId="0" fontId="0" fillId="0" borderId="10" xfId="0" applyBorder="1"/>
    <xf numFmtId="0" fontId="0" fillId="0" borderId="8" xfId="0" applyBorder="1"/>
    <xf numFmtId="0" fontId="0" fillId="0" borderId="11" xfId="0" applyBorder="1"/>
    <xf numFmtId="0" fontId="0" fillId="0" borderId="12"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5" fillId="0" borderId="20" xfId="1" applyFont="1" applyFill="1" applyBorder="1" applyAlignment="1">
      <alignment horizontal="center"/>
    </xf>
    <xf numFmtId="0" fontId="0" fillId="0" borderId="21" xfId="0" applyBorder="1" applyAlignment="1">
      <alignment horizontal="center"/>
    </xf>
    <xf numFmtId="0" fontId="2" fillId="0" borderId="20" xfId="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doi.org/10.1109/ICWS.2018.00033" TargetMode="External"/><Relationship Id="rId18" Type="http://schemas.openxmlformats.org/officeDocument/2006/relationships/hyperlink" Target="https://doi.org/10.1007/978-3-658-41453-5_5" TargetMode="External"/><Relationship Id="rId26" Type="http://schemas.openxmlformats.org/officeDocument/2006/relationships/hyperlink" Target="https://doi.org/10.1016/j.aei.2006.05.002" TargetMode="External"/><Relationship Id="rId39" Type="http://schemas.openxmlformats.org/officeDocument/2006/relationships/hyperlink" Target="https://doi.org/10.1007/978-3-031-34560-9_12" TargetMode="External"/><Relationship Id="rId21" Type="http://schemas.openxmlformats.org/officeDocument/2006/relationships/hyperlink" Target="https://doi.org/10.1007/978-3-031-61343-2_22" TargetMode="External"/><Relationship Id="rId34" Type="http://schemas.openxmlformats.org/officeDocument/2006/relationships/hyperlink" Target="https://doi.org/10.1007/978-3-642-28108-2_8" TargetMode="External"/><Relationship Id="rId42" Type="http://schemas.openxmlformats.org/officeDocument/2006/relationships/hyperlink" Target="https://doi.org/10.1007/s12176-021-0382-9" TargetMode="External"/><Relationship Id="rId7" Type="http://schemas.openxmlformats.org/officeDocument/2006/relationships/hyperlink" Target="https://doi.org/10.1007/978-3-642-38827-9_9" TargetMode="External"/><Relationship Id="rId2" Type="http://schemas.openxmlformats.org/officeDocument/2006/relationships/hyperlink" Target="https://doi.org/10.1007/978-3-030-20482-2_11" TargetMode="External"/><Relationship Id="rId16" Type="http://schemas.openxmlformats.org/officeDocument/2006/relationships/hyperlink" Target="http://dx.doi.org/10.1016/j.datak.2005.03.007" TargetMode="External"/><Relationship Id="rId20" Type="http://schemas.openxmlformats.org/officeDocument/2006/relationships/hyperlink" Target="https://doi.org/10.1007/978-3-642-38827-9_8" TargetMode="External"/><Relationship Id="rId29" Type="http://schemas.openxmlformats.org/officeDocument/2006/relationships/hyperlink" Target="https://doi.org/10.1109/ICCCC.2018.8390430" TargetMode="External"/><Relationship Id="rId41" Type="http://schemas.openxmlformats.org/officeDocument/2006/relationships/hyperlink" Target="http://dx.doi.org/10.1016/j.procs.2017.12.149" TargetMode="External"/><Relationship Id="rId1" Type="http://schemas.openxmlformats.org/officeDocument/2006/relationships/hyperlink" Target="https://doi.org/10.1007/978-3-030-85440-9_16" TargetMode="External"/><Relationship Id="rId6" Type="http://schemas.openxmlformats.org/officeDocument/2006/relationships/hyperlink" Target="https://doi.org/10.1016/j.compind.2024.104170" TargetMode="External"/><Relationship Id="rId11" Type="http://schemas.openxmlformats.org/officeDocument/2006/relationships/hyperlink" Target="http://dx.doi.org/10.3390/info10030092" TargetMode="External"/><Relationship Id="rId24" Type="http://schemas.openxmlformats.org/officeDocument/2006/relationships/hyperlink" Target="https://doi.org/10.1007/978-3-662-49851-4_5" TargetMode="External"/><Relationship Id="rId32" Type="http://schemas.openxmlformats.org/officeDocument/2006/relationships/hyperlink" Target="https://doi.org/10.1007/s10115-019-01430-6" TargetMode="External"/><Relationship Id="rId37" Type="http://schemas.openxmlformats.org/officeDocument/2006/relationships/hyperlink" Target="https://doi.org/10.1109/CIDM.2013.6597227" TargetMode="External"/><Relationship Id="rId40" Type="http://schemas.openxmlformats.org/officeDocument/2006/relationships/hyperlink" Target="http://dx.doi.org/10.1007/s41060-023-00427-3" TargetMode="External"/><Relationship Id="rId5" Type="http://schemas.openxmlformats.org/officeDocument/2006/relationships/hyperlink" Target="https://doi.org/10.1007/BF03340838" TargetMode="External"/><Relationship Id="rId15" Type="http://schemas.openxmlformats.org/officeDocument/2006/relationships/hyperlink" Target="https://doi.org/10.1007/978-3-030-83014-4_1" TargetMode="External"/><Relationship Id="rId23" Type="http://schemas.openxmlformats.org/officeDocument/2006/relationships/hyperlink" Target="https://doi.org/10.1109/CIDM.2011.6129461" TargetMode="External"/><Relationship Id="rId28" Type="http://schemas.openxmlformats.org/officeDocument/2006/relationships/hyperlink" Target="https://doi.org/10.1007/s41060-023-00428-2" TargetMode="External"/><Relationship Id="rId36" Type="http://schemas.openxmlformats.org/officeDocument/2006/relationships/hyperlink" Target="https://doi.org/10.1007/978-3-030-85082-1_16" TargetMode="External"/><Relationship Id="rId10" Type="http://schemas.openxmlformats.org/officeDocument/2006/relationships/hyperlink" Target="https://doi.org/10.1109/CASoN.2013.6622597" TargetMode="External"/><Relationship Id="rId19" Type="http://schemas.openxmlformats.org/officeDocument/2006/relationships/hyperlink" Target="https://doi.org/10.1007/978-3-030-85315-0_1" TargetMode="External"/><Relationship Id="rId31" Type="http://schemas.openxmlformats.org/officeDocument/2006/relationships/hyperlink" Target="https://doi.org/10.1007/978-3-030-30446-1_1" TargetMode="External"/><Relationship Id="rId4" Type="http://schemas.openxmlformats.org/officeDocument/2006/relationships/hyperlink" Target="https://doi.org/10.1109/TSC.2015.2474358" TargetMode="External"/><Relationship Id="rId9" Type="http://schemas.openxmlformats.org/officeDocument/2006/relationships/hyperlink" Target="https://doi.org/10.1007/978-3-642-21759-3_3" TargetMode="External"/><Relationship Id="rId14" Type="http://schemas.openxmlformats.org/officeDocument/2006/relationships/hyperlink" Target="https://doi.org/10.1007/978-3-031-88042-1_15" TargetMode="External"/><Relationship Id="rId22" Type="http://schemas.openxmlformats.org/officeDocument/2006/relationships/hyperlink" Target="https://doi.org/10.1007/978-3-642-16132-2_28" TargetMode="External"/><Relationship Id="rId27" Type="http://schemas.openxmlformats.org/officeDocument/2006/relationships/hyperlink" Target="https://doi.org/10.1007/978-3-642-28108-2_19" TargetMode="External"/><Relationship Id="rId30" Type="http://schemas.openxmlformats.org/officeDocument/2006/relationships/hyperlink" Target="https://doi.org/10.1007/s10270-018-0664-7" TargetMode="External"/><Relationship Id="rId35" Type="http://schemas.openxmlformats.org/officeDocument/2006/relationships/hyperlink" Target="https://doi.org/10.1007/978-3-540-78238-4_5" TargetMode="External"/><Relationship Id="rId8" Type="http://schemas.openxmlformats.org/officeDocument/2006/relationships/hyperlink" Target="https://doi.org/10.1007/s12599-025-00946-2" TargetMode="External"/><Relationship Id="rId3" Type="http://schemas.openxmlformats.org/officeDocument/2006/relationships/hyperlink" Target="https://doi.org/10.1007/BF03340775" TargetMode="External"/><Relationship Id="rId12" Type="http://schemas.openxmlformats.org/officeDocument/2006/relationships/hyperlink" Target="http://dx.doi.org/10.1016/j.dss.2006.03.013" TargetMode="External"/><Relationship Id="rId17" Type="http://schemas.openxmlformats.org/officeDocument/2006/relationships/hyperlink" Target="https://doi.org/10.1365/s40702-017-0388-0" TargetMode="External"/><Relationship Id="rId25" Type="http://schemas.openxmlformats.org/officeDocument/2006/relationships/hyperlink" Target="https://doi.org/10.1007/978-3-031-08848-3_7" TargetMode="External"/><Relationship Id="rId33" Type="http://schemas.openxmlformats.org/officeDocument/2006/relationships/hyperlink" Target="http://dx.doi.org/10.1007/s10844-023-00799-9" TargetMode="External"/><Relationship Id="rId38" Type="http://schemas.openxmlformats.org/officeDocument/2006/relationships/hyperlink" Target="http://dx.doi.org/10.1007/978-3-030-98581-3_1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oi.org/10.1007/978-3-031-88042-1_15" TargetMode="External"/><Relationship Id="rId13" Type="http://schemas.openxmlformats.org/officeDocument/2006/relationships/hyperlink" Target="https://doi.org/10.1007/978-3-642-38827-9_8" TargetMode="External"/><Relationship Id="rId18" Type="http://schemas.openxmlformats.org/officeDocument/2006/relationships/hyperlink" Target="https://doi.org/10.1016/j.aei.2006.05.002" TargetMode="External"/><Relationship Id="rId3" Type="http://schemas.openxmlformats.org/officeDocument/2006/relationships/hyperlink" Target="https://doi.org/10.1109/TSC.2015.2474358" TargetMode="External"/><Relationship Id="rId21" Type="http://schemas.openxmlformats.org/officeDocument/2006/relationships/hyperlink" Target="https://doi.org/10.1007/978-3-540-78238-4_5" TargetMode="External"/><Relationship Id="rId7" Type="http://schemas.openxmlformats.org/officeDocument/2006/relationships/hyperlink" Target="http://dx.doi.org/10.1016/j.dss.2006.03.013" TargetMode="External"/><Relationship Id="rId12" Type="http://schemas.openxmlformats.org/officeDocument/2006/relationships/hyperlink" Target="https://doi.org/10.1007/978-3-658-41453-5_5" TargetMode="External"/><Relationship Id="rId17" Type="http://schemas.openxmlformats.org/officeDocument/2006/relationships/hyperlink" Target="https://doi.org/10.1007/978-3-031-08848-3_7" TargetMode="External"/><Relationship Id="rId25" Type="http://schemas.openxmlformats.org/officeDocument/2006/relationships/hyperlink" Target="http://dx.doi.org/10.1007/s41060-023-00427-3" TargetMode="External"/><Relationship Id="rId2" Type="http://schemas.openxmlformats.org/officeDocument/2006/relationships/hyperlink" Target="https://doi.org/10.1007/978-3-030-20482-2_11" TargetMode="External"/><Relationship Id="rId16" Type="http://schemas.openxmlformats.org/officeDocument/2006/relationships/hyperlink" Target="https://doi.org/10.1007/978-3-662-49851-4_5" TargetMode="External"/><Relationship Id="rId20" Type="http://schemas.openxmlformats.org/officeDocument/2006/relationships/hyperlink" Target="https://doi.org/10.1007/978-3-030-30446-1_1" TargetMode="External"/><Relationship Id="rId1" Type="http://schemas.openxmlformats.org/officeDocument/2006/relationships/hyperlink" Target="https://doi.org/10.1007/978-3-030-85440-9_16" TargetMode="External"/><Relationship Id="rId6" Type="http://schemas.openxmlformats.org/officeDocument/2006/relationships/hyperlink" Target="https://doi.org/10.1007/978-3-642-21759-3_3" TargetMode="External"/><Relationship Id="rId11" Type="http://schemas.openxmlformats.org/officeDocument/2006/relationships/hyperlink" Target="https://doi.org/10.1365/s40702-017-0388-0" TargetMode="External"/><Relationship Id="rId24" Type="http://schemas.openxmlformats.org/officeDocument/2006/relationships/hyperlink" Target="https://doi.org/10.1007/978-3-031-34560-9_12" TargetMode="External"/><Relationship Id="rId5" Type="http://schemas.openxmlformats.org/officeDocument/2006/relationships/hyperlink" Target="https://doi.org/10.1007/978-3-642-38827-9_9" TargetMode="External"/><Relationship Id="rId15" Type="http://schemas.openxmlformats.org/officeDocument/2006/relationships/hyperlink" Target="https://doi.org/10.1109/CIDM.2011.6129461" TargetMode="External"/><Relationship Id="rId23" Type="http://schemas.openxmlformats.org/officeDocument/2006/relationships/hyperlink" Target="http://dx.doi.org/10.1007/978-3-030-98581-3_19" TargetMode="External"/><Relationship Id="rId10" Type="http://schemas.openxmlformats.org/officeDocument/2006/relationships/hyperlink" Target="http://dx.doi.org/10.1016/j.datak.2005.03.007" TargetMode="External"/><Relationship Id="rId19" Type="http://schemas.openxmlformats.org/officeDocument/2006/relationships/hyperlink" Target="http://dx.doi.org/10.1007/s10844-023-00799-9" TargetMode="External"/><Relationship Id="rId4" Type="http://schemas.openxmlformats.org/officeDocument/2006/relationships/hyperlink" Target="https://doi.org/10.1007/BF03340838" TargetMode="External"/><Relationship Id="rId9" Type="http://schemas.openxmlformats.org/officeDocument/2006/relationships/hyperlink" Target="https://doi.org/10.1007/978-3-030-83014-4_1" TargetMode="External"/><Relationship Id="rId14" Type="http://schemas.openxmlformats.org/officeDocument/2006/relationships/hyperlink" Target="https://doi.org/10.1007/978-3-642-16132-2_28" TargetMode="External"/><Relationship Id="rId22" Type="http://schemas.openxmlformats.org/officeDocument/2006/relationships/hyperlink" Target="https://doi.org/10.1109/CIDM.2013.659722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dl.handle.net/10125/71314" TargetMode="External"/><Relationship Id="rId2" Type="http://schemas.openxmlformats.org/officeDocument/2006/relationships/hyperlink" Target="https://doi.org/10.1007/978-3-642-16934-2_5" TargetMode="External"/><Relationship Id="rId1" Type="http://schemas.openxmlformats.org/officeDocument/2006/relationships/hyperlink" Target="https://doi.org/10.1007/978-3-642-16132-2_28" TargetMode="External"/><Relationship Id="rId4" Type="http://schemas.openxmlformats.org/officeDocument/2006/relationships/hyperlink" Target="https://doi.org/10.1007/978-3-642-01190-0_16"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CSTW.2015.7107428" TargetMode="External"/><Relationship Id="rId21" Type="http://schemas.openxmlformats.org/officeDocument/2006/relationships/hyperlink" Target="https://doi.org/10.1109/CiSt56084.2023.10410001" TargetMode="External"/><Relationship Id="rId42" Type="http://schemas.openxmlformats.org/officeDocument/2006/relationships/hyperlink" Target="https://doi.org/10.1109/HICSS.2012.141" TargetMode="External"/><Relationship Id="rId63" Type="http://schemas.openxmlformats.org/officeDocument/2006/relationships/hyperlink" Target="https://doi.org/10.1109/TLA.2015.7112022" TargetMode="External"/><Relationship Id="rId84" Type="http://schemas.openxmlformats.org/officeDocument/2006/relationships/hyperlink" Target="https://doi.org/10.1109/SSE62657.2024.00032" TargetMode="External"/><Relationship Id="rId138" Type="http://schemas.openxmlformats.org/officeDocument/2006/relationships/hyperlink" Target="https://doi.org/10.1109/MS.2012.45" TargetMode="External"/><Relationship Id="rId159" Type="http://schemas.openxmlformats.org/officeDocument/2006/relationships/hyperlink" Target="https://doi.org/10.1109/NPC.2007.176" TargetMode="External"/><Relationship Id="rId170" Type="http://schemas.openxmlformats.org/officeDocument/2006/relationships/hyperlink" Target="https://doi.org/10.1109/ICTMOD63116.2024.10878245" TargetMode="External"/><Relationship Id="rId191" Type="http://schemas.openxmlformats.org/officeDocument/2006/relationships/hyperlink" Target="https://doi.org/10.1109/MIC.2012.12" TargetMode="External"/><Relationship Id="rId107" Type="http://schemas.openxmlformats.org/officeDocument/2006/relationships/hyperlink" Target="https://doi.org/10.1109/TSC.2015.2474358" TargetMode="External"/><Relationship Id="rId11" Type="http://schemas.openxmlformats.org/officeDocument/2006/relationships/hyperlink" Target="https://doi.org/10.1109/INFOTEH64129.2025.10959263" TargetMode="External"/><Relationship Id="rId32" Type="http://schemas.openxmlformats.org/officeDocument/2006/relationships/hyperlink" Target="https://doi.org/10.1109/HPCC-CSS-ICESS.2015.164" TargetMode="External"/><Relationship Id="rId53" Type="http://schemas.openxmlformats.org/officeDocument/2006/relationships/hyperlink" Target="https://doi.org/10.1109/ICIAS.2007.4658342" TargetMode="External"/><Relationship Id="rId74" Type="http://schemas.openxmlformats.org/officeDocument/2006/relationships/hyperlink" Target="https://doi.org/10.1109/TEM.2019.2954013" TargetMode="External"/><Relationship Id="rId128" Type="http://schemas.openxmlformats.org/officeDocument/2006/relationships/hyperlink" Target="https://doi.org/10.1109/EDOC52215.2021.00029" TargetMode="External"/><Relationship Id="rId149" Type="http://schemas.openxmlformats.org/officeDocument/2006/relationships/hyperlink" Target="https://doi.org/10.1109/ES.2018.00030" TargetMode="External"/><Relationship Id="rId5" Type="http://schemas.openxmlformats.org/officeDocument/2006/relationships/hyperlink" Target="https://doi.org/10.1109/ACCESS.2025.3568889" TargetMode="External"/><Relationship Id="rId95" Type="http://schemas.openxmlformats.org/officeDocument/2006/relationships/hyperlink" Target="https://doi.org/10.1109/TIMES-iCON47539.2019.9024369" TargetMode="External"/><Relationship Id="rId160" Type="http://schemas.openxmlformats.org/officeDocument/2006/relationships/hyperlink" Target="https://doi.org/10.1109/ICeEEM.2011.6137791" TargetMode="External"/><Relationship Id="rId181" Type="http://schemas.openxmlformats.org/officeDocument/2006/relationships/hyperlink" Target="https://doi.org/10.1109/JIOT.2025.3572655" TargetMode="External"/><Relationship Id="rId22" Type="http://schemas.openxmlformats.org/officeDocument/2006/relationships/hyperlink" Target="https://doi.org/10.1109/ICRITO51393.2021.9596165" TargetMode="External"/><Relationship Id="rId43" Type="http://schemas.openxmlformats.org/officeDocument/2006/relationships/hyperlink" Target="https://doi.org/10.1109/EDOCW.2009.5332017" TargetMode="External"/><Relationship Id="rId64" Type="http://schemas.openxmlformats.org/officeDocument/2006/relationships/hyperlink" Target="https://doi.org/10.1109/ECOWS.2011.8" TargetMode="External"/><Relationship Id="rId118" Type="http://schemas.openxmlformats.org/officeDocument/2006/relationships/hyperlink" Target="https://doi.org/10.1109/COMPSAC.2017.169" TargetMode="External"/><Relationship Id="rId139" Type="http://schemas.openxmlformats.org/officeDocument/2006/relationships/hyperlink" Target="https://doi.org/10.1109/EDOC.2006.56" TargetMode="External"/><Relationship Id="rId85" Type="http://schemas.openxmlformats.org/officeDocument/2006/relationships/hyperlink" Target="https://doi.org/10.1109/ICDMW.2006.159" TargetMode="External"/><Relationship Id="rId150" Type="http://schemas.openxmlformats.org/officeDocument/2006/relationships/hyperlink" Target="https://doi.org/10.1109/ICACCS54159.2022.9785307" TargetMode="External"/><Relationship Id="rId171" Type="http://schemas.openxmlformats.org/officeDocument/2006/relationships/hyperlink" Target="https://doi.org/10.1109/PEEIC59336.2023.10452060" TargetMode="External"/><Relationship Id="rId192" Type="http://schemas.openxmlformats.org/officeDocument/2006/relationships/hyperlink" Target="https://doi.org/10.1109/EMBC.2019.8856741" TargetMode="External"/><Relationship Id="rId12" Type="http://schemas.openxmlformats.org/officeDocument/2006/relationships/hyperlink" Target="https://doi.org/10.1109/ICPM49681.2020.00018" TargetMode="External"/><Relationship Id="rId33" Type="http://schemas.openxmlformats.org/officeDocument/2006/relationships/hyperlink" Target="https://doi.org/10.1109/ACCESS.2024.3520420" TargetMode="External"/><Relationship Id="rId108" Type="http://schemas.openxmlformats.org/officeDocument/2006/relationships/hyperlink" Target="https://doi.org/10.1147/sj.433.0516" TargetMode="External"/><Relationship Id="rId129" Type="http://schemas.openxmlformats.org/officeDocument/2006/relationships/hyperlink" Target="https://doi.org/10.1109/ECOWS.2010.27" TargetMode="External"/><Relationship Id="rId54" Type="http://schemas.openxmlformats.org/officeDocument/2006/relationships/hyperlink" Target="https://doi.org/10.1109/BigData59044.2023.10386379" TargetMode="External"/><Relationship Id="rId75" Type="http://schemas.openxmlformats.org/officeDocument/2006/relationships/hyperlink" Target="https://doi.org/10.1109/ICEBE.2014.16" TargetMode="External"/><Relationship Id="rId96" Type="http://schemas.openxmlformats.org/officeDocument/2006/relationships/hyperlink" Target="https://doi.org/10.1109/ICBIR54589.2022.9786523" TargetMode="External"/><Relationship Id="rId140" Type="http://schemas.openxmlformats.org/officeDocument/2006/relationships/hyperlink" Target="https://doi.org/10.1109/ICDE.2015.7113270" TargetMode="External"/><Relationship Id="rId161" Type="http://schemas.openxmlformats.org/officeDocument/2006/relationships/hyperlink" Target="https://doi.org/10.1109/TSC.2023.3242378" TargetMode="External"/><Relationship Id="rId182" Type="http://schemas.openxmlformats.org/officeDocument/2006/relationships/hyperlink" Target="https://doi.org/10.1002/9781119763468.ch12" TargetMode="External"/><Relationship Id="rId6" Type="http://schemas.openxmlformats.org/officeDocument/2006/relationships/hyperlink" Target="https://doi.org/10.1109/ICECCO.2013.6718246" TargetMode="External"/><Relationship Id="rId23" Type="http://schemas.openxmlformats.org/officeDocument/2006/relationships/hyperlink" Target="https://doi.org/10.1109/CSSS.2012.102" TargetMode="External"/><Relationship Id="rId119" Type="http://schemas.openxmlformats.org/officeDocument/2006/relationships/hyperlink" Target="https://doi.org/10.1109/ACCESS.2025.3538749" TargetMode="External"/><Relationship Id="rId44" Type="http://schemas.openxmlformats.org/officeDocument/2006/relationships/hyperlink" Target="https://doi.org/10.1109/DASC.2011.186" TargetMode="External"/><Relationship Id="rId65" Type="http://schemas.openxmlformats.org/officeDocument/2006/relationships/hyperlink" Target="https://doi.org/10.1109/ICTKE.2012.6408562" TargetMode="External"/><Relationship Id="rId86" Type="http://schemas.openxmlformats.org/officeDocument/2006/relationships/hyperlink" Target="https://doi.org/10.1109/PICICT.2017.25" TargetMode="External"/><Relationship Id="rId130" Type="http://schemas.openxmlformats.org/officeDocument/2006/relationships/hyperlink" Target="https://doi.org/10.1109/ICDCS.2019.00167" TargetMode="External"/><Relationship Id="rId151" Type="http://schemas.openxmlformats.org/officeDocument/2006/relationships/hyperlink" Target="https://doi.org/10.1109/EDOCW.2019.00023" TargetMode="External"/><Relationship Id="rId172" Type="http://schemas.openxmlformats.org/officeDocument/2006/relationships/hyperlink" Target="https://doi.org/10.1109/I3CEET61722.2024.10994099" TargetMode="External"/><Relationship Id="rId193" Type="http://schemas.openxmlformats.org/officeDocument/2006/relationships/hyperlink" Target="https://doi.org/10.1109/EDOC49727.2020.00004" TargetMode="External"/><Relationship Id="rId13" Type="http://schemas.openxmlformats.org/officeDocument/2006/relationships/hyperlink" Target="https://doi.org/10.1109/CIDM.2013.6597227" TargetMode="External"/><Relationship Id="rId109" Type="http://schemas.openxmlformats.org/officeDocument/2006/relationships/hyperlink" Target="https://doi.org/10.1109/TNNLS.2020.3041732" TargetMode="External"/><Relationship Id="rId34" Type="http://schemas.openxmlformats.org/officeDocument/2006/relationships/hyperlink" Target="https://doi.org/10.1109/TSC.2016.2617331" TargetMode="External"/><Relationship Id="rId55" Type="http://schemas.openxmlformats.org/officeDocument/2006/relationships/hyperlink" Target="https://doi.org/10.1109/CIDM.2011.6129461" TargetMode="External"/><Relationship Id="rId76" Type="http://schemas.openxmlformats.org/officeDocument/2006/relationships/hyperlink" Target="https://doi.org/10.1109/MICAI.2008.49" TargetMode="External"/><Relationship Id="rId97" Type="http://schemas.openxmlformats.org/officeDocument/2006/relationships/hyperlink" Target="https://doi.org/10.1109/ICICTA.2010.295" TargetMode="External"/><Relationship Id="rId120" Type="http://schemas.openxmlformats.org/officeDocument/2006/relationships/hyperlink" Target="https://doi.org/10.1109/TCSS.2024.3492094" TargetMode="External"/><Relationship Id="rId141" Type="http://schemas.openxmlformats.org/officeDocument/2006/relationships/hyperlink" Target="https://doi.org/10.1109/COMPSACW.2011.73" TargetMode="External"/><Relationship Id="rId7" Type="http://schemas.openxmlformats.org/officeDocument/2006/relationships/hyperlink" Target="https://doi.org/10.1109/ICPM63005.2024.10680660" TargetMode="External"/><Relationship Id="rId71" Type="http://schemas.openxmlformats.org/officeDocument/2006/relationships/hyperlink" Target="https://doi.org/10.1109/VLHCC.2008.4639078" TargetMode="External"/><Relationship Id="rId92" Type="http://schemas.openxmlformats.org/officeDocument/2006/relationships/hyperlink" Target="https://doi.org/10.1109/ICNDS.2010.5479200" TargetMode="External"/><Relationship Id="rId162" Type="http://schemas.openxmlformats.org/officeDocument/2006/relationships/hyperlink" Target="https://doi.org/10.1109/ACCESS.2024.3513279" TargetMode="External"/><Relationship Id="rId183" Type="http://schemas.openxmlformats.org/officeDocument/2006/relationships/hyperlink" Target="https://doi.org/10.1002/9781119646495.fmatter" TargetMode="External"/><Relationship Id="rId2" Type="http://schemas.openxmlformats.org/officeDocument/2006/relationships/hyperlink" Target="https://doi.org/10.1109/ICPM63005.2024.10680677" TargetMode="External"/><Relationship Id="rId29" Type="http://schemas.openxmlformats.org/officeDocument/2006/relationships/hyperlink" Target="https://doi.org/10.1109/MACS48846.2019.9024806" TargetMode="External"/><Relationship Id="rId24" Type="http://schemas.openxmlformats.org/officeDocument/2006/relationships/hyperlink" Target="https://doi.org/10.1109/SYNASC.2007.50" TargetMode="External"/><Relationship Id="rId40" Type="http://schemas.openxmlformats.org/officeDocument/2006/relationships/hyperlink" Target="https://doi.org/10.1109/ICTKE.2012.6408557" TargetMode="External"/><Relationship Id="rId45" Type="http://schemas.openxmlformats.org/officeDocument/2006/relationships/hyperlink" Target="https://doi.org/10.1109/CTEMS.2018.8769142" TargetMode="External"/><Relationship Id="rId66" Type="http://schemas.openxmlformats.org/officeDocument/2006/relationships/hyperlink" Target="https://doi.org/10.1109/IC4.2009.4909176" TargetMode="External"/><Relationship Id="rId87" Type="http://schemas.openxmlformats.org/officeDocument/2006/relationships/hyperlink" Target="https://doi.org/10.1109/CSCI46756.2018.00062" TargetMode="External"/><Relationship Id="rId110" Type="http://schemas.openxmlformats.org/officeDocument/2006/relationships/hyperlink" Target="https://doi.org/10.1109/ICSM.2012.6405351" TargetMode="External"/><Relationship Id="rId115" Type="http://schemas.openxmlformats.org/officeDocument/2006/relationships/hyperlink" Target="https://doi.org/10.1109/ACCESS.2022.3142537" TargetMode="External"/><Relationship Id="rId131" Type="http://schemas.openxmlformats.org/officeDocument/2006/relationships/hyperlink" Target="https://doi.org/10.1109/TSC.2016.2601094" TargetMode="External"/><Relationship Id="rId136" Type="http://schemas.openxmlformats.org/officeDocument/2006/relationships/hyperlink" Target="https://doi.org/10.1109/TII.2011.2124467" TargetMode="External"/><Relationship Id="rId157" Type="http://schemas.openxmlformats.org/officeDocument/2006/relationships/hyperlink" Target="https://doi.org/10.1109/SCC.2009.32" TargetMode="External"/><Relationship Id="rId178" Type="http://schemas.openxmlformats.org/officeDocument/2006/relationships/hyperlink" Target="https://doi.org/10.1109/ICECTECH.2011.5942112" TargetMode="External"/><Relationship Id="rId61" Type="http://schemas.openxmlformats.org/officeDocument/2006/relationships/hyperlink" Target="https://doi.org/10.1109/BigData55660.2022.10020785" TargetMode="External"/><Relationship Id="rId82" Type="http://schemas.openxmlformats.org/officeDocument/2006/relationships/hyperlink" Target="https://doi.org/10.1109/CSCWD.2015.7230925" TargetMode="External"/><Relationship Id="rId152" Type="http://schemas.openxmlformats.org/officeDocument/2006/relationships/hyperlink" Target="https://doi.org/10.1109/ICWS.2018.00033" TargetMode="External"/><Relationship Id="rId173" Type="http://schemas.openxmlformats.org/officeDocument/2006/relationships/hyperlink" Target="https://doi.org/10.1002/9781119646495.index" TargetMode="External"/><Relationship Id="rId194" Type="http://schemas.openxmlformats.org/officeDocument/2006/relationships/hyperlink" Target="https://doi.org/10.1109/ISITIA63062.2024.10668077" TargetMode="External"/><Relationship Id="rId19" Type="http://schemas.openxmlformats.org/officeDocument/2006/relationships/hyperlink" Target="https://doi.org/10.1109/TSC.2012.25" TargetMode="External"/><Relationship Id="rId14" Type="http://schemas.openxmlformats.org/officeDocument/2006/relationships/hyperlink" Target="https://doi.org/10.1109/TSC.2012.20" TargetMode="External"/><Relationship Id="rId30" Type="http://schemas.openxmlformats.org/officeDocument/2006/relationships/hyperlink" Target="https://doi.org/10.1109/ICPM53251.2021.9576846" TargetMode="External"/><Relationship Id="rId35" Type="http://schemas.openxmlformats.org/officeDocument/2006/relationships/hyperlink" Target="https://doi.org/10.1109/ICMSE.2012.6414158" TargetMode="External"/><Relationship Id="rId56" Type="http://schemas.openxmlformats.org/officeDocument/2006/relationships/hyperlink" Target="https://doi.org/10.1109/CSCWD.2005.194134" TargetMode="External"/><Relationship Id="rId77" Type="http://schemas.openxmlformats.org/officeDocument/2006/relationships/hyperlink" Target="https://doi.org/10.1002/9780470588222.ch10" TargetMode="External"/><Relationship Id="rId100" Type="http://schemas.openxmlformats.org/officeDocument/2006/relationships/hyperlink" Target="https://doi.org/10.1109/FSKD.2011.6019815" TargetMode="External"/><Relationship Id="rId105" Type="http://schemas.openxmlformats.org/officeDocument/2006/relationships/hyperlink" Target="https://doi.org/10.1109/TASE.2024.3386313" TargetMode="External"/><Relationship Id="rId126" Type="http://schemas.openxmlformats.org/officeDocument/2006/relationships/hyperlink" Target="https://doi.org/10.1109/SocialCom.2013.97" TargetMode="External"/><Relationship Id="rId147" Type="http://schemas.openxmlformats.org/officeDocument/2006/relationships/hyperlink" Target="https://doi.org/10.1109/HICSS.2015.493" TargetMode="External"/><Relationship Id="rId168" Type="http://schemas.openxmlformats.org/officeDocument/2006/relationships/hyperlink" Target="https://doi.org/10.1109/PICMET.2016.7806564" TargetMode="External"/><Relationship Id="rId8" Type="http://schemas.openxmlformats.org/officeDocument/2006/relationships/hyperlink" Target="https://doi.org/10.1109/eKNOW.2009.29" TargetMode="External"/><Relationship Id="rId51" Type="http://schemas.openxmlformats.org/officeDocument/2006/relationships/hyperlink" Target="https://doi.org/10.1109/NEleX59773.2023.10420947" TargetMode="External"/><Relationship Id="rId72" Type="http://schemas.openxmlformats.org/officeDocument/2006/relationships/hyperlink" Target="https://doi.org/10.1109/EDOC.2008.20" TargetMode="External"/><Relationship Id="rId93" Type="http://schemas.openxmlformats.org/officeDocument/2006/relationships/hyperlink" Target="https://doi.org/10.1109/ICIEEM.2011.6035595" TargetMode="External"/><Relationship Id="rId98" Type="http://schemas.openxmlformats.org/officeDocument/2006/relationships/hyperlink" Target="https://doi.org/10.1109/ICSSSM.2012.6252207" TargetMode="External"/><Relationship Id="rId121" Type="http://schemas.openxmlformats.org/officeDocument/2006/relationships/hyperlink" Target="https://doi.org/10.1109/TSE.2017.2668418" TargetMode="External"/><Relationship Id="rId142" Type="http://schemas.openxmlformats.org/officeDocument/2006/relationships/hyperlink" Target="https://doi.org/10.1109/HICSS.2007.551" TargetMode="External"/><Relationship Id="rId163" Type="http://schemas.openxmlformats.org/officeDocument/2006/relationships/hyperlink" Target="https://doi.org/10.1109/SKIMA.2017.8294095" TargetMode="External"/><Relationship Id="rId184" Type="http://schemas.openxmlformats.org/officeDocument/2006/relationships/hyperlink" Target="https://doi.org/10.1109/ICPM.2019.00005" TargetMode="External"/><Relationship Id="rId189" Type="http://schemas.openxmlformats.org/officeDocument/2006/relationships/hyperlink" Target="https://doi.org/10.1109/MCI.2017.2670420" TargetMode="External"/><Relationship Id="rId3" Type="http://schemas.openxmlformats.org/officeDocument/2006/relationships/hyperlink" Target="https://doi.org/10.1109/WETICE.2008.25" TargetMode="External"/><Relationship Id="rId25" Type="http://schemas.openxmlformats.org/officeDocument/2006/relationships/hyperlink" Target="https://doi.org/10.1109/ICSMC.2012.6378009" TargetMode="External"/><Relationship Id="rId46" Type="http://schemas.openxmlformats.org/officeDocument/2006/relationships/hyperlink" Target="https://doi.org/10.1109/CiSt49399.2021.9357303" TargetMode="External"/><Relationship Id="rId67" Type="http://schemas.openxmlformats.org/officeDocument/2006/relationships/hyperlink" Target="https://doi.org/10.1109/TKDE.2021.3052927" TargetMode="External"/><Relationship Id="rId116" Type="http://schemas.openxmlformats.org/officeDocument/2006/relationships/hyperlink" Target="https://doi.org/10.1109/CBI.2013.27" TargetMode="External"/><Relationship Id="rId137" Type="http://schemas.openxmlformats.org/officeDocument/2006/relationships/hyperlink" Target="https://doi.org/10.1109/ICSME.2019.00081" TargetMode="External"/><Relationship Id="rId158" Type="http://schemas.openxmlformats.org/officeDocument/2006/relationships/hyperlink" Target="https://doi.org/10.1109/IC3.2019.8844873" TargetMode="External"/><Relationship Id="rId20" Type="http://schemas.openxmlformats.org/officeDocument/2006/relationships/hyperlink" Target="https://doi.org/10.1109/EDUCON54358.2023.10125248" TargetMode="External"/><Relationship Id="rId41" Type="http://schemas.openxmlformats.org/officeDocument/2006/relationships/hyperlink" Target="https://doi.org/10.1109/ACCESS.2020.2984057" TargetMode="External"/><Relationship Id="rId62" Type="http://schemas.openxmlformats.org/officeDocument/2006/relationships/hyperlink" Target="https://doi.org/10.1109/HICSS.2014.482" TargetMode="External"/><Relationship Id="rId83" Type="http://schemas.openxmlformats.org/officeDocument/2006/relationships/hyperlink" Target="https://doi.org/10.1109/ICMLA58977.2023.00087" TargetMode="External"/><Relationship Id="rId88" Type="http://schemas.openxmlformats.org/officeDocument/2006/relationships/hyperlink" Target="https://doi.org/10.1109/ISCBI.2014.19" TargetMode="External"/><Relationship Id="rId111" Type="http://schemas.openxmlformats.org/officeDocument/2006/relationships/hyperlink" Target="https://doi.org/10.1109/HICSS.2011.93" TargetMode="External"/><Relationship Id="rId132" Type="http://schemas.openxmlformats.org/officeDocument/2006/relationships/hyperlink" Target="https://doi.org/10.1109/TSC.2020.2984605" TargetMode="External"/><Relationship Id="rId153" Type="http://schemas.openxmlformats.org/officeDocument/2006/relationships/hyperlink" Target="https://doi.org/10.1109/ICISS55894.2022.9915043" TargetMode="External"/><Relationship Id="rId174" Type="http://schemas.openxmlformats.org/officeDocument/2006/relationships/hyperlink" Target="https://doi.org/10.1002/9781118554609.index" TargetMode="External"/><Relationship Id="rId179" Type="http://schemas.openxmlformats.org/officeDocument/2006/relationships/hyperlink" Target="https://doi.org/10.1109/ACCESS.2025.3577095" TargetMode="External"/><Relationship Id="rId195" Type="http://schemas.openxmlformats.org/officeDocument/2006/relationships/hyperlink" Target="https://doi.org/10.1109/IJCNN48605.2020.9207579" TargetMode="External"/><Relationship Id="rId190" Type="http://schemas.openxmlformats.org/officeDocument/2006/relationships/hyperlink" Target="https://doi.org/10.1109/TSC.2008.5" TargetMode="External"/><Relationship Id="rId15" Type="http://schemas.openxmlformats.org/officeDocument/2006/relationships/hyperlink" Target="https://doi.org/10.1109/ICPM53251.2021.9576857" TargetMode="External"/><Relationship Id="rId36" Type="http://schemas.openxmlformats.org/officeDocument/2006/relationships/hyperlink" Target="https://doi.org/10.1109/SMC.2019.8914534" TargetMode="External"/><Relationship Id="rId57" Type="http://schemas.openxmlformats.org/officeDocument/2006/relationships/hyperlink" Target="https://doi.org/10.1109/ACSD.2007.50" TargetMode="External"/><Relationship Id="rId106" Type="http://schemas.openxmlformats.org/officeDocument/2006/relationships/hyperlink" Target="https://doi.org/10.1109/TKDE.2004.47" TargetMode="External"/><Relationship Id="rId127" Type="http://schemas.openxmlformats.org/officeDocument/2006/relationships/hyperlink" Target="https://doi.org/10.1109/ICWS.2010.12" TargetMode="External"/><Relationship Id="rId10" Type="http://schemas.openxmlformats.org/officeDocument/2006/relationships/hyperlink" Target="https://doi.org/10.1109/ICWS.2012.52" TargetMode="External"/><Relationship Id="rId31" Type="http://schemas.openxmlformats.org/officeDocument/2006/relationships/hyperlink" Target="https://doi.org/10.1109/ACCESS.2022.3226573" TargetMode="External"/><Relationship Id="rId52" Type="http://schemas.openxmlformats.org/officeDocument/2006/relationships/hyperlink" Target="https://doi.org/10.1109/ICTKE.2014.7001540" TargetMode="External"/><Relationship Id="rId73" Type="http://schemas.openxmlformats.org/officeDocument/2006/relationships/hyperlink" Target="https://doi.org/10.1109/CASoN.2013.6622597" TargetMode="External"/><Relationship Id="rId78" Type="http://schemas.openxmlformats.org/officeDocument/2006/relationships/hyperlink" Target="https://doi.org/10.1109/ICCCC.2018.8390430" TargetMode="External"/><Relationship Id="rId94" Type="http://schemas.openxmlformats.org/officeDocument/2006/relationships/hyperlink" Target="https://doi.org/10.1109/IEEC.2010.5533292" TargetMode="External"/><Relationship Id="rId99" Type="http://schemas.openxmlformats.org/officeDocument/2006/relationships/hyperlink" Target="https://doi.org/10.1109/USEC50097.2020.9281238" TargetMode="External"/><Relationship Id="rId101" Type="http://schemas.openxmlformats.org/officeDocument/2006/relationships/hyperlink" Target="https://doi.org/10.1109/MCI.2009.935307" TargetMode="External"/><Relationship Id="rId122" Type="http://schemas.openxmlformats.org/officeDocument/2006/relationships/hyperlink" Target="https://doi.org/10.1109/ACCESS.2022.3199345" TargetMode="External"/><Relationship Id="rId143" Type="http://schemas.openxmlformats.org/officeDocument/2006/relationships/hyperlink" Target="https://doi.org/10.1109/CBI.2019.00008" TargetMode="External"/><Relationship Id="rId148" Type="http://schemas.openxmlformats.org/officeDocument/2006/relationships/hyperlink" Target="https://doi.org/10.1109/ACCESS.2022.3219455" TargetMode="External"/><Relationship Id="rId164" Type="http://schemas.openxmlformats.org/officeDocument/2006/relationships/hyperlink" Target="https://doi.org/10.1109/MODELS-C59198.2023.00135" TargetMode="External"/><Relationship Id="rId169" Type="http://schemas.openxmlformats.org/officeDocument/2006/relationships/hyperlink" Target="https://doi.org/10.1109/ISDFS55398.2022.9800804" TargetMode="External"/><Relationship Id="rId185" Type="http://schemas.openxmlformats.org/officeDocument/2006/relationships/hyperlink" Target="https://doi.org/10.1109/ICPM57379.2022.9980790" TargetMode="External"/><Relationship Id="rId4" Type="http://schemas.openxmlformats.org/officeDocument/2006/relationships/hyperlink" Target="https://doi.org/10.1109/CEC.2009.72" TargetMode="External"/><Relationship Id="rId9" Type="http://schemas.openxmlformats.org/officeDocument/2006/relationships/hyperlink" Target="https://doi.org/10.1109/ICMLA.2009.107" TargetMode="External"/><Relationship Id="rId180" Type="http://schemas.openxmlformats.org/officeDocument/2006/relationships/hyperlink" Target="https://doi.org/10.1109/EMR.2025.3550594" TargetMode="External"/><Relationship Id="rId26" Type="http://schemas.openxmlformats.org/officeDocument/2006/relationships/hyperlink" Target="https://doi.org/10.1109/FiCloud.2015.9" TargetMode="External"/><Relationship Id="rId47" Type="http://schemas.openxmlformats.org/officeDocument/2006/relationships/hyperlink" Target="https://doi.org/10.1109/TKDE.2024.3484159" TargetMode="External"/><Relationship Id="rId68" Type="http://schemas.openxmlformats.org/officeDocument/2006/relationships/hyperlink" Target="https://doi.org/10.1109/HICSS.2016.659" TargetMode="External"/><Relationship Id="rId89" Type="http://schemas.openxmlformats.org/officeDocument/2006/relationships/hyperlink" Target="https://doi.org/10.1109/ICMSS.2010.5575841" TargetMode="External"/><Relationship Id="rId112" Type="http://schemas.openxmlformats.org/officeDocument/2006/relationships/hyperlink" Target="https://doi.org/10.1109/TSC.2020.2965516" TargetMode="External"/><Relationship Id="rId133" Type="http://schemas.openxmlformats.org/officeDocument/2006/relationships/hyperlink" Target="https://doi.org/10.1109/TKDE.2019.2956520" TargetMode="External"/><Relationship Id="rId154" Type="http://schemas.openxmlformats.org/officeDocument/2006/relationships/hyperlink" Target="https://doi.org/10.1109/COMPSAC.2008.161" TargetMode="External"/><Relationship Id="rId175" Type="http://schemas.openxmlformats.org/officeDocument/2006/relationships/hyperlink" Target="https://doi.org/10.1109/ISEC54952.2022.10025168" TargetMode="External"/><Relationship Id="rId196" Type="http://schemas.openxmlformats.org/officeDocument/2006/relationships/hyperlink" Target="https://doi.org/10.1109/IROS47612.2022.9982035" TargetMode="External"/><Relationship Id="rId16" Type="http://schemas.openxmlformats.org/officeDocument/2006/relationships/hyperlink" Target="https://doi.org/10.1109/ACCESS.2022.3152211" TargetMode="External"/><Relationship Id="rId37" Type="http://schemas.openxmlformats.org/officeDocument/2006/relationships/hyperlink" Target="https://doi.org/10.1109/ISEMANTIC.2018.8549768" TargetMode="External"/><Relationship Id="rId58" Type="http://schemas.openxmlformats.org/officeDocument/2006/relationships/hyperlink" Target="https://doi.org/10.15439/2021F002" TargetMode="External"/><Relationship Id="rId79" Type="http://schemas.openxmlformats.org/officeDocument/2006/relationships/hyperlink" Target="https://doi.org/10.1109/ICTKE.2012.6408561" TargetMode="External"/><Relationship Id="rId102" Type="http://schemas.openxmlformats.org/officeDocument/2006/relationships/hyperlink" Target="https://doi.org/10.1109/CIDM.2011.5949450" TargetMode="External"/><Relationship Id="rId123" Type="http://schemas.openxmlformats.org/officeDocument/2006/relationships/hyperlink" Target="https://doi.org/10.1109/SCC.2016.28" TargetMode="External"/><Relationship Id="rId144" Type="http://schemas.openxmlformats.org/officeDocument/2006/relationships/hyperlink" Target="https://doi.org/10.1109/ICDEW.2014.6818294" TargetMode="External"/><Relationship Id="rId90" Type="http://schemas.openxmlformats.org/officeDocument/2006/relationships/hyperlink" Target="https://doi.org/10.1109/ICMSS.2011.5999010" TargetMode="External"/><Relationship Id="rId165" Type="http://schemas.openxmlformats.org/officeDocument/2006/relationships/hyperlink" Target="https://doi.org/10.1109/ICoCS.2012.6458609" TargetMode="External"/><Relationship Id="rId186" Type="http://schemas.openxmlformats.org/officeDocument/2006/relationships/hyperlink" Target="https://doi.org/10.1109/ICPM60904.2023.10271982" TargetMode="External"/><Relationship Id="rId27" Type="http://schemas.openxmlformats.org/officeDocument/2006/relationships/hyperlink" Target="https://doi.org/10.1109/RCIS.2018.8406653" TargetMode="External"/><Relationship Id="rId48" Type="http://schemas.openxmlformats.org/officeDocument/2006/relationships/hyperlink" Target="https://doi.org/10.1109/TSMCC.2009.2014169" TargetMode="External"/><Relationship Id="rId69" Type="http://schemas.openxmlformats.org/officeDocument/2006/relationships/hyperlink" Target="https://doi.org/10.1109/SITIS.2013.160" TargetMode="External"/><Relationship Id="rId113" Type="http://schemas.openxmlformats.org/officeDocument/2006/relationships/hyperlink" Target="https://doi.org/10.1109/ICDE.2011.5767828" TargetMode="External"/><Relationship Id="rId134" Type="http://schemas.openxmlformats.org/officeDocument/2006/relationships/hyperlink" Target="https://doi.org/10.1109/TSE.2010.96" TargetMode="External"/><Relationship Id="rId80" Type="http://schemas.openxmlformats.org/officeDocument/2006/relationships/hyperlink" Target="https://doi.org/10.1109/ICDE55515.2023.00351" TargetMode="External"/><Relationship Id="rId155" Type="http://schemas.openxmlformats.org/officeDocument/2006/relationships/hyperlink" Target="https://doi.org/10.1109/MODELS-C53483.2021.00060" TargetMode="External"/><Relationship Id="rId176" Type="http://schemas.openxmlformats.org/officeDocument/2006/relationships/hyperlink" Target="https://doi.org/10.1002/9781119646495.gloss" TargetMode="External"/><Relationship Id="rId197" Type="http://schemas.openxmlformats.org/officeDocument/2006/relationships/hyperlink" Target="https://doi.org/10.1109/ISITIA63062.2024.10668274" TargetMode="External"/><Relationship Id="rId17" Type="http://schemas.openxmlformats.org/officeDocument/2006/relationships/hyperlink" Target="https://doi.org/10.1109/TSC.2015.2457907" TargetMode="External"/><Relationship Id="rId38" Type="http://schemas.openxmlformats.org/officeDocument/2006/relationships/hyperlink" Target="https://doi.org/10.1109/ICPM63005.2024.10680655" TargetMode="External"/><Relationship Id="rId59" Type="http://schemas.openxmlformats.org/officeDocument/2006/relationships/hyperlink" Target="https://doi.org/10.1109/HPCC.2014.143" TargetMode="External"/><Relationship Id="rId103" Type="http://schemas.openxmlformats.org/officeDocument/2006/relationships/hyperlink" Target="https://doi.org/10.1109/ICPC.2015.41" TargetMode="External"/><Relationship Id="rId124" Type="http://schemas.openxmlformats.org/officeDocument/2006/relationships/hyperlink" Target="https://doi.org/10.1109/ACCESS.2024.3421936" TargetMode="External"/><Relationship Id="rId70" Type="http://schemas.openxmlformats.org/officeDocument/2006/relationships/hyperlink" Target="https://doi.org/10.1109/ACCESS.2021.3130758" TargetMode="External"/><Relationship Id="rId91" Type="http://schemas.openxmlformats.org/officeDocument/2006/relationships/hyperlink" Target="https://doi.org/10.1109/FSKD.2012.6233992" TargetMode="External"/><Relationship Id="rId145" Type="http://schemas.openxmlformats.org/officeDocument/2006/relationships/hyperlink" Target="https://doi.org/10.1109/HICSS.2014.469" TargetMode="External"/><Relationship Id="rId166" Type="http://schemas.openxmlformats.org/officeDocument/2006/relationships/hyperlink" Target="https://doi.org/10.23919/INDIACom49435.2020.9083682" TargetMode="External"/><Relationship Id="rId187" Type="http://schemas.openxmlformats.org/officeDocument/2006/relationships/hyperlink" Target="https://doi.org/10.1109/EDOCW.2014.58" TargetMode="External"/><Relationship Id="rId1" Type="http://schemas.openxmlformats.org/officeDocument/2006/relationships/hyperlink" Target="https://doi.org/10.1109/ICCA62237.2024.10927853" TargetMode="External"/><Relationship Id="rId28" Type="http://schemas.openxmlformats.org/officeDocument/2006/relationships/hyperlink" Target="https://doi.org/10.1109/iSemantic55962.2022.9920473" TargetMode="External"/><Relationship Id="rId49" Type="http://schemas.openxmlformats.org/officeDocument/2006/relationships/hyperlink" Target="https://doi.org/10.1109/DSMP.2018.8478589" TargetMode="External"/><Relationship Id="rId114" Type="http://schemas.openxmlformats.org/officeDocument/2006/relationships/hyperlink" Target="https://doi.org/10.1109/EDOC.2007.10" TargetMode="External"/><Relationship Id="rId60" Type="http://schemas.openxmlformats.org/officeDocument/2006/relationships/hyperlink" Target="https://doi.org/10.1109/ICTS52701.2021.9608963" TargetMode="External"/><Relationship Id="rId81" Type="http://schemas.openxmlformats.org/officeDocument/2006/relationships/hyperlink" Target="https://doi.org/10.1109/TPAMI.2015.2456892" TargetMode="External"/><Relationship Id="rId135" Type="http://schemas.openxmlformats.org/officeDocument/2006/relationships/hyperlink" Target="https://doi.org/10.1109/HICSS.2012.289" TargetMode="External"/><Relationship Id="rId156" Type="http://schemas.openxmlformats.org/officeDocument/2006/relationships/hyperlink" Target="https://doi.org/10.1109/ACCESS.2021.3102634" TargetMode="External"/><Relationship Id="rId177" Type="http://schemas.openxmlformats.org/officeDocument/2006/relationships/hyperlink" Target="https://doi.org/10.1002/9781119646495.ch5" TargetMode="External"/><Relationship Id="rId198" Type="http://schemas.openxmlformats.org/officeDocument/2006/relationships/hyperlink" Target="https://doi.org/10.1109/ICBC54727.2022.9805540" TargetMode="External"/><Relationship Id="rId18" Type="http://schemas.openxmlformats.org/officeDocument/2006/relationships/hyperlink" Target="https://doi.org/10.1109/IIAI-AAI.2016.174" TargetMode="External"/><Relationship Id="rId39" Type="http://schemas.openxmlformats.org/officeDocument/2006/relationships/hyperlink" Target="https://doi.org/10.1109/ICTKE.2012.6408558" TargetMode="External"/><Relationship Id="rId50" Type="http://schemas.openxmlformats.org/officeDocument/2006/relationships/hyperlink" Target="https://doi.org/10.1109/TSC.2015.2493732" TargetMode="External"/><Relationship Id="rId104" Type="http://schemas.openxmlformats.org/officeDocument/2006/relationships/hyperlink" Target="https://doi.org/10.1109/CEC.2012.6256459" TargetMode="External"/><Relationship Id="rId125" Type="http://schemas.openxmlformats.org/officeDocument/2006/relationships/hyperlink" Target="https://doi.org/10.1109/ICSC.2008.84" TargetMode="External"/><Relationship Id="rId146" Type="http://schemas.openxmlformats.org/officeDocument/2006/relationships/hyperlink" Target="https://doi.org/10.1109/IMF.2011.13" TargetMode="External"/><Relationship Id="rId167" Type="http://schemas.openxmlformats.org/officeDocument/2006/relationships/hyperlink" Target="https://doi.org/10.1109/ICECDS.2017.8389665" TargetMode="External"/><Relationship Id="rId188" Type="http://schemas.openxmlformats.org/officeDocument/2006/relationships/hyperlink" Target="https://doi.org/10.1109/ISSREW.2019.000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4778/3681954.3681964" TargetMode="External"/><Relationship Id="rId18" Type="http://schemas.openxmlformats.org/officeDocument/2006/relationships/hyperlink" Target="https://doi.org/10.1145/3632410.3632435" TargetMode="External"/><Relationship Id="rId26" Type="http://schemas.openxmlformats.org/officeDocument/2006/relationships/hyperlink" Target="https://doi.org/10.1145/3643603.3643607" TargetMode="External"/><Relationship Id="rId39" Type="http://schemas.openxmlformats.org/officeDocument/2006/relationships/hyperlink" Target="https://doi.org/10.1145/1328057.1328078" TargetMode="External"/><Relationship Id="rId21" Type="http://schemas.openxmlformats.org/officeDocument/2006/relationships/hyperlink" Target="https://doi.org/10.1145/3632410.3632432" TargetMode="External"/><Relationship Id="rId34" Type="http://schemas.openxmlformats.org/officeDocument/2006/relationships/hyperlink" Target="https://doi.org/10.1145/2816839.2816926" TargetMode="External"/><Relationship Id="rId7" Type="http://schemas.openxmlformats.org/officeDocument/2006/relationships/hyperlink" Target="https://doi.org/10.1145/3605423.3605443" TargetMode="External"/><Relationship Id="rId2" Type="http://schemas.openxmlformats.org/officeDocument/2006/relationships/hyperlink" Target="https://doi.org/10.1145/2229156.2229157" TargetMode="External"/><Relationship Id="rId16" Type="http://schemas.openxmlformats.org/officeDocument/2006/relationships/hyperlink" Target="https://doi.org/10.1145/3029806.3029813" TargetMode="External"/><Relationship Id="rId20" Type="http://schemas.openxmlformats.org/officeDocument/2006/relationships/hyperlink" Target="https://doi.org/10.1145/2491411.2491426" TargetMode="External"/><Relationship Id="rId29" Type="http://schemas.openxmlformats.org/officeDocument/2006/relationships/hyperlink" Target="https://doi.org/10.1145/3533271.3561674" TargetMode="External"/><Relationship Id="rId41" Type="http://schemas.openxmlformats.org/officeDocument/2006/relationships/hyperlink" Target="https://doi.org/10.1145/3743144" TargetMode="External"/><Relationship Id="rId1" Type="http://schemas.openxmlformats.org/officeDocument/2006/relationships/hyperlink" Target="https://doi.org/10.1145/3275245.3275286" TargetMode="External"/><Relationship Id="rId6" Type="http://schemas.openxmlformats.org/officeDocument/2006/relationships/hyperlink" Target="https://doi.org/10.1145/2245276.2245316" TargetMode="External"/><Relationship Id="rId11" Type="http://schemas.openxmlformats.org/officeDocument/2006/relationships/hyperlink" Target="https://doi.org/10.1145/2554850.2555061" TargetMode="External"/><Relationship Id="rId24" Type="http://schemas.openxmlformats.org/officeDocument/2006/relationships/hyperlink" Target="https://doi.org/10.1145/3514188" TargetMode="External"/><Relationship Id="rId32" Type="http://schemas.openxmlformats.org/officeDocument/2006/relationships/hyperlink" Target="https://doi.org/10.1145/3232677" TargetMode="External"/><Relationship Id="rId37" Type="http://schemas.openxmlformats.org/officeDocument/2006/relationships/hyperlink" Target="https://doi.org/10.1145/3021460.3021462" TargetMode="External"/><Relationship Id="rId40" Type="http://schemas.openxmlformats.org/officeDocument/2006/relationships/hyperlink" Target="https://doi.org/10.1145/1645164.1645177" TargetMode="External"/><Relationship Id="rId5" Type="http://schemas.openxmlformats.org/officeDocument/2006/relationships/hyperlink" Target="https://doi.org/10.1145/1982185.1982249" TargetMode="External"/><Relationship Id="rId15" Type="http://schemas.openxmlformats.org/officeDocument/2006/relationships/hyperlink" Target="https://doi.org/10.1145/1620432.1620447" TargetMode="External"/><Relationship Id="rId23" Type="http://schemas.openxmlformats.org/officeDocument/2006/relationships/hyperlink" Target="https://doi.org/10.1145/3571281" TargetMode="External"/><Relationship Id="rId28" Type="http://schemas.openxmlformats.org/officeDocument/2006/relationships/hyperlink" Target="https://doi.org/10.1145/3209087.3209090" TargetMode="External"/><Relationship Id="rId36" Type="http://schemas.openxmlformats.org/officeDocument/2006/relationships/hyperlink" Target="https://doi.org/10.1145/2590748.2590762" TargetMode="External"/><Relationship Id="rId10" Type="http://schemas.openxmlformats.org/officeDocument/2006/relationships/hyperlink" Target="https://doi.org/10.1145/2739480.2754765" TargetMode="External"/><Relationship Id="rId19" Type="http://schemas.openxmlformats.org/officeDocument/2006/relationships/hyperlink" Target="https://doi.org/10.1145/3632410.3632437" TargetMode="External"/><Relationship Id="rId31" Type="http://schemas.openxmlformats.org/officeDocument/2006/relationships/hyperlink" Target="https://doi.org/10.1145/3350546.3352554" TargetMode="External"/><Relationship Id="rId4" Type="http://schemas.openxmlformats.org/officeDocument/2006/relationships/hyperlink" Target="https://doi.org/10.1145/2207243.2207251" TargetMode="External"/><Relationship Id="rId9" Type="http://schemas.openxmlformats.org/officeDocument/2006/relationships/hyperlink" Target="https://doi.org/10.1145/2685352" TargetMode="External"/><Relationship Id="rId14" Type="http://schemas.openxmlformats.org/officeDocument/2006/relationships/hyperlink" Target="https://doi.org/10.1145/1137702.1137711" TargetMode="External"/><Relationship Id="rId22" Type="http://schemas.openxmlformats.org/officeDocument/2006/relationships/hyperlink" Target="https://doi.org/10.1145/2187980.2188233" TargetMode="External"/><Relationship Id="rId27" Type="http://schemas.openxmlformats.org/officeDocument/2006/relationships/hyperlink" Target="https://doi.org/10.1145/3701625.3701647" TargetMode="External"/><Relationship Id="rId30" Type="http://schemas.openxmlformats.org/officeDocument/2006/relationships/hyperlink" Target="https://doi.org/10.1145/3661814.3662086" TargetMode="External"/><Relationship Id="rId35" Type="http://schemas.openxmlformats.org/officeDocument/2006/relationships/hyperlink" Target="https://doi.org/10.1145/2093185.2093187" TargetMode="External"/><Relationship Id="rId8" Type="http://schemas.openxmlformats.org/officeDocument/2006/relationships/hyperlink" Target="https://doi.org/10.1145/2110363.2110407" TargetMode="External"/><Relationship Id="rId3" Type="http://schemas.openxmlformats.org/officeDocument/2006/relationships/hyperlink" Target="https://doi.org/10.1145/2240236.2240257" TargetMode="External"/><Relationship Id="rId12" Type="http://schemas.openxmlformats.org/officeDocument/2006/relationships/hyperlink" Target="https://doi.org/10.1145/1809980.1810047" TargetMode="External"/><Relationship Id="rId17" Type="http://schemas.openxmlformats.org/officeDocument/2006/relationships/hyperlink" Target="https://doi.org/10.1145/3511595" TargetMode="External"/><Relationship Id="rId25" Type="http://schemas.openxmlformats.org/officeDocument/2006/relationships/hyperlink" Target="https://doi.org/10.1145/1944968.1944975" TargetMode="External"/><Relationship Id="rId33" Type="http://schemas.openxmlformats.org/officeDocument/2006/relationships/hyperlink" Target="https://doi.org/10.1145/1899639.1899645" TargetMode="External"/><Relationship Id="rId38" Type="http://schemas.openxmlformats.org/officeDocument/2006/relationships/hyperlink" Target="https://doi.org/10.1145/2023607.2023652"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016/B978-0-12-815847-0.09983-0" TargetMode="External"/><Relationship Id="rId21" Type="http://schemas.openxmlformats.org/officeDocument/2006/relationships/hyperlink" Target="https://doi.org/10.1016/j.jbi.2016.04.007" TargetMode="External"/><Relationship Id="rId42" Type="http://schemas.openxmlformats.org/officeDocument/2006/relationships/hyperlink" Target="https://doi.org/10.1016/j.dss.2006.03.013" TargetMode="External"/><Relationship Id="rId63" Type="http://schemas.openxmlformats.org/officeDocument/2006/relationships/hyperlink" Target="https://doi.org/10.1016/j.eswa.2012.03.064" TargetMode="External"/><Relationship Id="rId84" Type="http://schemas.openxmlformats.org/officeDocument/2006/relationships/hyperlink" Target="https://doi.org/10.1016/j.procs.2024.03.066" TargetMode="External"/><Relationship Id="rId138" Type="http://schemas.openxmlformats.org/officeDocument/2006/relationships/hyperlink" Target="https://doi.org/10.1016/j.is.2017.10.001" TargetMode="External"/><Relationship Id="rId159" Type="http://schemas.openxmlformats.org/officeDocument/2006/relationships/hyperlink" Target="https://doi.org/10.1016/j.protcy.2013.12.140" TargetMode="External"/><Relationship Id="rId170" Type="http://schemas.openxmlformats.org/officeDocument/2006/relationships/hyperlink" Target="https://doi.org/10.1016/j.protcy.2013.12.060" TargetMode="External"/><Relationship Id="rId191" Type="http://schemas.openxmlformats.org/officeDocument/2006/relationships/hyperlink" Target="https://doi.org/10.1016/j.is.2020.101563" TargetMode="External"/><Relationship Id="rId205" Type="http://schemas.openxmlformats.org/officeDocument/2006/relationships/hyperlink" Target="https://doi.org/10.1016/j.scico.2007.03.002" TargetMode="External"/><Relationship Id="rId107" Type="http://schemas.openxmlformats.org/officeDocument/2006/relationships/hyperlink" Target="https://doi.org/10.1016/B978-0-12-799959-3.18002-4" TargetMode="External"/><Relationship Id="rId11" Type="http://schemas.openxmlformats.org/officeDocument/2006/relationships/hyperlink" Target="https://doi.org/10.1016/j.is.2023.102169" TargetMode="External"/><Relationship Id="rId32" Type="http://schemas.openxmlformats.org/officeDocument/2006/relationships/hyperlink" Target="https://doi.org/10.1016/j.entcs.2004.10.013" TargetMode="External"/><Relationship Id="rId53" Type="http://schemas.openxmlformats.org/officeDocument/2006/relationships/hyperlink" Target="https://doi.org/10.1016/j.simpa.2022.100438" TargetMode="External"/><Relationship Id="rId74" Type="http://schemas.openxmlformats.org/officeDocument/2006/relationships/hyperlink" Target="https://doi.org/10.1016/j.eswa.2018.05.041" TargetMode="External"/><Relationship Id="rId128" Type="http://schemas.openxmlformats.org/officeDocument/2006/relationships/hyperlink" Target="https://doi.org/10.1016/j.eswa.2010.12.012" TargetMode="External"/><Relationship Id="rId149" Type="http://schemas.openxmlformats.org/officeDocument/2006/relationships/hyperlink" Target="https://doi.org/10.1016/S0169-023X(03)00066-1" TargetMode="External"/><Relationship Id="rId5" Type="http://schemas.openxmlformats.org/officeDocument/2006/relationships/hyperlink" Target="https://doi.org/10.1016/j.infsof.2023.107392" TargetMode="External"/><Relationship Id="rId95" Type="http://schemas.openxmlformats.org/officeDocument/2006/relationships/hyperlink" Target="https://doi.org/10.1016/j.cjar.2022.100274" TargetMode="External"/><Relationship Id="rId160" Type="http://schemas.openxmlformats.org/officeDocument/2006/relationships/hyperlink" Target="https://doi.org/10.1016/j.techfore.2023.122978" TargetMode="External"/><Relationship Id="rId181" Type="http://schemas.openxmlformats.org/officeDocument/2006/relationships/hyperlink" Target="https://doi.org/10.1016/j.infsof.2011.11.005" TargetMode="External"/><Relationship Id="rId22" Type="http://schemas.openxmlformats.org/officeDocument/2006/relationships/hyperlink" Target="https://doi.org/10.1016/j.eswa.2019.05.003" TargetMode="External"/><Relationship Id="rId43" Type="http://schemas.openxmlformats.org/officeDocument/2006/relationships/hyperlink" Target="https://doi.org/10.1016/j.jjimei.2022.100141" TargetMode="External"/><Relationship Id="rId64" Type="http://schemas.openxmlformats.org/officeDocument/2006/relationships/hyperlink" Target="https://doi.org/10.1016/j.datak.2018.04.007" TargetMode="External"/><Relationship Id="rId118" Type="http://schemas.openxmlformats.org/officeDocument/2006/relationships/hyperlink" Target="https://doi.org/10.1016/j.datak.2009.02.009" TargetMode="External"/><Relationship Id="rId139" Type="http://schemas.openxmlformats.org/officeDocument/2006/relationships/hyperlink" Target="https://doi.org/10.1016/B978-0-323-89874-4.00003-0" TargetMode="External"/><Relationship Id="rId85" Type="http://schemas.openxmlformats.org/officeDocument/2006/relationships/hyperlink" Target="https://doi.org/10.1016/j.is.2023.102337" TargetMode="External"/><Relationship Id="rId150" Type="http://schemas.openxmlformats.org/officeDocument/2006/relationships/hyperlink" Target="https://doi.org/10.1016/j.jece.2021.105073" TargetMode="External"/><Relationship Id="rId171" Type="http://schemas.openxmlformats.org/officeDocument/2006/relationships/hyperlink" Target="https://doi.org/10.1016/j.accinf.2020.100453" TargetMode="External"/><Relationship Id="rId192" Type="http://schemas.openxmlformats.org/officeDocument/2006/relationships/hyperlink" Target="https://doi.org/10.1016/j.compind.2014.10.005" TargetMode="External"/><Relationship Id="rId206" Type="http://schemas.openxmlformats.org/officeDocument/2006/relationships/hyperlink" Target="https://doi.org/10.1016/j.jksuci.2019.09.006" TargetMode="External"/><Relationship Id="rId12" Type="http://schemas.openxmlformats.org/officeDocument/2006/relationships/hyperlink" Target="https://doi.org/10.1016/j.procs.2017.12.149" TargetMode="External"/><Relationship Id="rId33" Type="http://schemas.openxmlformats.org/officeDocument/2006/relationships/hyperlink" Target="https://doi.org/10.1016/j.is.2006.05.003" TargetMode="External"/><Relationship Id="rId108" Type="http://schemas.openxmlformats.org/officeDocument/2006/relationships/hyperlink" Target="https://doi.org/10.1016/j.is.2010.09.006" TargetMode="External"/><Relationship Id="rId129" Type="http://schemas.openxmlformats.org/officeDocument/2006/relationships/hyperlink" Target="https://doi.org/10.1016/j.is.2020.101674" TargetMode="External"/><Relationship Id="rId54" Type="http://schemas.openxmlformats.org/officeDocument/2006/relationships/hyperlink" Target="https://doi.org/10.1016/j.cola.2022.101121" TargetMode="External"/><Relationship Id="rId75" Type="http://schemas.openxmlformats.org/officeDocument/2006/relationships/hyperlink" Target="https://doi.org/10.1016/j.is.2007.07.001" TargetMode="External"/><Relationship Id="rId96" Type="http://schemas.openxmlformats.org/officeDocument/2006/relationships/hyperlink" Target="https://doi.org/10.1016/j.compind.2019.103178" TargetMode="External"/><Relationship Id="rId140" Type="http://schemas.openxmlformats.org/officeDocument/2006/relationships/hyperlink" Target="https://doi.org/10.1016/j.accinf.2019.100431" TargetMode="External"/><Relationship Id="rId161" Type="http://schemas.openxmlformats.org/officeDocument/2006/relationships/hyperlink" Target="https://doi.org/10.1016/j.scico.2008.01.002" TargetMode="External"/><Relationship Id="rId182" Type="http://schemas.openxmlformats.org/officeDocument/2006/relationships/hyperlink" Target="https://doi.org/10.1016/j.dss.2018.03.004" TargetMode="External"/><Relationship Id="rId6" Type="http://schemas.openxmlformats.org/officeDocument/2006/relationships/hyperlink" Target="https://doi.org/10.1016/j.eswa.2023.122435" TargetMode="External"/><Relationship Id="rId23" Type="http://schemas.openxmlformats.org/officeDocument/2006/relationships/hyperlink" Target="https://doi.org/10.1016/j.eswa.2011.04.159" TargetMode="External"/><Relationship Id="rId119" Type="http://schemas.openxmlformats.org/officeDocument/2006/relationships/hyperlink" Target="https://doi.org/10.1016/j.dss.2013.06.014" TargetMode="External"/><Relationship Id="rId44" Type="http://schemas.openxmlformats.org/officeDocument/2006/relationships/hyperlink" Target="https://doi.org/10.1016/j.compind.2023.104020" TargetMode="External"/><Relationship Id="rId65" Type="http://schemas.openxmlformats.org/officeDocument/2006/relationships/hyperlink" Target="https://doi.org/10.1016/j.procs.2019.11.208" TargetMode="External"/><Relationship Id="rId86" Type="http://schemas.openxmlformats.org/officeDocument/2006/relationships/hyperlink" Target="https://doi.org/10.1016/j.eswa.2024.124181" TargetMode="External"/><Relationship Id="rId130" Type="http://schemas.openxmlformats.org/officeDocument/2006/relationships/hyperlink" Target="https://doi.org/10.1016/j.is.2011.08.004" TargetMode="External"/><Relationship Id="rId151" Type="http://schemas.openxmlformats.org/officeDocument/2006/relationships/hyperlink" Target="https://doi.org/10.1016/j.protcy.2014.10.002" TargetMode="External"/><Relationship Id="rId172" Type="http://schemas.openxmlformats.org/officeDocument/2006/relationships/hyperlink" Target="https://doi.org/10.1016/j.pursup.2024.100896" TargetMode="External"/><Relationship Id="rId193" Type="http://schemas.openxmlformats.org/officeDocument/2006/relationships/hyperlink" Target="https://doi.org/10.1016/j.datak.2004.06.006" TargetMode="External"/><Relationship Id="rId207" Type="http://schemas.openxmlformats.org/officeDocument/2006/relationships/hyperlink" Target="https://doi.org/10.1016/j.chemosphere.2016.08.011" TargetMode="External"/><Relationship Id="rId13" Type="http://schemas.openxmlformats.org/officeDocument/2006/relationships/hyperlink" Target="https://doi.org/10.1016/j.accinf.2018.03.004" TargetMode="External"/><Relationship Id="rId109" Type="http://schemas.openxmlformats.org/officeDocument/2006/relationships/hyperlink" Target="https://doi.org/10.1016/j.compind.2012.09.008" TargetMode="External"/><Relationship Id="rId34" Type="http://schemas.openxmlformats.org/officeDocument/2006/relationships/hyperlink" Target="https://doi.org/10.1016/j.compind.2007.01.001" TargetMode="External"/><Relationship Id="rId55" Type="http://schemas.openxmlformats.org/officeDocument/2006/relationships/hyperlink" Target="https://doi.org/10.1016/j.dss.2022.113880" TargetMode="External"/><Relationship Id="rId76" Type="http://schemas.openxmlformats.org/officeDocument/2006/relationships/hyperlink" Target="https://doi.org/10.1016/j.dss.2007.02.007" TargetMode="External"/><Relationship Id="rId97" Type="http://schemas.openxmlformats.org/officeDocument/2006/relationships/hyperlink" Target="https://doi.org/10.1016/j.procs.2015.08.162" TargetMode="External"/><Relationship Id="rId120" Type="http://schemas.openxmlformats.org/officeDocument/2006/relationships/hyperlink" Target="https://doi.org/10.1016/j.dss.2010.08.014%7d" TargetMode="External"/><Relationship Id="rId141" Type="http://schemas.openxmlformats.org/officeDocument/2006/relationships/hyperlink" Target="https://doi.org/10.1016/j.is.2010.07.001" TargetMode="External"/><Relationship Id="rId7" Type="http://schemas.openxmlformats.org/officeDocument/2006/relationships/hyperlink" Target="https://doi.org/10.1016/j.jsis.2022.101745" TargetMode="External"/><Relationship Id="rId162" Type="http://schemas.openxmlformats.org/officeDocument/2006/relationships/hyperlink" Target="https://doi.org/10.1016/j.datak.2008.09.004" TargetMode="External"/><Relationship Id="rId183" Type="http://schemas.openxmlformats.org/officeDocument/2006/relationships/hyperlink" Target="https://doi.org/10.1016/j.compind.2017.06.010" TargetMode="External"/><Relationship Id="rId24" Type="http://schemas.openxmlformats.org/officeDocument/2006/relationships/hyperlink" Target="https://doi.org/10.1016/j.ress.2016.05.004" TargetMode="External"/><Relationship Id="rId40" Type="http://schemas.openxmlformats.org/officeDocument/2006/relationships/hyperlink" Target="https://doi.org/10.1016/j.datak.2024.102353" TargetMode="External"/><Relationship Id="rId45" Type="http://schemas.openxmlformats.org/officeDocument/2006/relationships/hyperlink" Target="https://doi.org/10.1016/j.datak.2005.03.007" TargetMode="External"/><Relationship Id="rId66" Type="http://schemas.openxmlformats.org/officeDocument/2006/relationships/hyperlink" Target="https://doi.org/10.1016/j.asoc.2022.109710" TargetMode="External"/><Relationship Id="rId87" Type="http://schemas.openxmlformats.org/officeDocument/2006/relationships/hyperlink" Target="https://doi.org/10.1016/j.caeai.2022.100075" TargetMode="External"/><Relationship Id="rId110" Type="http://schemas.openxmlformats.org/officeDocument/2006/relationships/hyperlink" Target="https://doi.org/10.1016/j.accinf.2024.100697" TargetMode="External"/><Relationship Id="rId115" Type="http://schemas.openxmlformats.org/officeDocument/2006/relationships/hyperlink" Target="https://doi.org/10.1016/j.procs.2023.10.318" TargetMode="External"/><Relationship Id="rId131" Type="http://schemas.openxmlformats.org/officeDocument/2006/relationships/hyperlink" Target="https://doi.org/10.1016/j.ipm.2006.01.005" TargetMode="External"/><Relationship Id="rId136" Type="http://schemas.openxmlformats.org/officeDocument/2006/relationships/hyperlink" Target="https://doi.org/10.1016/j.rineng.2025.105583" TargetMode="External"/><Relationship Id="rId157" Type="http://schemas.openxmlformats.org/officeDocument/2006/relationships/hyperlink" Target="https://doi.org/10.1016/j.eswa.2014.03.005" TargetMode="External"/><Relationship Id="rId178" Type="http://schemas.openxmlformats.org/officeDocument/2006/relationships/hyperlink" Target="https://doi.org/10.1016/bs.adcom.2018.01.002" TargetMode="External"/><Relationship Id="rId61" Type="http://schemas.openxmlformats.org/officeDocument/2006/relationships/hyperlink" Target="https://doi.org/10.1016/j.promfg.2019.02.261" TargetMode="External"/><Relationship Id="rId82" Type="http://schemas.openxmlformats.org/officeDocument/2006/relationships/hyperlink" Target="https://doi.org/10.1016/j.procs.2025.01.327" TargetMode="External"/><Relationship Id="rId152" Type="http://schemas.openxmlformats.org/officeDocument/2006/relationships/hyperlink" Target="https://doi.org/10.1016/j.envpol.2004.06.013" TargetMode="External"/><Relationship Id="rId173" Type="http://schemas.openxmlformats.org/officeDocument/2006/relationships/hyperlink" Target="https://doi.org/10.1016/j.cie.2013.02.015" TargetMode="External"/><Relationship Id="rId194" Type="http://schemas.openxmlformats.org/officeDocument/2006/relationships/hyperlink" Target="https://doi.org/10.1016/j.jbi.2010.03.010" TargetMode="External"/><Relationship Id="rId199" Type="http://schemas.openxmlformats.org/officeDocument/2006/relationships/hyperlink" Target="https://doi.org/10.1016/j.dss.2006.12.009" TargetMode="External"/><Relationship Id="rId203" Type="http://schemas.openxmlformats.org/officeDocument/2006/relationships/hyperlink" Target="https://doi.org/10.1016/j.datak.2004.07.003" TargetMode="External"/><Relationship Id="rId208" Type="http://schemas.openxmlformats.org/officeDocument/2006/relationships/hyperlink" Target="https://doi.org/10.1016/j.pmatsci.2024.101380" TargetMode="External"/><Relationship Id="rId19" Type="http://schemas.openxmlformats.org/officeDocument/2006/relationships/hyperlink" Target="https://doi.org/10.1016/j.procs.2014.08.031" TargetMode="External"/><Relationship Id="rId14" Type="http://schemas.openxmlformats.org/officeDocument/2006/relationships/hyperlink" Target="https://doi.org/10.1016/j.jss.2024.112306" TargetMode="External"/><Relationship Id="rId30" Type="http://schemas.openxmlformats.org/officeDocument/2006/relationships/hyperlink" Target="https://doi.org/10.1016/j.aei.2006.05.002" TargetMode="External"/><Relationship Id="rId35" Type="http://schemas.openxmlformats.org/officeDocument/2006/relationships/hyperlink" Target="https://doi.org/10.1016/j.jss.2012.01.022" TargetMode="External"/><Relationship Id="rId56" Type="http://schemas.openxmlformats.org/officeDocument/2006/relationships/hyperlink" Target="https://doi.org/10.1016/j.compind.2021.103404" TargetMode="External"/><Relationship Id="rId77" Type="http://schemas.openxmlformats.org/officeDocument/2006/relationships/hyperlink" Target="https://doi.org/10.1016/j.chemosphere.2004.09.034" TargetMode="External"/><Relationship Id="rId100" Type="http://schemas.openxmlformats.org/officeDocument/2006/relationships/hyperlink" Target="https://doi.org/10.1016/j.accinf.2017.03.003" TargetMode="External"/><Relationship Id="rId105" Type="http://schemas.openxmlformats.org/officeDocument/2006/relationships/hyperlink" Target="https://doi.org/10.1016/j.accinf.2014.08.001" TargetMode="External"/><Relationship Id="rId126" Type="http://schemas.openxmlformats.org/officeDocument/2006/relationships/hyperlink" Target="https://doi.org/10.1016/j.dss.2012.05.042" TargetMode="External"/><Relationship Id="rId147" Type="http://schemas.openxmlformats.org/officeDocument/2006/relationships/hyperlink" Target="https://doi.org/10.1016/j.ins.2016.10.027" TargetMode="External"/><Relationship Id="rId168" Type="http://schemas.openxmlformats.org/officeDocument/2006/relationships/hyperlink" Target="https://doi.org/10.1016/j.protcy.2014.10.075" TargetMode="External"/><Relationship Id="rId8" Type="http://schemas.openxmlformats.org/officeDocument/2006/relationships/hyperlink" Target="https://doi.org/10.1016/j.procir.2023.09.018" TargetMode="External"/><Relationship Id="rId51" Type="http://schemas.openxmlformats.org/officeDocument/2006/relationships/hyperlink" Target="https://doi.org/10.1016/j.is.2023.102196" TargetMode="External"/><Relationship Id="rId72" Type="http://schemas.openxmlformats.org/officeDocument/2006/relationships/hyperlink" Target="https://doi.org/10.1016/j.is.2017.11.001" TargetMode="External"/><Relationship Id="rId93" Type="http://schemas.openxmlformats.org/officeDocument/2006/relationships/hyperlink" Target="https://doi.org/10.1016/j.simpat.2022.102642" TargetMode="External"/><Relationship Id="rId98" Type="http://schemas.openxmlformats.org/officeDocument/2006/relationships/hyperlink" Target="https://doi.org/10.1016/j.dss.2024.114292" TargetMode="External"/><Relationship Id="rId121" Type="http://schemas.openxmlformats.org/officeDocument/2006/relationships/hyperlink" Target="https://doi.org/10.1016/B978-0-12-799959-3.11001-8" TargetMode="External"/><Relationship Id="rId142" Type="http://schemas.openxmlformats.org/officeDocument/2006/relationships/hyperlink" Target="https://doi.org/10.1016/j.ijpe.2007.12.009" TargetMode="External"/><Relationship Id="rId163" Type="http://schemas.openxmlformats.org/officeDocument/2006/relationships/hyperlink" Target="https://doi.org/10.1016/S0167-9236(06)00184-9" TargetMode="External"/><Relationship Id="rId184" Type="http://schemas.openxmlformats.org/officeDocument/2006/relationships/hyperlink" Target="https://doi.org/10.1016/j.datak.2019.101727" TargetMode="External"/><Relationship Id="rId189" Type="http://schemas.openxmlformats.org/officeDocument/2006/relationships/hyperlink" Target="https://doi.org/10.1016/S1877-0509(22)01439-9" TargetMode="External"/><Relationship Id="rId3" Type="http://schemas.openxmlformats.org/officeDocument/2006/relationships/hyperlink" Target="https://doi.org/10.1016/j.compind.2024.104126" TargetMode="External"/><Relationship Id="rId25" Type="http://schemas.openxmlformats.org/officeDocument/2006/relationships/hyperlink" Target="https://doi.org/10.1016/j.procs.2015.12.167" TargetMode="External"/><Relationship Id="rId46" Type="http://schemas.openxmlformats.org/officeDocument/2006/relationships/hyperlink" Target="https://doi.org/10.1016/j.compind.2022.103615" TargetMode="External"/><Relationship Id="rId67" Type="http://schemas.openxmlformats.org/officeDocument/2006/relationships/hyperlink" Target="https://doi.org/10.1016/j.is.2012.02.004" TargetMode="External"/><Relationship Id="rId116" Type="http://schemas.openxmlformats.org/officeDocument/2006/relationships/hyperlink" Target="https://doi.org/10.1016/S1366-7017(99)00025-2" TargetMode="External"/><Relationship Id="rId137" Type="http://schemas.openxmlformats.org/officeDocument/2006/relationships/hyperlink" Target="https://doi.org/10.1016/B978-0-12-815847-0.00001-7" TargetMode="External"/><Relationship Id="rId158" Type="http://schemas.openxmlformats.org/officeDocument/2006/relationships/hyperlink" Target="https://doi.org/10.1016/S0920-5489(03)00012-6" TargetMode="External"/><Relationship Id="rId20" Type="http://schemas.openxmlformats.org/officeDocument/2006/relationships/hyperlink" Target="https://doi.org/10.1016/j.procs.2016.07.066" TargetMode="External"/><Relationship Id="rId41" Type="http://schemas.openxmlformats.org/officeDocument/2006/relationships/hyperlink" Target="https://doi.org/10.1016/j.is.2025.102568" TargetMode="External"/><Relationship Id="rId62" Type="http://schemas.openxmlformats.org/officeDocument/2006/relationships/hyperlink" Target="https://doi.org/10.1016/j.is.2022.102039" TargetMode="External"/><Relationship Id="rId83" Type="http://schemas.openxmlformats.org/officeDocument/2006/relationships/hyperlink" Target="https://doi.org/10.1016/j.cie.2024.110405" TargetMode="External"/><Relationship Id="rId88" Type="http://schemas.openxmlformats.org/officeDocument/2006/relationships/hyperlink" Target="https://doi.org/10.1016/j.jaccedu.2016.12.008" TargetMode="External"/><Relationship Id="rId111" Type="http://schemas.openxmlformats.org/officeDocument/2006/relationships/hyperlink" Target="https://doi.org/10.1016/j.ijbiomac.2025.143350" TargetMode="External"/><Relationship Id="rId132" Type="http://schemas.openxmlformats.org/officeDocument/2006/relationships/hyperlink" Target="https://doi.org/10.1016/j.ins.2013.04.036" TargetMode="External"/><Relationship Id="rId153" Type="http://schemas.openxmlformats.org/officeDocument/2006/relationships/hyperlink" Target="https://doi.org/10.1016/j.infsof.2016.05.004" TargetMode="External"/><Relationship Id="rId174" Type="http://schemas.openxmlformats.org/officeDocument/2006/relationships/hyperlink" Target="https://doi.org/10.1016/j.dss.2017.02.013" TargetMode="External"/><Relationship Id="rId179" Type="http://schemas.openxmlformats.org/officeDocument/2006/relationships/hyperlink" Target="https://doi.org/10.1016/j.compind.2016.03.001" TargetMode="External"/><Relationship Id="rId195" Type="http://schemas.openxmlformats.org/officeDocument/2006/relationships/hyperlink" Target="https://doi.org/10.1016/B978-0-12-822893-7.00002-1" TargetMode="External"/><Relationship Id="rId190" Type="http://schemas.openxmlformats.org/officeDocument/2006/relationships/hyperlink" Target="https://doi.org/10.1016/j.infsof.2017.06.001" TargetMode="External"/><Relationship Id="rId204" Type="http://schemas.openxmlformats.org/officeDocument/2006/relationships/hyperlink" Target="https://doi.org/10.1016/j.jii.2016.04.004" TargetMode="External"/><Relationship Id="rId15" Type="http://schemas.openxmlformats.org/officeDocument/2006/relationships/hyperlink" Target="https://doi.org/10.1016/j.procir.2019.02.116" TargetMode="External"/><Relationship Id="rId36" Type="http://schemas.openxmlformats.org/officeDocument/2006/relationships/hyperlink" Target="https://doi.org/10.1016/j.compind.2003.10.001" TargetMode="External"/><Relationship Id="rId57" Type="http://schemas.openxmlformats.org/officeDocument/2006/relationships/hyperlink" Target="https://doi.org/10.1016/j.trpro.2020.10.012" TargetMode="External"/><Relationship Id="rId106" Type="http://schemas.openxmlformats.org/officeDocument/2006/relationships/hyperlink" Target="https://doi.org/10.1016/j.dss.2017.04.011" TargetMode="External"/><Relationship Id="rId127" Type="http://schemas.openxmlformats.org/officeDocument/2006/relationships/hyperlink" Target="https://doi.org/10.1016/j.compind.2005.02.004" TargetMode="External"/><Relationship Id="rId10" Type="http://schemas.openxmlformats.org/officeDocument/2006/relationships/hyperlink" Target="https://doi.org/10.1016/j.procir.2023.03.114" TargetMode="External"/><Relationship Id="rId31" Type="http://schemas.openxmlformats.org/officeDocument/2006/relationships/hyperlink" Target="https://doi.org/10.1016/j.is.2011.10.006" TargetMode="External"/><Relationship Id="rId52" Type="http://schemas.openxmlformats.org/officeDocument/2006/relationships/hyperlink" Target="https://doi.org/10.1016/j.indmarman.2023.07.005" TargetMode="External"/><Relationship Id="rId73" Type="http://schemas.openxmlformats.org/officeDocument/2006/relationships/hyperlink" Target="https://doi.org/10.1016/j.dss.2021.113494" TargetMode="External"/><Relationship Id="rId78" Type="http://schemas.openxmlformats.org/officeDocument/2006/relationships/hyperlink" Target="https://doi.org/10.1016/j.infsof.2008.08.005" TargetMode="External"/><Relationship Id="rId94" Type="http://schemas.openxmlformats.org/officeDocument/2006/relationships/hyperlink" Target="https://doi.org/10.1016/j.datak.2006.04.004" TargetMode="External"/><Relationship Id="rId99" Type="http://schemas.openxmlformats.org/officeDocument/2006/relationships/hyperlink" Target="https://doi.org/10.1016/j.intaccaudtax.2023.100545" TargetMode="External"/><Relationship Id="rId101" Type="http://schemas.openxmlformats.org/officeDocument/2006/relationships/hyperlink" Target="https://doi.org/10.7861/fhj.2022-0005" TargetMode="External"/><Relationship Id="rId122" Type="http://schemas.openxmlformats.org/officeDocument/2006/relationships/hyperlink" Target="https://doi.org/10.1016/B978-0-12-804831-3.00009-1" TargetMode="External"/><Relationship Id="rId143" Type="http://schemas.openxmlformats.org/officeDocument/2006/relationships/hyperlink" Target="https://doi.org/10.1016/j.datak.2006.04.005" TargetMode="External"/><Relationship Id="rId148" Type="http://schemas.openxmlformats.org/officeDocument/2006/relationships/hyperlink" Target="https://doi.org/10.1016/j.asoc.2010.04.025" TargetMode="External"/><Relationship Id="rId164" Type="http://schemas.openxmlformats.org/officeDocument/2006/relationships/hyperlink" Target="https://doi.org/10.1016/j.datak.2017.03.007" TargetMode="External"/><Relationship Id="rId169" Type="http://schemas.openxmlformats.org/officeDocument/2006/relationships/hyperlink" Target="https://doi.org/10.1016/j.is.2012.05.007" TargetMode="External"/><Relationship Id="rId185" Type="http://schemas.openxmlformats.org/officeDocument/2006/relationships/hyperlink" Target="https://doi.org/10.1016/bs.adcom.2019.09.008" TargetMode="External"/><Relationship Id="rId4" Type="http://schemas.openxmlformats.org/officeDocument/2006/relationships/hyperlink" Target="https://doi.org/10.1016/j.is.2024.102431" TargetMode="External"/><Relationship Id="rId9" Type="http://schemas.openxmlformats.org/officeDocument/2006/relationships/hyperlink" Target="https://doi.org/10.1016/j.datak.2023.102229" TargetMode="External"/><Relationship Id="rId180" Type="http://schemas.openxmlformats.org/officeDocument/2006/relationships/hyperlink" Target="https://doi.org/10.1016/j.is.2006.05.001" TargetMode="External"/><Relationship Id="rId26" Type="http://schemas.openxmlformats.org/officeDocument/2006/relationships/hyperlink" Target="https://doi.org/10.1016/j.jbi.2017.12.015" TargetMode="External"/><Relationship Id="rId47" Type="http://schemas.openxmlformats.org/officeDocument/2006/relationships/hyperlink" Target="https://doi.org/10.1016/j.is.2024.102386" TargetMode="External"/><Relationship Id="rId68" Type="http://schemas.openxmlformats.org/officeDocument/2006/relationships/hyperlink" Target="https://doi.org/10.1016/j.datak.2007.06.010" TargetMode="External"/><Relationship Id="rId89" Type="http://schemas.openxmlformats.org/officeDocument/2006/relationships/hyperlink" Target="https://doi.org/10.1016/j.accinf.2025.100725" TargetMode="External"/><Relationship Id="rId112" Type="http://schemas.openxmlformats.org/officeDocument/2006/relationships/hyperlink" Target="https://doi.org/10.1016/j.is.2005.05.003" TargetMode="External"/><Relationship Id="rId133" Type="http://schemas.openxmlformats.org/officeDocument/2006/relationships/hyperlink" Target="https://doi.org/10.3182/20130619-3-RU-3018.00428" TargetMode="External"/><Relationship Id="rId154" Type="http://schemas.openxmlformats.org/officeDocument/2006/relationships/hyperlink" Target="https://doi.org/10.1016/j.is.2019.101446" TargetMode="External"/><Relationship Id="rId175" Type="http://schemas.openxmlformats.org/officeDocument/2006/relationships/hyperlink" Target="https://doi.org/10.1016/j.jss.2017.01.031" TargetMode="External"/><Relationship Id="rId196" Type="http://schemas.openxmlformats.org/officeDocument/2006/relationships/hyperlink" Target="https://doi.org/10.1108/BPMJ-03-2016-0045" TargetMode="External"/><Relationship Id="rId200" Type="http://schemas.openxmlformats.org/officeDocument/2006/relationships/hyperlink" Target="https://doi.org/10.1016/B978-0-12-803194-0.00007-6" TargetMode="External"/><Relationship Id="rId16" Type="http://schemas.openxmlformats.org/officeDocument/2006/relationships/hyperlink" Target="https://doi.org/10.1016/j.cie.2020.107083" TargetMode="External"/><Relationship Id="rId37" Type="http://schemas.openxmlformats.org/officeDocument/2006/relationships/hyperlink" Target="https://doi.org/10.1016/j.datak.2007.06.019" TargetMode="External"/><Relationship Id="rId58" Type="http://schemas.openxmlformats.org/officeDocument/2006/relationships/hyperlink" Target="https://doi.org/10.1016/j.knosys.2019.105054" TargetMode="External"/><Relationship Id="rId79" Type="http://schemas.openxmlformats.org/officeDocument/2006/relationships/hyperlink" Target="https://doi.org/10.1016/j.jaccedu.2024.100918" TargetMode="External"/><Relationship Id="rId102" Type="http://schemas.openxmlformats.org/officeDocument/2006/relationships/hyperlink" Target="https://doi.org/10.1016/j.procs.2022.08.078" TargetMode="External"/><Relationship Id="rId123" Type="http://schemas.openxmlformats.org/officeDocument/2006/relationships/hyperlink" Target="https://doi.org/10.1016/j.jss.2012.01.017" TargetMode="External"/><Relationship Id="rId144" Type="http://schemas.openxmlformats.org/officeDocument/2006/relationships/hyperlink" Target="https://doi.org/10.1016/j.neucom.2020.03.059" TargetMode="External"/><Relationship Id="rId90" Type="http://schemas.openxmlformats.org/officeDocument/2006/relationships/hyperlink" Target="https://doi.org/10.1016/j.cie.2025.111019" TargetMode="External"/><Relationship Id="rId165" Type="http://schemas.openxmlformats.org/officeDocument/2006/relationships/hyperlink" Target="https://doi.org/10.1016/j.dss.2014.05.012" TargetMode="External"/><Relationship Id="rId186" Type="http://schemas.openxmlformats.org/officeDocument/2006/relationships/hyperlink" Target="https://doi.org/10.1016/j.rser.2015.09.051" TargetMode="External"/><Relationship Id="rId27" Type="http://schemas.openxmlformats.org/officeDocument/2006/relationships/hyperlink" Target="https://doi.org/10.1016/j.accinf.2012.06.015" TargetMode="External"/><Relationship Id="rId48" Type="http://schemas.openxmlformats.org/officeDocument/2006/relationships/hyperlink" Target="https://doi.org/10.1016/j.compind.2024.104170" TargetMode="External"/><Relationship Id="rId69" Type="http://schemas.openxmlformats.org/officeDocument/2006/relationships/hyperlink" Target="https://doi.org/10.1016/j.dss.2008.07.002" TargetMode="External"/><Relationship Id="rId113" Type="http://schemas.openxmlformats.org/officeDocument/2006/relationships/hyperlink" Target="https://doi.org/10.1016/B978-0-12-815847-0.00015-7" TargetMode="External"/><Relationship Id="rId134" Type="http://schemas.openxmlformats.org/officeDocument/2006/relationships/hyperlink" Target="https://doi.org/10.1016/B978-0-12-800387-9.15003-0" TargetMode="External"/><Relationship Id="rId80" Type="http://schemas.openxmlformats.org/officeDocument/2006/relationships/hyperlink" Target="https://doi.org/10.1016/j.iot.2024.101477" TargetMode="External"/><Relationship Id="rId155" Type="http://schemas.openxmlformats.org/officeDocument/2006/relationships/hyperlink" Target="https://doi.org/10.1016/j.dss.2006.11.005" TargetMode="External"/><Relationship Id="rId176" Type="http://schemas.openxmlformats.org/officeDocument/2006/relationships/hyperlink" Target="https://doi.org/10.1016/j.jbi.2014.12.003" TargetMode="External"/><Relationship Id="rId197" Type="http://schemas.openxmlformats.org/officeDocument/2006/relationships/hyperlink" Target="https://doi.org/10.1016/j.jss.2012.02.044" TargetMode="External"/><Relationship Id="rId201" Type="http://schemas.openxmlformats.org/officeDocument/2006/relationships/hyperlink" Target="https://doi.org/10.1016/j.infsof.2011.05.006" TargetMode="External"/><Relationship Id="rId17" Type="http://schemas.openxmlformats.org/officeDocument/2006/relationships/hyperlink" Target="https://doi.org/10.1016/j.eswa.2014.06.012" TargetMode="External"/><Relationship Id="rId38" Type="http://schemas.openxmlformats.org/officeDocument/2006/relationships/hyperlink" Target="https://doi.org/10.1016/j.is.2025.102560" TargetMode="External"/><Relationship Id="rId59" Type="http://schemas.openxmlformats.org/officeDocument/2006/relationships/hyperlink" Target="https://doi.org/10.1016/j.is.2021.101824" TargetMode="External"/><Relationship Id="rId103" Type="http://schemas.openxmlformats.org/officeDocument/2006/relationships/hyperlink" Target="https://doi.org/10.1016/j.compind.2011.11.001" TargetMode="External"/><Relationship Id="rId124" Type="http://schemas.openxmlformats.org/officeDocument/2006/relationships/hyperlink" Target="https://doi.org/10.1016/B978-0-12-815847-0.09991-X" TargetMode="External"/><Relationship Id="rId70" Type="http://schemas.openxmlformats.org/officeDocument/2006/relationships/hyperlink" Target="https://doi.org/10.1016/j.is.2008.09.002" TargetMode="External"/><Relationship Id="rId91" Type="http://schemas.openxmlformats.org/officeDocument/2006/relationships/hyperlink" Target="https://doi.org/10.1163/27723194-20210012" TargetMode="External"/><Relationship Id="rId145" Type="http://schemas.openxmlformats.org/officeDocument/2006/relationships/hyperlink" Target="https://doi.org/10.1016/B978-0-12-800387-9.00001-3" TargetMode="External"/><Relationship Id="rId166" Type="http://schemas.openxmlformats.org/officeDocument/2006/relationships/hyperlink" Target="https://doi.org/10.1016/j.is.2020.101612" TargetMode="External"/><Relationship Id="rId187" Type="http://schemas.openxmlformats.org/officeDocument/2006/relationships/hyperlink" Target="https://doi.org/10.1016/j.infsof.2014.07.011" TargetMode="External"/><Relationship Id="rId1" Type="http://schemas.openxmlformats.org/officeDocument/2006/relationships/hyperlink" Target="https://doi.org/10.1016/j.accinf.2025.100731" TargetMode="External"/><Relationship Id="rId28" Type="http://schemas.openxmlformats.org/officeDocument/2006/relationships/hyperlink" Target="https://doi.org/10.1016/j.is.2015.07.003" TargetMode="External"/><Relationship Id="rId49" Type="http://schemas.openxmlformats.org/officeDocument/2006/relationships/hyperlink" Target="https://doi.org/10.1016/j.compind.2022.103612" TargetMode="External"/><Relationship Id="rId114" Type="http://schemas.openxmlformats.org/officeDocument/2006/relationships/hyperlink" Target="https://doi.org/10.1016/j.is.2023.102210" TargetMode="External"/><Relationship Id="rId60" Type="http://schemas.openxmlformats.org/officeDocument/2006/relationships/hyperlink" Target="https://doi.org/10.1016/j.protcy.2013.12.054" TargetMode="External"/><Relationship Id="rId81" Type="http://schemas.openxmlformats.org/officeDocument/2006/relationships/hyperlink" Target="https://doi.org/10.1016/j.resconrec.2025.108271" TargetMode="External"/><Relationship Id="rId135" Type="http://schemas.openxmlformats.org/officeDocument/2006/relationships/hyperlink" Target="https://doi.org/10.1016/j.tele.2015.12.005" TargetMode="External"/><Relationship Id="rId156" Type="http://schemas.openxmlformats.org/officeDocument/2006/relationships/hyperlink" Target="https://doi.org/10.1016/j.hitech.2007.03.005" TargetMode="External"/><Relationship Id="rId177" Type="http://schemas.openxmlformats.org/officeDocument/2006/relationships/hyperlink" Target="https://doi.org/10.1016/B978-0-323-90240-3.09991-4" TargetMode="External"/><Relationship Id="rId198" Type="http://schemas.openxmlformats.org/officeDocument/2006/relationships/hyperlink" Target="https://doi.org/10.1016/j.accinf.2020.100489" TargetMode="External"/><Relationship Id="rId202" Type="http://schemas.openxmlformats.org/officeDocument/2006/relationships/hyperlink" Target="https://doi.org/10.1016/j.jss.2013.07.024" TargetMode="External"/><Relationship Id="rId18" Type="http://schemas.openxmlformats.org/officeDocument/2006/relationships/hyperlink" Target="https://doi.org/10.1016/j.accinf.2017.03.004" TargetMode="External"/><Relationship Id="rId39" Type="http://schemas.openxmlformats.org/officeDocument/2006/relationships/hyperlink" Target="https://doi.org/10.1016/j.is.2024.102404" TargetMode="External"/><Relationship Id="rId50" Type="http://schemas.openxmlformats.org/officeDocument/2006/relationships/hyperlink" Target="https://doi.org/10.1016/j.is.2023.102214" TargetMode="External"/><Relationship Id="rId104" Type="http://schemas.openxmlformats.org/officeDocument/2006/relationships/hyperlink" Target="https://doi.org/10.1016/j.dss.2022.113749" TargetMode="External"/><Relationship Id="rId125" Type="http://schemas.openxmlformats.org/officeDocument/2006/relationships/hyperlink" Target="https://doi.org/10.1016/j.ejor.2022.03.046" TargetMode="External"/><Relationship Id="rId146" Type="http://schemas.openxmlformats.org/officeDocument/2006/relationships/hyperlink" Target="https://doi.org/10.1016/j.future.2014.09.005" TargetMode="External"/><Relationship Id="rId167" Type="http://schemas.openxmlformats.org/officeDocument/2006/relationships/hyperlink" Target="https://doi.org/10.1016/j.compind.2011.12.003" TargetMode="External"/><Relationship Id="rId188" Type="http://schemas.openxmlformats.org/officeDocument/2006/relationships/hyperlink" Target="https://doi.org/10.1016/0167-9031(91)91319-D" TargetMode="External"/><Relationship Id="rId71" Type="http://schemas.openxmlformats.org/officeDocument/2006/relationships/hyperlink" Target="https://doi.org/10.1016/j.procs.2024.09.315" TargetMode="External"/><Relationship Id="rId92" Type="http://schemas.openxmlformats.org/officeDocument/2006/relationships/hyperlink" Target="https://doi.org/10.1016/j.procs.2021.01.228" TargetMode="External"/><Relationship Id="rId2" Type="http://schemas.openxmlformats.org/officeDocument/2006/relationships/hyperlink" Target="https://doi.org/10.1016/j.accinf.2025.100727" TargetMode="External"/><Relationship Id="rId29" Type="http://schemas.openxmlformats.org/officeDocument/2006/relationships/hyperlink" Target="https://doi.org/10.1016/j.ins.2018.07.02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oi.org/10.1007/978-3-031-61343-2_19" TargetMode="External"/><Relationship Id="rId671" Type="http://schemas.openxmlformats.org/officeDocument/2006/relationships/hyperlink" Target="https://doi.org/10.1007/11767138_25" TargetMode="External"/><Relationship Id="rId21" Type="http://schemas.openxmlformats.org/officeDocument/2006/relationships/hyperlink" Target="https://doi.org/10.1007/978-3-031-88042-1_15" TargetMode="External"/><Relationship Id="rId324" Type="http://schemas.openxmlformats.org/officeDocument/2006/relationships/hyperlink" Target="https://doi.org/10.1007/978-3-662-62148-6_12" TargetMode="External"/><Relationship Id="rId531" Type="http://schemas.openxmlformats.org/officeDocument/2006/relationships/hyperlink" Target="https://doi.org/10.1007/978-3-642-36285-9_66" TargetMode="External"/><Relationship Id="rId629" Type="http://schemas.openxmlformats.org/officeDocument/2006/relationships/hyperlink" Target="https://doi.org/10.1007/978-3-642-01982-1_12" TargetMode="External"/><Relationship Id="rId170" Type="http://schemas.openxmlformats.org/officeDocument/2006/relationships/hyperlink" Target="https://doi.org/10.1007/978-3-030-59817-4_8" TargetMode="External"/><Relationship Id="rId268" Type="http://schemas.openxmlformats.org/officeDocument/2006/relationships/hyperlink" Target="https://doi.org/10.1007/978-3-662-63047-1_17" TargetMode="External"/><Relationship Id="rId475" Type="http://schemas.openxmlformats.org/officeDocument/2006/relationships/hyperlink" Target="https://doi.org/10.1007/s10072-022-06531-9" TargetMode="External"/><Relationship Id="rId682" Type="http://schemas.openxmlformats.org/officeDocument/2006/relationships/hyperlink" Target="https://doi.org/10.1007/3-540-33528-5_23" TargetMode="External"/><Relationship Id="rId32" Type="http://schemas.openxmlformats.org/officeDocument/2006/relationships/hyperlink" Target="https://doi.org/10.1007/978-3-031-43678-9_3" TargetMode="External"/><Relationship Id="rId128" Type="http://schemas.openxmlformats.org/officeDocument/2006/relationships/hyperlink" Target="https://doi.org/10.1007/978-3-031-61343-2_7" TargetMode="External"/><Relationship Id="rId335" Type="http://schemas.openxmlformats.org/officeDocument/2006/relationships/hyperlink" Target="https://doi.org/10.1007/978-3-030-38854-6_20" TargetMode="External"/><Relationship Id="rId542" Type="http://schemas.openxmlformats.org/officeDocument/2006/relationships/hyperlink" Target="https://doi.org/10.1007/978-3-642-36285-9_33" TargetMode="External"/><Relationship Id="rId181" Type="http://schemas.openxmlformats.org/officeDocument/2006/relationships/hyperlink" Target="https://doi.org/10.1007/978-3-658-40232-7_35" TargetMode="External"/><Relationship Id="rId402" Type="http://schemas.openxmlformats.org/officeDocument/2006/relationships/hyperlink" Target="https://doi.org/10.1007/978-3-658-21466-1_4" TargetMode="External"/><Relationship Id="rId279" Type="http://schemas.openxmlformats.org/officeDocument/2006/relationships/hyperlink" Target="https://doi.org/10.1007/978-3-030-40172-6_14" TargetMode="External"/><Relationship Id="rId486" Type="http://schemas.openxmlformats.org/officeDocument/2006/relationships/hyperlink" Target="https://doi.org/10.1007/s10270-014-0443-z" TargetMode="External"/><Relationship Id="rId693" Type="http://schemas.openxmlformats.org/officeDocument/2006/relationships/hyperlink" Target="https://doi.org/10.1007/3-540-26472-8_1" TargetMode="External"/><Relationship Id="rId707" Type="http://schemas.openxmlformats.org/officeDocument/2006/relationships/hyperlink" Target="https://doi.org/10.1007/978-94-011-1464-6_4" TargetMode="External"/><Relationship Id="rId43" Type="http://schemas.openxmlformats.org/officeDocument/2006/relationships/hyperlink" Target="https://doi.org/10.1007/978-3-031-08848-3_1" TargetMode="External"/><Relationship Id="rId139" Type="http://schemas.openxmlformats.org/officeDocument/2006/relationships/hyperlink" Target="https://doi.org/10.1007/978-3-030-66498-5_16" TargetMode="External"/><Relationship Id="rId346" Type="http://schemas.openxmlformats.org/officeDocument/2006/relationships/hyperlink" Target="https://doi.org/10.1007/978-3-030-24355-5_7" TargetMode="External"/><Relationship Id="rId553" Type="http://schemas.openxmlformats.org/officeDocument/2006/relationships/hyperlink" Target="https://doi.org/10.1007/978-3-642-31069-0_31" TargetMode="External"/><Relationship Id="rId192" Type="http://schemas.openxmlformats.org/officeDocument/2006/relationships/hyperlink" Target="https://doi.org/10.1007/978-3-031-50289-7_18" TargetMode="External"/><Relationship Id="rId206" Type="http://schemas.openxmlformats.org/officeDocument/2006/relationships/hyperlink" Target="https://doi.org/10.1007/978-3-662-68794-9_6" TargetMode="External"/><Relationship Id="rId413" Type="http://schemas.openxmlformats.org/officeDocument/2006/relationships/hyperlink" Target="https://doi.org/10.1007/s13740-018-0086-2" TargetMode="External"/><Relationship Id="rId497" Type="http://schemas.openxmlformats.org/officeDocument/2006/relationships/hyperlink" Target="https://doi.org/10.1007/978-3-642-45100-3_9" TargetMode="External"/><Relationship Id="rId620" Type="http://schemas.openxmlformats.org/officeDocument/2006/relationships/hyperlink" Target="https://doi.org/10.1007/978-3-642-03121-2_1" TargetMode="External"/><Relationship Id="rId357" Type="http://schemas.openxmlformats.org/officeDocument/2006/relationships/hyperlink" Target="https://doi.org/10.1007/978-3-030-37453-2_2" TargetMode="External"/><Relationship Id="rId54" Type="http://schemas.openxmlformats.org/officeDocument/2006/relationships/hyperlink" Target="https://doi.org/10.1007/978-3-031-08848-3_7" TargetMode="External"/><Relationship Id="rId217" Type="http://schemas.openxmlformats.org/officeDocument/2006/relationships/hyperlink" Target="https://doi.org/10.1007/978-3-658-42212-7_15" TargetMode="External"/><Relationship Id="rId564" Type="http://schemas.openxmlformats.org/officeDocument/2006/relationships/hyperlink" Target="https://doi.org/10.1007/978-3-642-32885-5_1" TargetMode="External"/><Relationship Id="rId424" Type="http://schemas.openxmlformats.org/officeDocument/2006/relationships/hyperlink" Target="https://doi.org/10.1007/978-3-319-69462-7_38" TargetMode="External"/><Relationship Id="rId631" Type="http://schemas.openxmlformats.org/officeDocument/2006/relationships/hyperlink" Target="https://doi.org/10.1007/s00450-009-0069-5" TargetMode="External"/><Relationship Id="rId270" Type="http://schemas.openxmlformats.org/officeDocument/2006/relationships/hyperlink" Target="https://doi.org/10.1007/978-3-662-62148-6_13" TargetMode="External"/><Relationship Id="rId65" Type="http://schemas.openxmlformats.org/officeDocument/2006/relationships/hyperlink" Target="https://doi.org/10.1007/978-1-4842-5729-6_12" TargetMode="External"/><Relationship Id="rId130" Type="http://schemas.openxmlformats.org/officeDocument/2006/relationships/hyperlink" Target="https://doi.org/10.1007/978-3-031-61003-5_7" TargetMode="External"/><Relationship Id="rId368" Type="http://schemas.openxmlformats.org/officeDocument/2006/relationships/hyperlink" Target="https://doi.org/10.1007/978-3-662-60938-5_5" TargetMode="External"/><Relationship Id="rId575" Type="http://schemas.openxmlformats.org/officeDocument/2006/relationships/hyperlink" Target="https://doi.org/10.1007/978-3-642-31095-9_44" TargetMode="External"/><Relationship Id="rId228" Type="http://schemas.openxmlformats.org/officeDocument/2006/relationships/hyperlink" Target="https://doi.org/10.1007/978-3-658-35616-3_8" TargetMode="External"/><Relationship Id="rId435" Type="http://schemas.openxmlformats.org/officeDocument/2006/relationships/hyperlink" Target="https://doi.org/10.1007/978-3-319-19069-3_19" TargetMode="External"/><Relationship Id="rId642" Type="http://schemas.openxmlformats.org/officeDocument/2006/relationships/hyperlink" Target="https://doi.org/10.1007/978-3-642-03848-8_5" TargetMode="External"/><Relationship Id="rId281" Type="http://schemas.openxmlformats.org/officeDocument/2006/relationships/hyperlink" Target="https://doi.org/10.1007/978-3-658-35779-5_35" TargetMode="External"/><Relationship Id="rId502" Type="http://schemas.openxmlformats.org/officeDocument/2006/relationships/hyperlink" Target="https://doi.org/10.1007/978-3-319-08915-7_8" TargetMode="External"/><Relationship Id="rId76" Type="http://schemas.openxmlformats.org/officeDocument/2006/relationships/hyperlink" Target="https://doi.org/10.1007/978-3-030-85469-0_20" TargetMode="External"/><Relationship Id="rId141" Type="http://schemas.openxmlformats.org/officeDocument/2006/relationships/hyperlink" Target="https://doi.org/10.1007/978-3-662-68627-0_8" TargetMode="External"/><Relationship Id="rId379" Type="http://schemas.openxmlformats.org/officeDocument/2006/relationships/hyperlink" Target="https://doi.org/10.1007/978-1-4939-7131-2_396" TargetMode="External"/><Relationship Id="rId586" Type="http://schemas.openxmlformats.org/officeDocument/2006/relationships/hyperlink" Target="https://doi.org/10.1007/978-3-642-23059-2_4" TargetMode="External"/><Relationship Id="rId7" Type="http://schemas.openxmlformats.org/officeDocument/2006/relationships/hyperlink" Target="https://doi.org/10.1007/978-3-658-41453-5_2" TargetMode="External"/><Relationship Id="rId239" Type="http://schemas.openxmlformats.org/officeDocument/2006/relationships/hyperlink" Target="https://doi.org/10.1007/978-3-658-38350-3_8" TargetMode="External"/><Relationship Id="rId446" Type="http://schemas.openxmlformats.org/officeDocument/2006/relationships/hyperlink" Target="https://doi.org/10.1007/978-3-319-25037-3_6" TargetMode="External"/><Relationship Id="rId653" Type="http://schemas.openxmlformats.org/officeDocument/2006/relationships/hyperlink" Target="https://doi.org/10.1007/978-3-540-85758-7_9" TargetMode="External"/><Relationship Id="rId292" Type="http://schemas.openxmlformats.org/officeDocument/2006/relationships/hyperlink" Target="https://doi.org/10.34156/978-3-7910-5936-5_7" TargetMode="External"/><Relationship Id="rId306" Type="http://schemas.openxmlformats.org/officeDocument/2006/relationships/hyperlink" Target="https://doi.org/10.1007/978-3-030-40172-6_9" TargetMode="External"/><Relationship Id="rId87" Type="http://schemas.openxmlformats.org/officeDocument/2006/relationships/hyperlink" Target="https://doi.org/10.1007/978-3-031-70396-6_18" TargetMode="External"/><Relationship Id="rId513" Type="http://schemas.openxmlformats.org/officeDocument/2006/relationships/hyperlink" Target="https://doi.org/10.1007/978-3-642-38827-9_8" TargetMode="External"/><Relationship Id="rId597" Type="http://schemas.openxmlformats.org/officeDocument/2006/relationships/hyperlink" Target="https://doi.org/10.1007/978-3-642-24358-5_39" TargetMode="External"/><Relationship Id="rId152" Type="http://schemas.openxmlformats.org/officeDocument/2006/relationships/hyperlink" Target="https://doi.org/10.1007/978-3-030-62807-9_45" TargetMode="External"/><Relationship Id="rId457" Type="http://schemas.openxmlformats.org/officeDocument/2006/relationships/hyperlink" Target="https://doi.org/10.1365/s40702-015-0143-3" TargetMode="External"/><Relationship Id="rId664" Type="http://schemas.openxmlformats.org/officeDocument/2006/relationships/hyperlink" Target="https://doi.org/10.1007/978-3-540-73950-0_10" TargetMode="External"/><Relationship Id="rId14" Type="http://schemas.openxmlformats.org/officeDocument/2006/relationships/hyperlink" Target="https://doi.org/10.1007/s10270-023-01134-0" TargetMode="External"/><Relationship Id="rId317" Type="http://schemas.openxmlformats.org/officeDocument/2006/relationships/hyperlink" Target="https://doi.org/10.1007/978-1-4842-7440-8_6" TargetMode="External"/><Relationship Id="rId524" Type="http://schemas.openxmlformats.org/officeDocument/2006/relationships/hyperlink" Target="https://doi.org/10.1007/978-3-642-36285-9_36" TargetMode="External"/><Relationship Id="rId98" Type="http://schemas.openxmlformats.org/officeDocument/2006/relationships/hyperlink" Target="https://doi.org/10.1007/s10844-024-00873-w" TargetMode="External"/><Relationship Id="rId163" Type="http://schemas.openxmlformats.org/officeDocument/2006/relationships/hyperlink" Target="https://doi.org/10.1007/s10506-023-09372-9" TargetMode="External"/><Relationship Id="rId370" Type="http://schemas.openxmlformats.org/officeDocument/2006/relationships/hyperlink" Target="https://doi.org/10.1007/978-3-662-57963-3_10" TargetMode="External"/><Relationship Id="rId230" Type="http://schemas.openxmlformats.org/officeDocument/2006/relationships/hyperlink" Target="https://doi.org/10.1007/978-3-030-76983-3_23" TargetMode="External"/><Relationship Id="rId468" Type="http://schemas.openxmlformats.org/officeDocument/2006/relationships/hyperlink" Target="https://doi.org/10.1007/s12541-015-0143-9" TargetMode="External"/><Relationship Id="rId675" Type="http://schemas.openxmlformats.org/officeDocument/2006/relationships/hyperlink" Target="https://doi.org/10.1007/11678564_15" TargetMode="External"/><Relationship Id="rId25" Type="http://schemas.openxmlformats.org/officeDocument/2006/relationships/hyperlink" Target="https://doi.org/10.1007/s10115-022-01777-3" TargetMode="External"/><Relationship Id="rId328" Type="http://schemas.openxmlformats.org/officeDocument/2006/relationships/hyperlink" Target="https://doi.org/10.1007/978-3-030-63479-7_2" TargetMode="External"/><Relationship Id="rId535" Type="http://schemas.openxmlformats.org/officeDocument/2006/relationships/hyperlink" Target="https://doi.org/10.1007/978-3-642-28108-2_9" TargetMode="External"/><Relationship Id="rId174" Type="http://schemas.openxmlformats.org/officeDocument/2006/relationships/hyperlink" Target="https://doi.org/10.1007/s12176-022-1021-9" TargetMode="External"/><Relationship Id="rId381" Type="http://schemas.openxmlformats.org/officeDocument/2006/relationships/hyperlink" Target="https://doi.org/10.1007/978-3-319-92901-9_9" TargetMode="External"/><Relationship Id="rId602" Type="http://schemas.openxmlformats.org/officeDocument/2006/relationships/hyperlink" Target="https://doi.org/10.1007/978-3-642-21165-2_1" TargetMode="External"/><Relationship Id="rId241" Type="http://schemas.openxmlformats.org/officeDocument/2006/relationships/hyperlink" Target="https://doi.org/10.1007/978-3-031-08848-3_2" TargetMode="External"/><Relationship Id="rId479" Type="http://schemas.openxmlformats.org/officeDocument/2006/relationships/hyperlink" Target="https://doi.org/10.1007/978-3-319-08222-6_2" TargetMode="External"/><Relationship Id="rId686" Type="http://schemas.openxmlformats.org/officeDocument/2006/relationships/hyperlink" Target="https://doi.org/10.1007/11841197_1" TargetMode="External"/><Relationship Id="rId36" Type="http://schemas.openxmlformats.org/officeDocument/2006/relationships/hyperlink" Target="https://doi.org/10.1007/978-3-031-80793-0_9" TargetMode="External"/><Relationship Id="rId339" Type="http://schemas.openxmlformats.org/officeDocument/2006/relationships/hyperlink" Target="https://doi.org/10.1007/978-3-658-34616-4_5" TargetMode="External"/><Relationship Id="rId546" Type="http://schemas.openxmlformats.org/officeDocument/2006/relationships/hyperlink" Target="https://doi.org/10.1007/978-3-642-38709-8_26" TargetMode="External"/><Relationship Id="rId101" Type="http://schemas.openxmlformats.org/officeDocument/2006/relationships/hyperlink" Target="https://doi.org/10.1007/978-3-031-61343-2_20" TargetMode="External"/><Relationship Id="rId185" Type="http://schemas.openxmlformats.org/officeDocument/2006/relationships/hyperlink" Target="https://doi.org/10.1007/978-3-031-56862-6_13" TargetMode="External"/><Relationship Id="rId406" Type="http://schemas.openxmlformats.org/officeDocument/2006/relationships/hyperlink" Target="https://doi.org/10.1007/978-3-662-49851-4_12" TargetMode="External"/><Relationship Id="rId392" Type="http://schemas.openxmlformats.org/officeDocument/2006/relationships/hyperlink" Target="https://doi.org/10.1007/978-3-658-18751-4_2" TargetMode="External"/><Relationship Id="rId613" Type="http://schemas.openxmlformats.org/officeDocument/2006/relationships/hyperlink" Target="https://doi.org/10.1007/978-3-642-14493-6_54" TargetMode="External"/><Relationship Id="rId697" Type="http://schemas.openxmlformats.org/officeDocument/2006/relationships/hyperlink" Target="https://doi.org/10.1007/11549970_4" TargetMode="External"/><Relationship Id="rId252" Type="http://schemas.openxmlformats.org/officeDocument/2006/relationships/hyperlink" Target="https://doi.org/10.1007/978-3-662-64675-5_20" TargetMode="External"/><Relationship Id="rId47" Type="http://schemas.openxmlformats.org/officeDocument/2006/relationships/hyperlink" Target="https://doi.org/10.1007/978-3-658-38379-4_6" TargetMode="External"/><Relationship Id="rId112" Type="http://schemas.openxmlformats.org/officeDocument/2006/relationships/hyperlink" Target="https://doi.org/10.1007/978-3-030-40172-6_19" TargetMode="External"/><Relationship Id="rId557" Type="http://schemas.openxmlformats.org/officeDocument/2006/relationships/hyperlink" Target="https://doi.org/10.1007/978-3-642-28108-2_46" TargetMode="External"/><Relationship Id="rId196" Type="http://schemas.openxmlformats.org/officeDocument/2006/relationships/hyperlink" Target="https://doi.org/10.1007/978-3-658-40943-2_16" TargetMode="External"/><Relationship Id="rId417" Type="http://schemas.openxmlformats.org/officeDocument/2006/relationships/hyperlink" Target="https://doi.org/10.1007/978-3-658-17297-8_12" TargetMode="External"/><Relationship Id="rId624" Type="http://schemas.openxmlformats.org/officeDocument/2006/relationships/hyperlink" Target="https://doi.org/10.1007/978-3-642-00416-2_15" TargetMode="External"/><Relationship Id="rId263" Type="http://schemas.openxmlformats.org/officeDocument/2006/relationships/hyperlink" Target="https://doi.org/10.1007/978-3-030-30446-1_1" TargetMode="External"/><Relationship Id="rId470" Type="http://schemas.openxmlformats.org/officeDocument/2006/relationships/hyperlink" Target="https://doi.org/10.1007/978-3-319-25264-3_37" TargetMode="External"/><Relationship Id="rId58" Type="http://schemas.openxmlformats.org/officeDocument/2006/relationships/hyperlink" Target="https://doi.org/10.1007/978-3-031-82225-4_2" TargetMode="External"/><Relationship Id="rId123" Type="http://schemas.openxmlformats.org/officeDocument/2006/relationships/hyperlink" Target="https://doi.org/10.1007/978-3-030-40172-6_12" TargetMode="External"/><Relationship Id="rId330" Type="http://schemas.openxmlformats.org/officeDocument/2006/relationships/hyperlink" Target="https://doi.org/10.1007/978-3-662-45537-1_52-2" TargetMode="External"/><Relationship Id="rId568" Type="http://schemas.openxmlformats.org/officeDocument/2006/relationships/hyperlink" Target="https://doi.org/10.1007/978-3-642-29262-0_5" TargetMode="External"/><Relationship Id="rId428" Type="http://schemas.openxmlformats.org/officeDocument/2006/relationships/hyperlink" Target="https://doi.org/10.1057/978-1-137-37879-8_2" TargetMode="External"/><Relationship Id="rId635" Type="http://schemas.openxmlformats.org/officeDocument/2006/relationships/hyperlink" Target="https://doi.org/10.1007/s10619-009-7040-0" TargetMode="External"/><Relationship Id="rId274" Type="http://schemas.openxmlformats.org/officeDocument/2006/relationships/hyperlink" Target="https://doi.org/10.1007/978-3-658-34680-5_3" TargetMode="External"/><Relationship Id="rId481" Type="http://schemas.openxmlformats.org/officeDocument/2006/relationships/hyperlink" Target="https://doi.org/10.1007/978-3-319-23063-4_13" TargetMode="External"/><Relationship Id="rId702" Type="http://schemas.openxmlformats.org/officeDocument/2006/relationships/hyperlink" Target="https://doi.org/10.1007/978-3-540-24775-3_8" TargetMode="External"/><Relationship Id="rId69" Type="http://schemas.openxmlformats.org/officeDocument/2006/relationships/hyperlink" Target="https://doi.org/10.1007/s10009-022-00668-w" TargetMode="External"/><Relationship Id="rId134" Type="http://schemas.openxmlformats.org/officeDocument/2006/relationships/hyperlink" Target="https://doi.org/10.1007/s00287-019-01198-7" TargetMode="External"/><Relationship Id="rId579" Type="http://schemas.openxmlformats.org/officeDocument/2006/relationships/hyperlink" Target="https://doi.org/10.1007/978-3-642-19345-3_4" TargetMode="External"/><Relationship Id="rId341" Type="http://schemas.openxmlformats.org/officeDocument/2006/relationships/hyperlink" Target="https://doi.org/10.1007/978-3-658-31132-2_2" TargetMode="External"/><Relationship Id="rId439" Type="http://schemas.openxmlformats.org/officeDocument/2006/relationships/hyperlink" Target="https://doi.org/10.1007/978-3-319-25037-3_5" TargetMode="External"/><Relationship Id="rId646" Type="http://schemas.openxmlformats.org/officeDocument/2006/relationships/hyperlink" Target="https://doi.org/10.1007/978-3-540-88710-2_1" TargetMode="External"/><Relationship Id="rId201" Type="http://schemas.openxmlformats.org/officeDocument/2006/relationships/hyperlink" Target="https://doi.org/10.1007/978-3-658-24170-4_2" TargetMode="External"/><Relationship Id="rId285" Type="http://schemas.openxmlformats.org/officeDocument/2006/relationships/hyperlink" Target="https://doi.org/10.1007/978-3-658-37151-7_7" TargetMode="External"/><Relationship Id="rId506" Type="http://schemas.openxmlformats.org/officeDocument/2006/relationships/hyperlink" Target="https://doi.org/10.1007/978-3-319-07218-0_5" TargetMode="External"/><Relationship Id="rId492" Type="http://schemas.openxmlformats.org/officeDocument/2006/relationships/hyperlink" Target="https://doi.org/10.1007/978-81-322-2494-5_1" TargetMode="External"/><Relationship Id="rId145" Type="http://schemas.openxmlformats.org/officeDocument/2006/relationships/hyperlink" Target="https://doi.org/10.1007/s10639-022-11474-x" TargetMode="External"/><Relationship Id="rId352" Type="http://schemas.openxmlformats.org/officeDocument/2006/relationships/hyperlink" Target="https://doi.org/10.1007/978-3-030-06234-7_21" TargetMode="External"/><Relationship Id="rId212" Type="http://schemas.openxmlformats.org/officeDocument/2006/relationships/hyperlink" Target="https://doi.org/10.1007/978-3-030-85440-9_11" TargetMode="External"/><Relationship Id="rId657" Type="http://schemas.openxmlformats.org/officeDocument/2006/relationships/hyperlink" Target="https://doi.org/10.1007/978-3-540-85758-7_8" TargetMode="External"/><Relationship Id="rId296" Type="http://schemas.openxmlformats.org/officeDocument/2006/relationships/hyperlink" Target="https://doi.org/10.1007/978-1-4842-5729-6_10" TargetMode="External"/><Relationship Id="rId517" Type="http://schemas.openxmlformats.org/officeDocument/2006/relationships/hyperlink" Target="https://doi.org/10.1007/s10270-014-0395-3" TargetMode="External"/><Relationship Id="rId60" Type="http://schemas.openxmlformats.org/officeDocument/2006/relationships/hyperlink" Target="https://doi.org/10.1007/978-3-031-08848-3_13" TargetMode="External"/><Relationship Id="rId156" Type="http://schemas.openxmlformats.org/officeDocument/2006/relationships/hyperlink" Target="https://doi.org/10.1007/978-3-031-53361-7_20" TargetMode="External"/><Relationship Id="rId363" Type="http://schemas.openxmlformats.org/officeDocument/2006/relationships/hyperlink" Target="https://doi.org/10.1007/978-3-030-72331-6_16" TargetMode="External"/><Relationship Id="rId570" Type="http://schemas.openxmlformats.org/officeDocument/2006/relationships/hyperlink" Target="https://doi.org/10.1007/978-3-642-29863-9_8" TargetMode="External"/><Relationship Id="rId223" Type="http://schemas.openxmlformats.org/officeDocument/2006/relationships/hyperlink" Target="https://doi.org/10.1007/978-3-658-38692-4_3" TargetMode="External"/><Relationship Id="rId430" Type="http://schemas.openxmlformats.org/officeDocument/2006/relationships/hyperlink" Target="https://doi.org/10.1186/s13635-016-0043-2" TargetMode="External"/><Relationship Id="rId668" Type="http://schemas.openxmlformats.org/officeDocument/2006/relationships/hyperlink" Target="https://doi.org/10.1007/978-3-540-76848-7_8" TargetMode="External"/><Relationship Id="rId18" Type="http://schemas.openxmlformats.org/officeDocument/2006/relationships/hyperlink" Target="https://doi.org/10.1007/978-3-658-46099-0_7" TargetMode="External"/><Relationship Id="rId528" Type="http://schemas.openxmlformats.org/officeDocument/2006/relationships/hyperlink" Target="https://doi.org/10.1007/s11280-013-0210-z" TargetMode="External"/><Relationship Id="rId125" Type="http://schemas.openxmlformats.org/officeDocument/2006/relationships/hyperlink" Target="https://doi.org/10.1007/978-3-031-27815-0_35" TargetMode="External"/><Relationship Id="rId167" Type="http://schemas.openxmlformats.org/officeDocument/2006/relationships/hyperlink" Target="https://doi.org/10.1007/978-3-030-40172-6_18" TargetMode="External"/><Relationship Id="rId332" Type="http://schemas.openxmlformats.org/officeDocument/2006/relationships/hyperlink" Target="https://doi.org/10.1007/978-3-658-35449-7_5" TargetMode="External"/><Relationship Id="rId374" Type="http://schemas.openxmlformats.org/officeDocument/2006/relationships/hyperlink" Target="https://doi.org/10.1007/978-3-319-92901-9_10" TargetMode="External"/><Relationship Id="rId581" Type="http://schemas.openxmlformats.org/officeDocument/2006/relationships/hyperlink" Target="https://doi.org/10.1007/978-3-642-23059-2_12" TargetMode="External"/><Relationship Id="rId71" Type="http://schemas.openxmlformats.org/officeDocument/2006/relationships/hyperlink" Target="https://doi.org/10.1007/s44311-024-00005-1" TargetMode="External"/><Relationship Id="rId234" Type="http://schemas.openxmlformats.org/officeDocument/2006/relationships/hyperlink" Target="https://doi.org/10.1365/s40702-017-0388-0" TargetMode="External"/><Relationship Id="rId637" Type="http://schemas.openxmlformats.org/officeDocument/2006/relationships/hyperlink" Target="https://doi.org/10.1007/978-3-642-03848-8_1" TargetMode="External"/><Relationship Id="rId679" Type="http://schemas.openxmlformats.org/officeDocument/2006/relationships/hyperlink" Target="https://doi.org/10.1007/11678564_16" TargetMode="External"/><Relationship Id="rId2" Type="http://schemas.openxmlformats.org/officeDocument/2006/relationships/hyperlink" Target="https://doi.org/10.1007/s12599-024-00860-z" TargetMode="External"/><Relationship Id="rId29" Type="http://schemas.openxmlformats.org/officeDocument/2006/relationships/hyperlink" Target="https://doi.org/10.1007/978-3-030-96655-3_3" TargetMode="External"/><Relationship Id="rId276" Type="http://schemas.openxmlformats.org/officeDocument/2006/relationships/hyperlink" Target="https://doi.org/10.1007/s12599-022-00759-7" TargetMode="External"/><Relationship Id="rId441" Type="http://schemas.openxmlformats.org/officeDocument/2006/relationships/hyperlink" Target="https://doi.org/10.1007/978-3-319-19509-4_9" TargetMode="External"/><Relationship Id="rId483" Type="http://schemas.openxmlformats.org/officeDocument/2006/relationships/hyperlink" Target="https://doi.org/10.1007/978-3-319-14430-6_2" TargetMode="External"/><Relationship Id="rId539" Type="http://schemas.openxmlformats.org/officeDocument/2006/relationships/hyperlink" Target="https://doi.org/10.1007/978-3-642-40823-6_14" TargetMode="External"/><Relationship Id="rId690" Type="http://schemas.openxmlformats.org/officeDocument/2006/relationships/hyperlink" Target="https://doi.org/10.1007/11538394_41" TargetMode="External"/><Relationship Id="rId704" Type="http://schemas.openxmlformats.org/officeDocument/2006/relationships/hyperlink" Target="https://doi.org/10.1007/978-3-540-27755-2_1" TargetMode="External"/><Relationship Id="rId40" Type="http://schemas.openxmlformats.org/officeDocument/2006/relationships/hyperlink" Target="https://doi.org/10.1007/978-3-031-56107-8_31" TargetMode="External"/><Relationship Id="rId136" Type="http://schemas.openxmlformats.org/officeDocument/2006/relationships/hyperlink" Target="https://doi.org/10.1007/978-3-658-35449-7_8" TargetMode="External"/><Relationship Id="rId178" Type="http://schemas.openxmlformats.org/officeDocument/2006/relationships/hyperlink" Target="https://doi.org/10.1007/978-3-658-40298-3_1" TargetMode="External"/><Relationship Id="rId301" Type="http://schemas.openxmlformats.org/officeDocument/2006/relationships/hyperlink" Target="https://doi.org/10.1007/978-3-658-36187-7_4" TargetMode="External"/><Relationship Id="rId343" Type="http://schemas.openxmlformats.org/officeDocument/2006/relationships/hyperlink" Target="https://doi.org/10.1007/978-3-658-30484-3_5" TargetMode="External"/><Relationship Id="rId550" Type="http://schemas.openxmlformats.org/officeDocument/2006/relationships/hyperlink" Target="https://doi.org/10.1007/978-3-642-35179-2_14" TargetMode="External"/><Relationship Id="rId82" Type="http://schemas.openxmlformats.org/officeDocument/2006/relationships/hyperlink" Target="https://doi.org/10.1007/978-3-031-56107-8_33" TargetMode="External"/><Relationship Id="rId203" Type="http://schemas.openxmlformats.org/officeDocument/2006/relationships/hyperlink" Target="https://doi.org/10.1007/978-3-658-38692-4_4" TargetMode="External"/><Relationship Id="rId385" Type="http://schemas.openxmlformats.org/officeDocument/2006/relationships/hyperlink" Target="https://doi.org/10.1007/978-3-319-98812-2_25" TargetMode="External"/><Relationship Id="rId592" Type="http://schemas.openxmlformats.org/officeDocument/2006/relationships/hyperlink" Target="https://doi.org/10.1007/978-3-642-19345-3_2" TargetMode="External"/><Relationship Id="rId606" Type="http://schemas.openxmlformats.org/officeDocument/2006/relationships/hyperlink" Target="https://doi.org/10.1007/BF03340342" TargetMode="External"/><Relationship Id="rId648" Type="http://schemas.openxmlformats.org/officeDocument/2006/relationships/hyperlink" Target="https://doi.org/10.1007/978-3-540-78238-4_1" TargetMode="External"/><Relationship Id="rId245" Type="http://schemas.openxmlformats.org/officeDocument/2006/relationships/hyperlink" Target="https://doi.org/10.1007/978-3-658-33968-5_2" TargetMode="External"/><Relationship Id="rId287" Type="http://schemas.openxmlformats.org/officeDocument/2006/relationships/hyperlink" Target="https://doi.org/10.1007/978-3-030-78814-8_13" TargetMode="External"/><Relationship Id="rId410" Type="http://schemas.openxmlformats.org/officeDocument/2006/relationships/hyperlink" Target="https://doi.org/10.1007/978-3-319-39429-9_15" TargetMode="External"/><Relationship Id="rId452" Type="http://schemas.openxmlformats.org/officeDocument/2006/relationships/hyperlink" Target="https://doi.org/10.1007/978-3-658-11589-0_11" TargetMode="External"/><Relationship Id="rId494" Type="http://schemas.openxmlformats.org/officeDocument/2006/relationships/hyperlink" Target="https://doi.org/10.1007/978-3-319-10665-6_8" TargetMode="External"/><Relationship Id="rId508" Type="http://schemas.openxmlformats.org/officeDocument/2006/relationships/hyperlink" Target="https://doi.org/10.1007/978-3-319-08222-6_1" TargetMode="External"/><Relationship Id="rId105" Type="http://schemas.openxmlformats.org/officeDocument/2006/relationships/hyperlink" Target="https://doi.org/10.1007/s10257-024-00689-9" TargetMode="External"/><Relationship Id="rId147" Type="http://schemas.openxmlformats.org/officeDocument/2006/relationships/hyperlink" Target="https://doi.org/10.1007/978-3-662-58528-3_52" TargetMode="External"/><Relationship Id="rId312" Type="http://schemas.openxmlformats.org/officeDocument/2006/relationships/hyperlink" Target="https://doi.org/10.1007/978-3-662-58736-2_11" TargetMode="External"/><Relationship Id="rId354" Type="http://schemas.openxmlformats.org/officeDocument/2006/relationships/hyperlink" Target="https://doi.org/10.1007/978-3-658-30168-2_7" TargetMode="External"/><Relationship Id="rId51" Type="http://schemas.openxmlformats.org/officeDocument/2006/relationships/hyperlink" Target="https://doi.org/10.1007/978-3-658-46099-0_6" TargetMode="External"/><Relationship Id="rId93" Type="http://schemas.openxmlformats.org/officeDocument/2006/relationships/hyperlink" Target="https://doi.org/10.1007/978-3-031-71333-0_2" TargetMode="External"/><Relationship Id="rId189" Type="http://schemas.openxmlformats.org/officeDocument/2006/relationships/hyperlink" Target="https://doi.org/10.1007/978-3-658-36324-6_5" TargetMode="External"/><Relationship Id="rId396" Type="http://schemas.openxmlformats.org/officeDocument/2006/relationships/hyperlink" Target="https://doi.org/10.1007/978-3-662-49851-4_2" TargetMode="External"/><Relationship Id="rId561" Type="http://schemas.openxmlformats.org/officeDocument/2006/relationships/hyperlink" Target="https://doi.org/10.1007/978-3-642-28108-2_8" TargetMode="External"/><Relationship Id="rId617" Type="http://schemas.openxmlformats.org/officeDocument/2006/relationships/hyperlink" Target="https://doi.org/10.1007/978-3-642-01982-1_8" TargetMode="External"/><Relationship Id="rId659" Type="http://schemas.openxmlformats.org/officeDocument/2006/relationships/hyperlink" Target="https://doi.org/10.1007/s10270-008-0090-3" TargetMode="External"/><Relationship Id="rId214" Type="http://schemas.openxmlformats.org/officeDocument/2006/relationships/hyperlink" Target="https://doi.org/10.1007/978-3-662-65413-2_4" TargetMode="External"/><Relationship Id="rId256" Type="http://schemas.openxmlformats.org/officeDocument/2006/relationships/hyperlink" Target="https://doi.org/10.1007/978-3-030-78829-2_18" TargetMode="External"/><Relationship Id="rId298" Type="http://schemas.openxmlformats.org/officeDocument/2006/relationships/hyperlink" Target="https://doi.org/10.1007/978-3-658-04795-5_40-2" TargetMode="External"/><Relationship Id="rId421" Type="http://schemas.openxmlformats.org/officeDocument/2006/relationships/hyperlink" Target="https://doi.org/10.1007/978-3-319-47208-9_4" TargetMode="External"/><Relationship Id="rId463" Type="http://schemas.openxmlformats.org/officeDocument/2006/relationships/hyperlink" Target="https://doi.org/10.1186/s40064-016-1688-5" TargetMode="External"/><Relationship Id="rId519" Type="http://schemas.openxmlformats.org/officeDocument/2006/relationships/hyperlink" Target="https://doi.org/10.1007/978-3-642-36611-6_11" TargetMode="External"/><Relationship Id="rId670" Type="http://schemas.openxmlformats.org/officeDocument/2006/relationships/hyperlink" Target="https://doi.org/10.1007/3-540-30787-7_1" TargetMode="External"/><Relationship Id="rId116" Type="http://schemas.openxmlformats.org/officeDocument/2006/relationships/hyperlink" Target="https://doi.org/10.1007/978-3-031-75960-4_12" TargetMode="External"/><Relationship Id="rId158" Type="http://schemas.openxmlformats.org/officeDocument/2006/relationships/hyperlink" Target="https://doi.org/10.1007/978-3-030-24986-1_47" TargetMode="External"/><Relationship Id="rId323" Type="http://schemas.openxmlformats.org/officeDocument/2006/relationships/hyperlink" Target="https://doi.org/10.1007/978-3-031-50605-5_10" TargetMode="External"/><Relationship Id="rId530" Type="http://schemas.openxmlformats.org/officeDocument/2006/relationships/hyperlink" Target="https://doi.org/10.1007/978-3-642-37128-8_1" TargetMode="External"/><Relationship Id="rId20" Type="http://schemas.openxmlformats.org/officeDocument/2006/relationships/hyperlink" Target="https://doi.org/10.1007/978-3-031-70445-1_31" TargetMode="External"/><Relationship Id="rId62" Type="http://schemas.openxmlformats.org/officeDocument/2006/relationships/hyperlink" Target="https://doi.org/10.1007/978-3-030-85469-0_1" TargetMode="External"/><Relationship Id="rId365" Type="http://schemas.openxmlformats.org/officeDocument/2006/relationships/hyperlink" Target="https://doi.org/10.1007/978-3-658-29431-1_3" TargetMode="External"/><Relationship Id="rId572" Type="http://schemas.openxmlformats.org/officeDocument/2006/relationships/hyperlink" Target="https://doi.org/10.1007/978-3-642-24849-8_1" TargetMode="External"/><Relationship Id="rId628" Type="http://schemas.openxmlformats.org/officeDocument/2006/relationships/hyperlink" Target="https://doi.org/10.1007/978-3-642-00416-2_9" TargetMode="External"/><Relationship Id="rId225" Type="http://schemas.openxmlformats.org/officeDocument/2006/relationships/hyperlink" Target="https://doi.org/10.1007/978-3-030-85082-1_16" TargetMode="External"/><Relationship Id="rId267" Type="http://schemas.openxmlformats.org/officeDocument/2006/relationships/hyperlink" Target="https://doi.org/10.1007/978-3-030-85440-9_16" TargetMode="External"/><Relationship Id="rId432" Type="http://schemas.openxmlformats.org/officeDocument/2006/relationships/hyperlink" Target="https://doi.org/10.1007/978-3-662-49851-4_5" TargetMode="External"/><Relationship Id="rId474" Type="http://schemas.openxmlformats.org/officeDocument/2006/relationships/hyperlink" Target="https://doi.org/10.1007/978-3-319-19237-6_16" TargetMode="External"/><Relationship Id="rId127" Type="http://schemas.openxmlformats.org/officeDocument/2006/relationships/hyperlink" Target="https://doi.org/10.1007/978-3-030-40172-6_17" TargetMode="External"/><Relationship Id="rId681" Type="http://schemas.openxmlformats.org/officeDocument/2006/relationships/hyperlink" Target="https://doi.org/10.1007/3-540-33359-2_23" TargetMode="External"/><Relationship Id="rId31" Type="http://schemas.openxmlformats.org/officeDocument/2006/relationships/hyperlink" Target="https://doi.org/10.1007/978-3-031-92474-3_25" TargetMode="External"/><Relationship Id="rId73" Type="http://schemas.openxmlformats.org/officeDocument/2006/relationships/hyperlink" Target="https://doi.org/10.1007/978-3-658-42832-7_4" TargetMode="External"/><Relationship Id="rId169" Type="http://schemas.openxmlformats.org/officeDocument/2006/relationships/hyperlink" Target="https://doi.org/10.1007/978-3-031-38165-2_70" TargetMode="External"/><Relationship Id="rId334" Type="http://schemas.openxmlformats.org/officeDocument/2006/relationships/hyperlink" Target="https://doi.org/10.1007/978-3-319-98651-7_14" TargetMode="External"/><Relationship Id="rId376" Type="http://schemas.openxmlformats.org/officeDocument/2006/relationships/hyperlink" Target="https://doi.org/10.1007/978-3-319-64265-9_7" TargetMode="External"/><Relationship Id="rId541" Type="http://schemas.openxmlformats.org/officeDocument/2006/relationships/hyperlink" Target="https://doi.org/10.1007/978-3-642-34471-8_2" TargetMode="External"/><Relationship Id="rId583" Type="http://schemas.openxmlformats.org/officeDocument/2006/relationships/hyperlink" Target="https://doi.org/10.1007/978-3-642-25535-9_16" TargetMode="External"/><Relationship Id="rId639" Type="http://schemas.openxmlformats.org/officeDocument/2006/relationships/hyperlink" Target="https://doi.org/10.1007/978-3-642-01190-0_15" TargetMode="External"/><Relationship Id="rId4" Type="http://schemas.openxmlformats.org/officeDocument/2006/relationships/hyperlink" Target="https://doi.org/10.1007/978-3-031-56576-2_17" TargetMode="External"/><Relationship Id="rId180" Type="http://schemas.openxmlformats.org/officeDocument/2006/relationships/hyperlink" Target="https://doi.org/10.1007/978-3-030-92875-9_3" TargetMode="External"/><Relationship Id="rId236" Type="http://schemas.openxmlformats.org/officeDocument/2006/relationships/hyperlink" Target="https://doi.org/10.1007/978-3-658-41467-2_18" TargetMode="External"/><Relationship Id="rId278" Type="http://schemas.openxmlformats.org/officeDocument/2006/relationships/hyperlink" Target="https://doi.org/10.1007/978-3-030-46633-6_2" TargetMode="External"/><Relationship Id="rId401" Type="http://schemas.openxmlformats.org/officeDocument/2006/relationships/hyperlink" Target="https://doi.org/10.1007/978-3-319-70491-3_12" TargetMode="External"/><Relationship Id="rId443" Type="http://schemas.openxmlformats.org/officeDocument/2006/relationships/hyperlink" Target="https://doi.org/10.1007/s12599-016-0428-2" TargetMode="External"/><Relationship Id="rId650" Type="http://schemas.openxmlformats.org/officeDocument/2006/relationships/hyperlink" Target="https://doi.org/10.1007/978-3-540-69534-9_34" TargetMode="External"/><Relationship Id="rId303" Type="http://schemas.openxmlformats.org/officeDocument/2006/relationships/hyperlink" Target="https://doi.org/10.1007/978-3-658-25589-3_6" TargetMode="External"/><Relationship Id="rId485" Type="http://schemas.openxmlformats.org/officeDocument/2006/relationships/hyperlink" Target="https://doi.org/10.1007/978-3-662-46531-8_3" TargetMode="External"/><Relationship Id="rId692" Type="http://schemas.openxmlformats.org/officeDocument/2006/relationships/hyperlink" Target="https://doi.org/10.1007/11575771_11" TargetMode="External"/><Relationship Id="rId706" Type="http://schemas.openxmlformats.org/officeDocument/2006/relationships/hyperlink" Target="https://doi.org/10.1007/3-540-48068-4_1" TargetMode="External"/><Relationship Id="rId42" Type="http://schemas.openxmlformats.org/officeDocument/2006/relationships/hyperlink" Target="https://doi.org/10.1007/978-3-031-64073-5_1" TargetMode="External"/><Relationship Id="rId84" Type="http://schemas.openxmlformats.org/officeDocument/2006/relationships/hyperlink" Target="https://doi.org/10.1007/978-3-031-61343-2_18" TargetMode="External"/><Relationship Id="rId138" Type="http://schemas.openxmlformats.org/officeDocument/2006/relationships/hyperlink" Target="https://doi.org/10.1007/978-3-031-08848-3_6" TargetMode="External"/><Relationship Id="rId345" Type="http://schemas.openxmlformats.org/officeDocument/2006/relationships/hyperlink" Target="https://doi.org/10.1007/978-3-030-17666-2_3" TargetMode="External"/><Relationship Id="rId387" Type="http://schemas.openxmlformats.org/officeDocument/2006/relationships/hyperlink" Target="https://doi.org/10.1007/978-1-4614-8265-9_1179" TargetMode="External"/><Relationship Id="rId510" Type="http://schemas.openxmlformats.org/officeDocument/2006/relationships/hyperlink" Target="https://doi.org/10.1007/978-3-642-32741-4_10" TargetMode="External"/><Relationship Id="rId552" Type="http://schemas.openxmlformats.org/officeDocument/2006/relationships/hyperlink" Target="https://doi.org/10.1007/978-3-642-32573-1_20" TargetMode="External"/><Relationship Id="rId594" Type="http://schemas.openxmlformats.org/officeDocument/2006/relationships/hyperlink" Target="https://doi.org/10.1007/978-3-642-23059-2_26" TargetMode="External"/><Relationship Id="rId608" Type="http://schemas.openxmlformats.org/officeDocument/2006/relationships/hyperlink" Target="https://doi.org/10.1007/978-3-642-10781-8_34" TargetMode="External"/><Relationship Id="rId191" Type="http://schemas.openxmlformats.org/officeDocument/2006/relationships/hyperlink" Target="https://doi.org/10.1007/978-3-658-35859-4_8" TargetMode="External"/><Relationship Id="rId205" Type="http://schemas.openxmlformats.org/officeDocument/2006/relationships/hyperlink" Target="https://doi.org/10.1007/978-3-031-06543-9_1" TargetMode="External"/><Relationship Id="rId247" Type="http://schemas.openxmlformats.org/officeDocument/2006/relationships/hyperlink" Target="https://doi.org/10.1007/978-3-658-35859-4_12" TargetMode="External"/><Relationship Id="rId412" Type="http://schemas.openxmlformats.org/officeDocument/2006/relationships/hyperlink" Target="https://doi.org/10.1007/978-3-319-52181-7_9" TargetMode="External"/><Relationship Id="rId107" Type="http://schemas.openxmlformats.org/officeDocument/2006/relationships/hyperlink" Target="https://doi.org/10.1007/978-3-658-42483-1_3" TargetMode="External"/><Relationship Id="rId289" Type="http://schemas.openxmlformats.org/officeDocument/2006/relationships/hyperlink" Target="https://doi.org/10.1007/978-3-030-40172-6_5" TargetMode="External"/><Relationship Id="rId454" Type="http://schemas.openxmlformats.org/officeDocument/2006/relationships/hyperlink" Target="https://doi.org/10.1007/s10270-015-0497-6" TargetMode="External"/><Relationship Id="rId496" Type="http://schemas.openxmlformats.org/officeDocument/2006/relationships/hyperlink" Target="https://doi.org/10.1007/978-3-642-45103-4_15" TargetMode="External"/><Relationship Id="rId661" Type="http://schemas.openxmlformats.org/officeDocument/2006/relationships/hyperlink" Target="https://doi.org/10.1007/978-3-540-72677-7_7" TargetMode="External"/><Relationship Id="rId11" Type="http://schemas.openxmlformats.org/officeDocument/2006/relationships/hyperlink" Target="https://doi.org/10.1007/s12599-024-00906-2" TargetMode="External"/><Relationship Id="rId53" Type="http://schemas.openxmlformats.org/officeDocument/2006/relationships/hyperlink" Target="https://doi.org/10.1007/978-3-031-45645-9_21" TargetMode="External"/><Relationship Id="rId149" Type="http://schemas.openxmlformats.org/officeDocument/2006/relationships/hyperlink" Target="https://doi.org/10.1007/978-3-031-48322-6_6" TargetMode="External"/><Relationship Id="rId314" Type="http://schemas.openxmlformats.org/officeDocument/2006/relationships/hyperlink" Target="https://doi.org/10.1007/978-3-658-34324-8_16" TargetMode="External"/><Relationship Id="rId356" Type="http://schemas.openxmlformats.org/officeDocument/2006/relationships/hyperlink" Target="https://doi.org/10.1007/978-3-030-06234-7_20" TargetMode="External"/><Relationship Id="rId398" Type="http://schemas.openxmlformats.org/officeDocument/2006/relationships/hyperlink" Target="https://doi.org/10.1007/978-3-030-03667-6_4" TargetMode="External"/><Relationship Id="rId521" Type="http://schemas.openxmlformats.org/officeDocument/2006/relationships/hyperlink" Target="https://doi.org/10.1007/978-3-642-28108-2_19" TargetMode="External"/><Relationship Id="rId563" Type="http://schemas.openxmlformats.org/officeDocument/2006/relationships/hyperlink" Target="https://doi.org/10.1007/978-3-642-33155-8_2" TargetMode="External"/><Relationship Id="rId619" Type="http://schemas.openxmlformats.org/officeDocument/2006/relationships/hyperlink" Target="https://doi.org/10.1007/978-3-642-12814-1_13" TargetMode="External"/><Relationship Id="rId95" Type="http://schemas.openxmlformats.org/officeDocument/2006/relationships/hyperlink" Target="https://doi.org/10.1007/978-3-658-41584-6_6" TargetMode="External"/><Relationship Id="rId160" Type="http://schemas.openxmlformats.org/officeDocument/2006/relationships/hyperlink" Target="https://doi.org/10.1007/978-3-662-67392-8_4" TargetMode="External"/><Relationship Id="rId216" Type="http://schemas.openxmlformats.org/officeDocument/2006/relationships/hyperlink" Target="https://doi.org/10.1007/978-3-658-42483-1_10" TargetMode="External"/><Relationship Id="rId423" Type="http://schemas.openxmlformats.org/officeDocument/2006/relationships/hyperlink" Target="https://doi.org/10.1365/s40702-015-0137-1" TargetMode="External"/><Relationship Id="rId258" Type="http://schemas.openxmlformats.org/officeDocument/2006/relationships/hyperlink" Target="https://doi.org/10.1007/978-3-662-63560-5_4" TargetMode="External"/><Relationship Id="rId465" Type="http://schemas.openxmlformats.org/officeDocument/2006/relationships/hyperlink" Target="https://doi.org/10.1007/978-3-319-20612-7_3" TargetMode="External"/><Relationship Id="rId630" Type="http://schemas.openxmlformats.org/officeDocument/2006/relationships/hyperlink" Target="https://doi.org/10.1007/978-3-642-01190-0_16" TargetMode="External"/><Relationship Id="rId672" Type="http://schemas.openxmlformats.org/officeDocument/2006/relationships/hyperlink" Target="https://doi.org/10.1007/3-540-33528-5_21" TargetMode="External"/><Relationship Id="rId22" Type="http://schemas.openxmlformats.org/officeDocument/2006/relationships/hyperlink" Target="https://doi.org/10.1007/s13748-022-00281-7" TargetMode="External"/><Relationship Id="rId64" Type="http://schemas.openxmlformats.org/officeDocument/2006/relationships/hyperlink" Target="https://doi.org/10.1007/978-3-031-82225-4_37" TargetMode="External"/><Relationship Id="rId118" Type="http://schemas.openxmlformats.org/officeDocument/2006/relationships/hyperlink" Target="https://doi.org/10.1007/978-3-031-56826-8_33" TargetMode="External"/><Relationship Id="rId325" Type="http://schemas.openxmlformats.org/officeDocument/2006/relationships/hyperlink" Target="https://doi.org/10.1007/978-3-030-58666-9_7" TargetMode="External"/><Relationship Id="rId367" Type="http://schemas.openxmlformats.org/officeDocument/2006/relationships/hyperlink" Target="https://doi.org/10.1007/978-3-319-77525-8_89" TargetMode="External"/><Relationship Id="rId532" Type="http://schemas.openxmlformats.org/officeDocument/2006/relationships/hyperlink" Target="https://doi.org/10.1007/978-3-642-36926-1_33" TargetMode="External"/><Relationship Id="rId574" Type="http://schemas.openxmlformats.org/officeDocument/2006/relationships/hyperlink" Target="https://doi.org/10.1007/978-3-642-31668-5_7" TargetMode="External"/><Relationship Id="rId171" Type="http://schemas.openxmlformats.org/officeDocument/2006/relationships/hyperlink" Target="https://doi.org/10.1007/978-3-031-51528-6_2" TargetMode="External"/><Relationship Id="rId227" Type="http://schemas.openxmlformats.org/officeDocument/2006/relationships/hyperlink" Target="https://doi.org/10.1007/978-3-658-38379-4_10" TargetMode="External"/><Relationship Id="rId269" Type="http://schemas.openxmlformats.org/officeDocument/2006/relationships/hyperlink" Target="https://doi.org/10.1007/978-981-19-8296-5_13" TargetMode="External"/><Relationship Id="rId434" Type="http://schemas.openxmlformats.org/officeDocument/2006/relationships/hyperlink" Target="https://doi.org/10.1365/s40702-016-0261-6" TargetMode="External"/><Relationship Id="rId476" Type="http://schemas.openxmlformats.org/officeDocument/2006/relationships/hyperlink" Target="https://doi.org/10.1007/978-3-319-16313-0_19" TargetMode="External"/><Relationship Id="rId641" Type="http://schemas.openxmlformats.org/officeDocument/2006/relationships/hyperlink" Target="https://doi.org/10.1007/978-3-540-48713-5_29" TargetMode="External"/><Relationship Id="rId683" Type="http://schemas.openxmlformats.org/officeDocument/2006/relationships/hyperlink" Target="https://doi.org/10.1007/s10606-005-9005-9" TargetMode="External"/><Relationship Id="rId33" Type="http://schemas.openxmlformats.org/officeDocument/2006/relationships/hyperlink" Target="https://doi.org/10.1007/978-3-031-61003-5_29" TargetMode="External"/><Relationship Id="rId129" Type="http://schemas.openxmlformats.org/officeDocument/2006/relationships/hyperlink" Target="https://doi.org/10.1007/978-3-031-82225-4_5" TargetMode="External"/><Relationship Id="rId280" Type="http://schemas.openxmlformats.org/officeDocument/2006/relationships/hyperlink" Target="https://doi.org/10.1007/s10270-018-0664-7" TargetMode="External"/><Relationship Id="rId336" Type="http://schemas.openxmlformats.org/officeDocument/2006/relationships/hyperlink" Target="https://doi.org/10.1007/978-3-030-47355-6_10" TargetMode="External"/><Relationship Id="rId501" Type="http://schemas.openxmlformats.org/officeDocument/2006/relationships/hyperlink" Target="https://doi.org/10.1007/978-3-319-06505-2_11" TargetMode="External"/><Relationship Id="rId543" Type="http://schemas.openxmlformats.org/officeDocument/2006/relationships/hyperlink" Target="https://doi.org/10.1007/978-1-4471-4866-1_15" TargetMode="External"/><Relationship Id="rId75" Type="http://schemas.openxmlformats.org/officeDocument/2006/relationships/hyperlink" Target="https://doi.org/10.1007/978-3-030-86800-0_43" TargetMode="External"/><Relationship Id="rId140" Type="http://schemas.openxmlformats.org/officeDocument/2006/relationships/hyperlink" Target="https://doi.org/10.1007/978-3-031-80565-3_5" TargetMode="External"/><Relationship Id="rId182" Type="http://schemas.openxmlformats.org/officeDocument/2006/relationships/hyperlink" Target="https://doi.org/10.1007/978-3-030-76983-3_24" TargetMode="External"/><Relationship Id="rId378" Type="http://schemas.openxmlformats.org/officeDocument/2006/relationships/hyperlink" Target="https://doi.org/10.1007/978-3-662-55705-1_10" TargetMode="External"/><Relationship Id="rId403" Type="http://schemas.openxmlformats.org/officeDocument/2006/relationships/hyperlink" Target="https://doi.org/10.1007/978-3-658-21466-1_2" TargetMode="External"/><Relationship Id="rId585" Type="http://schemas.openxmlformats.org/officeDocument/2006/relationships/hyperlink" Target="https://doi.org/10.1007/978-3-642-23059-2_17" TargetMode="External"/><Relationship Id="rId6" Type="http://schemas.openxmlformats.org/officeDocument/2006/relationships/hyperlink" Target="https://doi.org/10.1007/s12176-023-1055-7" TargetMode="External"/><Relationship Id="rId238" Type="http://schemas.openxmlformats.org/officeDocument/2006/relationships/hyperlink" Target="https://doi.org/10.1007/978-3-031-41623-1_19" TargetMode="External"/><Relationship Id="rId445" Type="http://schemas.openxmlformats.org/officeDocument/2006/relationships/hyperlink" Target="https://doi.org/10.1007/978-3-319-60161-8_4" TargetMode="External"/><Relationship Id="rId487" Type="http://schemas.openxmlformats.org/officeDocument/2006/relationships/hyperlink" Target="https://doi.org/10.1007/978-3-319-14430-6_10" TargetMode="External"/><Relationship Id="rId610" Type="http://schemas.openxmlformats.org/officeDocument/2006/relationships/hyperlink" Target="https://doi.org/10.1007/978-3-642-16419-4_33" TargetMode="External"/><Relationship Id="rId652" Type="http://schemas.openxmlformats.org/officeDocument/2006/relationships/hyperlink" Target="https://doi.org/10.1007/978-3-540-78238-4_3" TargetMode="External"/><Relationship Id="rId694" Type="http://schemas.openxmlformats.org/officeDocument/2006/relationships/hyperlink" Target="https://doi.org/10.1007/3-540-26472-8_5" TargetMode="External"/><Relationship Id="rId291" Type="http://schemas.openxmlformats.org/officeDocument/2006/relationships/hyperlink" Target="https://doi.org/10.1007/978-3-030-46633-6_3" TargetMode="External"/><Relationship Id="rId305" Type="http://schemas.openxmlformats.org/officeDocument/2006/relationships/hyperlink" Target="https://doi.org/10.1007/978-3-658-32323-3_4" TargetMode="External"/><Relationship Id="rId347" Type="http://schemas.openxmlformats.org/officeDocument/2006/relationships/hyperlink" Target="https://doi.org/10.1007/978-3-030-38950-5_3" TargetMode="External"/><Relationship Id="rId512" Type="http://schemas.openxmlformats.org/officeDocument/2006/relationships/hyperlink" Target="https://doi.org/10.1007/978-3-319-10172-9_9" TargetMode="External"/><Relationship Id="rId44" Type="http://schemas.openxmlformats.org/officeDocument/2006/relationships/hyperlink" Target="https://doi.org/10.1007/978-3-658-41453-5_5" TargetMode="External"/><Relationship Id="rId86" Type="http://schemas.openxmlformats.org/officeDocument/2006/relationships/hyperlink" Target="https://doi.org/10.1007/978-3-658-43319-2_7" TargetMode="External"/><Relationship Id="rId151" Type="http://schemas.openxmlformats.org/officeDocument/2006/relationships/hyperlink" Target="https://doi.org/10.1007/978-3-658-45263-6_3" TargetMode="External"/><Relationship Id="rId389" Type="http://schemas.openxmlformats.org/officeDocument/2006/relationships/hyperlink" Target="https://doi.org/10.1007/978-3-319-58307-5_22" TargetMode="External"/><Relationship Id="rId554" Type="http://schemas.openxmlformats.org/officeDocument/2006/relationships/hyperlink" Target="https://doi.org/10.1007/978-3-642-32584-7_12" TargetMode="External"/><Relationship Id="rId596" Type="http://schemas.openxmlformats.org/officeDocument/2006/relationships/hyperlink" Target="https://doi.org/10.1007/978-3-642-20511-8_49" TargetMode="External"/><Relationship Id="rId193" Type="http://schemas.openxmlformats.org/officeDocument/2006/relationships/hyperlink" Target="https://doi.org/10.1007/978-3-662-70704-3_6" TargetMode="External"/><Relationship Id="rId207" Type="http://schemas.openxmlformats.org/officeDocument/2006/relationships/hyperlink" Target="https://doi.org/10.1007/978-3-319-77525-8_93" TargetMode="External"/><Relationship Id="rId249" Type="http://schemas.openxmlformats.org/officeDocument/2006/relationships/hyperlink" Target="https://doi.org/10.1007/978-3-658-42511-1_4" TargetMode="External"/><Relationship Id="rId414" Type="http://schemas.openxmlformats.org/officeDocument/2006/relationships/hyperlink" Target="https://doi.org/10.1007/978-3-319-62386-3_1" TargetMode="External"/><Relationship Id="rId456" Type="http://schemas.openxmlformats.org/officeDocument/2006/relationships/hyperlink" Target="https://doi.org/10.1007/978-3-319-47096-2_19" TargetMode="External"/><Relationship Id="rId498" Type="http://schemas.openxmlformats.org/officeDocument/2006/relationships/hyperlink" Target="https://doi.org/10.1007/978-1-4614-6170-8_396" TargetMode="External"/><Relationship Id="rId621" Type="http://schemas.openxmlformats.org/officeDocument/2006/relationships/hyperlink" Target="https://doi.org/10.1007/s10619-010-7060-9" TargetMode="External"/><Relationship Id="rId663" Type="http://schemas.openxmlformats.org/officeDocument/2006/relationships/hyperlink" Target="https://doi.org/10.1007/978-3-540-75183-0_12" TargetMode="External"/><Relationship Id="rId13" Type="http://schemas.openxmlformats.org/officeDocument/2006/relationships/hyperlink" Target="https://doi.org/10.1007/s41060-022-00379-0" TargetMode="External"/><Relationship Id="rId109" Type="http://schemas.openxmlformats.org/officeDocument/2006/relationships/hyperlink" Target="https://doi.org/10.1007/978-3-658-33968-5_5" TargetMode="External"/><Relationship Id="rId260" Type="http://schemas.openxmlformats.org/officeDocument/2006/relationships/hyperlink" Target="https://doi.org/10.1007/978-3-031-17254-0_3" TargetMode="External"/><Relationship Id="rId316" Type="http://schemas.openxmlformats.org/officeDocument/2006/relationships/hyperlink" Target="https://doi.org/10.1007/978-3-658-37571-3_10" TargetMode="External"/><Relationship Id="rId523" Type="http://schemas.openxmlformats.org/officeDocument/2006/relationships/hyperlink" Target="https://doi.org/10.1007/978-3-642-39013-5_11" TargetMode="External"/><Relationship Id="rId55" Type="http://schemas.openxmlformats.org/officeDocument/2006/relationships/hyperlink" Target="https://doi.org/10.1007/978-3-031-07475-2_1" TargetMode="External"/><Relationship Id="rId97" Type="http://schemas.openxmlformats.org/officeDocument/2006/relationships/hyperlink" Target="https://doi.org/10.1007/s10270-025-01278-1" TargetMode="External"/><Relationship Id="rId120" Type="http://schemas.openxmlformats.org/officeDocument/2006/relationships/hyperlink" Target="https://doi.org/10.1007/978-981-96-0161-5_12" TargetMode="External"/><Relationship Id="rId358" Type="http://schemas.openxmlformats.org/officeDocument/2006/relationships/hyperlink" Target="https://doi.org/10.1365/s40702-019-00530-9" TargetMode="External"/><Relationship Id="rId565" Type="http://schemas.openxmlformats.org/officeDocument/2006/relationships/hyperlink" Target="https://doi.org/10.1007/978-3-642-33606-5_19" TargetMode="External"/><Relationship Id="rId162" Type="http://schemas.openxmlformats.org/officeDocument/2006/relationships/hyperlink" Target="https://doi.org/10.1007/978-3-031-27815-0_2" TargetMode="External"/><Relationship Id="rId218" Type="http://schemas.openxmlformats.org/officeDocument/2006/relationships/hyperlink" Target="https://doi.org/10.1007/978-3-031-16103-2_1" TargetMode="External"/><Relationship Id="rId425" Type="http://schemas.openxmlformats.org/officeDocument/2006/relationships/hyperlink" Target="https://doi.org/10.1007/978-3-319-16071-9_3" TargetMode="External"/><Relationship Id="rId467" Type="http://schemas.openxmlformats.org/officeDocument/2006/relationships/hyperlink" Target="https://doi.org/10.1007/s00247-019-04376-7" TargetMode="External"/><Relationship Id="rId632" Type="http://schemas.openxmlformats.org/officeDocument/2006/relationships/hyperlink" Target="https://doi.org/10.1007/978-3-642-05148-7_8" TargetMode="External"/><Relationship Id="rId271" Type="http://schemas.openxmlformats.org/officeDocument/2006/relationships/hyperlink" Target="https://doi.org/10.1007/978-3-658-34616-4_4" TargetMode="External"/><Relationship Id="rId674" Type="http://schemas.openxmlformats.org/officeDocument/2006/relationships/hyperlink" Target="https://doi.org/10.1007/3-540-30787-7_5" TargetMode="External"/><Relationship Id="rId24" Type="http://schemas.openxmlformats.org/officeDocument/2006/relationships/hyperlink" Target="https://doi.org/10.1007/978-3-031-11089-4_9" TargetMode="External"/><Relationship Id="rId66" Type="http://schemas.openxmlformats.org/officeDocument/2006/relationships/hyperlink" Target="https://doi.org/10.1007/978-3-031-80793-0_5" TargetMode="External"/><Relationship Id="rId131" Type="http://schemas.openxmlformats.org/officeDocument/2006/relationships/hyperlink" Target="https://doi.org/10.1007/s10619-019-07270-1" TargetMode="External"/><Relationship Id="rId327" Type="http://schemas.openxmlformats.org/officeDocument/2006/relationships/hyperlink" Target="https://doi.org/10.1007/978-3-319-74030-0_45" TargetMode="External"/><Relationship Id="rId369" Type="http://schemas.openxmlformats.org/officeDocument/2006/relationships/hyperlink" Target="https://doi.org/10.1007/s12599-018-0542-4" TargetMode="External"/><Relationship Id="rId534" Type="http://schemas.openxmlformats.org/officeDocument/2006/relationships/hyperlink" Target="https://doi.org/10.1007/978-3-658-01171-0_9" TargetMode="External"/><Relationship Id="rId576" Type="http://schemas.openxmlformats.org/officeDocument/2006/relationships/hyperlink" Target="https://doi.org/10.1007/978-3-642-19345-3_10" TargetMode="External"/><Relationship Id="rId173" Type="http://schemas.openxmlformats.org/officeDocument/2006/relationships/hyperlink" Target="https://doi.org/10.1007/978-3-662-68241-8_7-1" TargetMode="External"/><Relationship Id="rId229" Type="http://schemas.openxmlformats.org/officeDocument/2006/relationships/hyperlink" Target="https://doi.org/10.1007/978-3-031-53877-3_21" TargetMode="External"/><Relationship Id="rId380" Type="http://schemas.openxmlformats.org/officeDocument/2006/relationships/hyperlink" Target="https://doi.org/10.1007/s00170-019-04203-1" TargetMode="External"/><Relationship Id="rId436" Type="http://schemas.openxmlformats.org/officeDocument/2006/relationships/hyperlink" Target="https://doi.org/10.1007/978-3-658-17297-8_6" TargetMode="External"/><Relationship Id="rId601" Type="http://schemas.openxmlformats.org/officeDocument/2006/relationships/hyperlink" Target="https://doi.org/10.1007/978-3-642-23059-2_23" TargetMode="External"/><Relationship Id="rId643" Type="http://schemas.openxmlformats.org/officeDocument/2006/relationships/hyperlink" Target="https://doi.org/10.1007/978-3-540-92219-3_32" TargetMode="External"/><Relationship Id="rId240" Type="http://schemas.openxmlformats.org/officeDocument/2006/relationships/hyperlink" Target="https://doi.org/10.1007/978-3-662-63047-1_1" TargetMode="External"/><Relationship Id="rId478" Type="http://schemas.openxmlformats.org/officeDocument/2006/relationships/hyperlink" Target="https://doi.org/10.1007/978-3-319-14430-6_17" TargetMode="External"/><Relationship Id="rId685" Type="http://schemas.openxmlformats.org/officeDocument/2006/relationships/hyperlink" Target="https://doi.org/10.1007/11494744_5" TargetMode="External"/><Relationship Id="rId35" Type="http://schemas.openxmlformats.org/officeDocument/2006/relationships/hyperlink" Target="https://doi.org/10.1007/978-3-031-22375-4_74" TargetMode="External"/><Relationship Id="rId77" Type="http://schemas.openxmlformats.org/officeDocument/2006/relationships/hyperlink" Target="https://doi.org/10.1007/978-3-031-59465-6_15" TargetMode="External"/><Relationship Id="rId100" Type="http://schemas.openxmlformats.org/officeDocument/2006/relationships/hyperlink" Target="https://doi.org/10.1007/978-3-031-56603-5_9" TargetMode="External"/><Relationship Id="rId282" Type="http://schemas.openxmlformats.org/officeDocument/2006/relationships/hyperlink" Target="https://doi.org/10.1007/978-3-030-83826-3_6" TargetMode="External"/><Relationship Id="rId338" Type="http://schemas.openxmlformats.org/officeDocument/2006/relationships/hyperlink" Target="https://doi.org/10.1007/978-1-4842-5729-6_13" TargetMode="External"/><Relationship Id="rId503" Type="http://schemas.openxmlformats.org/officeDocument/2006/relationships/hyperlink" Target="https://doi.org/10.1007/s11576-013-0397-8" TargetMode="External"/><Relationship Id="rId545" Type="http://schemas.openxmlformats.org/officeDocument/2006/relationships/hyperlink" Target="https://doi.org/10.1007/978-3-319-04175-9_1" TargetMode="External"/><Relationship Id="rId587" Type="http://schemas.openxmlformats.org/officeDocument/2006/relationships/hyperlink" Target="https://doi.org/10.1007/978-3-642-21640-4_37" TargetMode="External"/><Relationship Id="rId8" Type="http://schemas.openxmlformats.org/officeDocument/2006/relationships/hyperlink" Target="https://doi.org/10.1007/s44311-025-00019-3" TargetMode="External"/><Relationship Id="rId142" Type="http://schemas.openxmlformats.org/officeDocument/2006/relationships/hyperlink" Target="https://doi.org/10.1007/978-3-658-46399-1_39-1" TargetMode="External"/><Relationship Id="rId184" Type="http://schemas.openxmlformats.org/officeDocument/2006/relationships/hyperlink" Target="https://doi.org/10.1007/978-3-658-43089-4_10" TargetMode="External"/><Relationship Id="rId391" Type="http://schemas.openxmlformats.org/officeDocument/2006/relationships/hyperlink" Target="https://doi.org/10.1007/978-3-662-56509-4_12" TargetMode="External"/><Relationship Id="rId405" Type="http://schemas.openxmlformats.org/officeDocument/2006/relationships/hyperlink" Target="https://doi.org/10.1007/978-3-030-03596-9_3" TargetMode="External"/><Relationship Id="rId447" Type="http://schemas.openxmlformats.org/officeDocument/2006/relationships/hyperlink" Target="https://doi.org/10.1007/978-3-319-27043-2_6" TargetMode="External"/><Relationship Id="rId612" Type="http://schemas.openxmlformats.org/officeDocument/2006/relationships/hyperlink" Target="https://doi.org/10.1007/978-3-642-15346-4_19" TargetMode="External"/><Relationship Id="rId251" Type="http://schemas.openxmlformats.org/officeDocument/2006/relationships/hyperlink" Target="https://doi.org/10.1007/978-3-658-42060-4_17" TargetMode="External"/><Relationship Id="rId489" Type="http://schemas.openxmlformats.org/officeDocument/2006/relationships/hyperlink" Target="https://doi.org/10.1007/978-3-642-45100-3_15" TargetMode="External"/><Relationship Id="rId654" Type="http://schemas.openxmlformats.org/officeDocument/2006/relationships/hyperlink" Target="https://doi.org/10.1007/978-3-540-87405-8_2" TargetMode="External"/><Relationship Id="rId696" Type="http://schemas.openxmlformats.org/officeDocument/2006/relationships/hyperlink" Target="https://doi.org/10.1007/11431855_26" TargetMode="External"/><Relationship Id="rId46" Type="http://schemas.openxmlformats.org/officeDocument/2006/relationships/hyperlink" Target="https://doi.org/10.1007/978-3-031-71633-1_4" TargetMode="External"/><Relationship Id="rId293" Type="http://schemas.openxmlformats.org/officeDocument/2006/relationships/hyperlink" Target="https://doi.org/10.1007/978-3-662-63592-6_1" TargetMode="External"/><Relationship Id="rId307" Type="http://schemas.openxmlformats.org/officeDocument/2006/relationships/hyperlink" Target="https://doi.org/10.1007/978-3-658-27694-2_6" TargetMode="External"/><Relationship Id="rId349" Type="http://schemas.openxmlformats.org/officeDocument/2006/relationships/hyperlink" Target="https://doi.org/10.1007/978-3-030-33246-4_27" TargetMode="External"/><Relationship Id="rId514" Type="http://schemas.openxmlformats.org/officeDocument/2006/relationships/hyperlink" Target="https://doi.org/10.1007/BF03340775" TargetMode="External"/><Relationship Id="rId556" Type="http://schemas.openxmlformats.org/officeDocument/2006/relationships/hyperlink" Target="https://doi.org/10.1007/978-3-642-28108-2_16" TargetMode="External"/><Relationship Id="rId88" Type="http://schemas.openxmlformats.org/officeDocument/2006/relationships/hyperlink" Target="https://doi.org/10.1007/978-3-031-34560-9_12" TargetMode="External"/><Relationship Id="rId111" Type="http://schemas.openxmlformats.org/officeDocument/2006/relationships/hyperlink" Target="https://doi.org/10.1007/978-3-031-61343-2_8" TargetMode="External"/><Relationship Id="rId153" Type="http://schemas.openxmlformats.org/officeDocument/2006/relationships/hyperlink" Target="https://doi.org/10.1007/978-3-658-42483-1_6" TargetMode="External"/><Relationship Id="rId195" Type="http://schemas.openxmlformats.org/officeDocument/2006/relationships/hyperlink" Target="https://doi.org/10.1007/978-3-031-34985-0_12" TargetMode="External"/><Relationship Id="rId209" Type="http://schemas.openxmlformats.org/officeDocument/2006/relationships/hyperlink" Target="https://doi.org/10.1007/s11142-024-09833-9" TargetMode="External"/><Relationship Id="rId360" Type="http://schemas.openxmlformats.org/officeDocument/2006/relationships/hyperlink" Target="https://doi.org/10.1007/978-3-658-17538-2_7" TargetMode="External"/><Relationship Id="rId416" Type="http://schemas.openxmlformats.org/officeDocument/2006/relationships/hyperlink" Target="https://doi.org/10.1007/978-3-319-69462-7_15" TargetMode="External"/><Relationship Id="rId598" Type="http://schemas.openxmlformats.org/officeDocument/2006/relationships/hyperlink" Target="https://doi.org/10.1007/978-3-642-16934-2_5" TargetMode="External"/><Relationship Id="rId220" Type="http://schemas.openxmlformats.org/officeDocument/2006/relationships/hyperlink" Target="https://doi.org/10.1007/978-3-030-98581-3_4" TargetMode="External"/><Relationship Id="rId458" Type="http://schemas.openxmlformats.org/officeDocument/2006/relationships/hyperlink" Target="https://doi.org/10.1007/978-3-319-13572-4_27" TargetMode="External"/><Relationship Id="rId623" Type="http://schemas.openxmlformats.org/officeDocument/2006/relationships/hyperlink" Target="https://doi.org/10.1007/978-3-642-16298-5_9" TargetMode="External"/><Relationship Id="rId665" Type="http://schemas.openxmlformats.org/officeDocument/2006/relationships/hyperlink" Target="https://doi.org/10.1007/978-3-540-72035-5_10" TargetMode="External"/><Relationship Id="rId15" Type="http://schemas.openxmlformats.org/officeDocument/2006/relationships/hyperlink" Target="https://doi.org/10.1007/s11740-024-01308-9" TargetMode="External"/><Relationship Id="rId57" Type="http://schemas.openxmlformats.org/officeDocument/2006/relationships/hyperlink" Target="https://doi.org/10.1007/978-3-030-98581-3_1" TargetMode="External"/><Relationship Id="rId262" Type="http://schemas.openxmlformats.org/officeDocument/2006/relationships/hyperlink" Target="https://doi.org/10.1007/978-3-658-34680-5_4" TargetMode="External"/><Relationship Id="rId318" Type="http://schemas.openxmlformats.org/officeDocument/2006/relationships/hyperlink" Target="https://doi.org/10.1007/978-3-031-51524-8_6" TargetMode="External"/><Relationship Id="rId525" Type="http://schemas.openxmlformats.org/officeDocument/2006/relationships/hyperlink" Target="https://doi.org/10.1007/978-3-642-38484-4_21" TargetMode="External"/><Relationship Id="rId567" Type="http://schemas.openxmlformats.org/officeDocument/2006/relationships/hyperlink" Target="https://doi.org/10.1007/978-3-642-21759-3_3" TargetMode="External"/><Relationship Id="rId99" Type="http://schemas.openxmlformats.org/officeDocument/2006/relationships/hyperlink" Target="https://doi.org/10.1007/978-3-031-94590-8_8" TargetMode="External"/><Relationship Id="rId122" Type="http://schemas.openxmlformats.org/officeDocument/2006/relationships/hyperlink" Target="https://doi.org/10.1007/978-3-658-48325-8_13" TargetMode="External"/><Relationship Id="rId164" Type="http://schemas.openxmlformats.org/officeDocument/2006/relationships/hyperlink" Target="https://doi.org/10.1007/978-3-031-51528-6_10" TargetMode="External"/><Relationship Id="rId371" Type="http://schemas.openxmlformats.org/officeDocument/2006/relationships/hyperlink" Target="https://doi.org/10.1007/978-3-030-17666-2_7" TargetMode="External"/><Relationship Id="rId427" Type="http://schemas.openxmlformats.org/officeDocument/2006/relationships/hyperlink" Target="https://doi.org/10.1007/978-3-319-59336-4_4" TargetMode="External"/><Relationship Id="rId469" Type="http://schemas.openxmlformats.org/officeDocument/2006/relationships/hyperlink" Target="https://doi.org/10.1007/978-3-319-16673-5_12" TargetMode="External"/><Relationship Id="rId634" Type="http://schemas.openxmlformats.org/officeDocument/2006/relationships/hyperlink" Target="https://doi.org/10.1007/978-0-387-39940-9_1179" TargetMode="External"/><Relationship Id="rId676" Type="http://schemas.openxmlformats.org/officeDocument/2006/relationships/hyperlink" Target="https://doi.org/10.1007/3-540-30787-7_12" TargetMode="External"/><Relationship Id="rId26" Type="http://schemas.openxmlformats.org/officeDocument/2006/relationships/hyperlink" Target="https://doi.org/10.1007/978-3-031-65881-5_20" TargetMode="External"/><Relationship Id="rId231" Type="http://schemas.openxmlformats.org/officeDocument/2006/relationships/hyperlink" Target="https://doi.org/10.1007/978-3-030-90421-0_20" TargetMode="External"/><Relationship Id="rId273" Type="http://schemas.openxmlformats.org/officeDocument/2006/relationships/hyperlink" Target="https://doi.org/10.1007/978-3-658-38154-7_2" TargetMode="External"/><Relationship Id="rId329" Type="http://schemas.openxmlformats.org/officeDocument/2006/relationships/hyperlink" Target="https://doi.org/10.1007/978-3-658-25332-5_10" TargetMode="External"/><Relationship Id="rId480" Type="http://schemas.openxmlformats.org/officeDocument/2006/relationships/hyperlink" Target="https://doi.org/10.1007/978-3-662-45237-0_53" TargetMode="External"/><Relationship Id="rId536" Type="http://schemas.openxmlformats.org/officeDocument/2006/relationships/hyperlink" Target="https://doi.org/10.1007/978-3-642-38484-4_17" TargetMode="External"/><Relationship Id="rId701" Type="http://schemas.openxmlformats.org/officeDocument/2006/relationships/hyperlink" Target="https://doi.org/10.1007/978-3-540-30464-7_29" TargetMode="External"/><Relationship Id="rId68" Type="http://schemas.openxmlformats.org/officeDocument/2006/relationships/hyperlink" Target="https://doi.org/10.1007/978-3-031-51528-6_6" TargetMode="External"/><Relationship Id="rId133" Type="http://schemas.openxmlformats.org/officeDocument/2006/relationships/hyperlink" Target="https://doi.org/10.1007/978-3-031-61343-2_2" TargetMode="External"/><Relationship Id="rId175" Type="http://schemas.openxmlformats.org/officeDocument/2006/relationships/hyperlink" Target="https://doi.org/10.1007/978-981-96-1698-5_15" TargetMode="External"/><Relationship Id="rId340" Type="http://schemas.openxmlformats.org/officeDocument/2006/relationships/hyperlink" Target="https://doi.org/10.1007/978-3-658-28299-8_3" TargetMode="External"/><Relationship Id="rId578" Type="http://schemas.openxmlformats.org/officeDocument/2006/relationships/hyperlink" Target="https://doi.org/10.1007/978-3-642-17722-4_5" TargetMode="External"/><Relationship Id="rId200" Type="http://schemas.openxmlformats.org/officeDocument/2006/relationships/hyperlink" Target="https://doi.org/10.1007/978-3-658-46399-1_54-1" TargetMode="External"/><Relationship Id="rId382" Type="http://schemas.openxmlformats.org/officeDocument/2006/relationships/hyperlink" Target="https://doi.org/10.1007/978-3-030-35151-9_6" TargetMode="External"/><Relationship Id="rId438" Type="http://schemas.openxmlformats.org/officeDocument/2006/relationships/hyperlink" Target="https://doi.org/10.1007/978-3-319-23063-4_25" TargetMode="External"/><Relationship Id="rId603" Type="http://schemas.openxmlformats.org/officeDocument/2006/relationships/hyperlink" Target="https://doi.org/10.1007/978-3-642-17358-5_35" TargetMode="External"/><Relationship Id="rId645" Type="http://schemas.openxmlformats.org/officeDocument/2006/relationships/hyperlink" Target="https://doi.org/10.1007/978-3-540-88710-2_3" TargetMode="External"/><Relationship Id="rId687" Type="http://schemas.openxmlformats.org/officeDocument/2006/relationships/hyperlink" Target="https://doi.org/10.1007/3-540-30787-7_6" TargetMode="External"/><Relationship Id="rId242" Type="http://schemas.openxmlformats.org/officeDocument/2006/relationships/hyperlink" Target="https://doi.org/10.1007/978-3-658-38424-1_6" TargetMode="External"/><Relationship Id="rId284" Type="http://schemas.openxmlformats.org/officeDocument/2006/relationships/hyperlink" Target="https://doi.org/10.1007/s10115-019-01430-6" TargetMode="External"/><Relationship Id="rId491" Type="http://schemas.openxmlformats.org/officeDocument/2006/relationships/hyperlink" Target="https://doi.org/10.1007/s11576-014-0432-4" TargetMode="External"/><Relationship Id="rId505" Type="http://schemas.openxmlformats.org/officeDocument/2006/relationships/hyperlink" Target="https://doi.org/10.1007/978-3-319-13518-2_9" TargetMode="External"/><Relationship Id="rId37" Type="http://schemas.openxmlformats.org/officeDocument/2006/relationships/hyperlink" Target="https://doi.org/10.1007/978-3-031-61343-2_22" TargetMode="External"/><Relationship Id="rId79" Type="http://schemas.openxmlformats.org/officeDocument/2006/relationships/hyperlink" Target="https://doi.org/10.1007/978-3-662-67392-8_6" TargetMode="External"/><Relationship Id="rId102" Type="http://schemas.openxmlformats.org/officeDocument/2006/relationships/hyperlink" Target="https://doi.org/10.1007/978-3-031-61343-2_3" TargetMode="External"/><Relationship Id="rId144" Type="http://schemas.openxmlformats.org/officeDocument/2006/relationships/hyperlink" Target="https://doi.org/10.1007/978-3-031-83177-5_12" TargetMode="External"/><Relationship Id="rId547" Type="http://schemas.openxmlformats.org/officeDocument/2006/relationships/hyperlink" Target="https://doi.org/10.1631/jzus.C1100364" TargetMode="External"/><Relationship Id="rId589" Type="http://schemas.openxmlformats.org/officeDocument/2006/relationships/hyperlink" Target="https://doi.org/10.1007/978-3-642-20152-3_13" TargetMode="External"/><Relationship Id="rId90" Type="http://schemas.openxmlformats.org/officeDocument/2006/relationships/hyperlink" Target="https://doi.org/10.1007/978-3-031-80565-3_6" TargetMode="External"/><Relationship Id="rId186" Type="http://schemas.openxmlformats.org/officeDocument/2006/relationships/hyperlink" Target="https://doi.org/10.1007/978-3-031-34241-7_20" TargetMode="External"/><Relationship Id="rId351" Type="http://schemas.openxmlformats.org/officeDocument/2006/relationships/hyperlink" Target="https://doi.org/10.1007/978-3-658-33634-9_4" TargetMode="External"/><Relationship Id="rId393" Type="http://schemas.openxmlformats.org/officeDocument/2006/relationships/hyperlink" Target="https://doi.org/10.1007/978-3-319-70491-3_1" TargetMode="External"/><Relationship Id="rId407" Type="http://schemas.openxmlformats.org/officeDocument/2006/relationships/hyperlink" Target="https://doi.org/10.1007/978-3-030-00006-6_59" TargetMode="External"/><Relationship Id="rId449" Type="http://schemas.openxmlformats.org/officeDocument/2006/relationships/hyperlink" Target="https://doi.org/10.1007/978-3-319-48393-1_20" TargetMode="External"/><Relationship Id="rId614" Type="http://schemas.openxmlformats.org/officeDocument/2006/relationships/hyperlink" Target="https://doi.org/10.1007/978-3-642-13675-7_13" TargetMode="External"/><Relationship Id="rId656" Type="http://schemas.openxmlformats.org/officeDocument/2006/relationships/hyperlink" Target="https://doi.org/10.1007/s10618-006-0061-7" TargetMode="External"/><Relationship Id="rId211" Type="http://schemas.openxmlformats.org/officeDocument/2006/relationships/hyperlink" Target="https://doi.org/10.1007/978-3-658-35616-3_12" TargetMode="External"/><Relationship Id="rId253" Type="http://schemas.openxmlformats.org/officeDocument/2006/relationships/hyperlink" Target="https://doi.org/10.1007/978-3-658-38061-8_15" TargetMode="External"/><Relationship Id="rId295" Type="http://schemas.openxmlformats.org/officeDocument/2006/relationships/hyperlink" Target="https://doi.org/10.1007/978-3-658-33731-5_31" TargetMode="External"/><Relationship Id="rId309" Type="http://schemas.openxmlformats.org/officeDocument/2006/relationships/hyperlink" Target="https://doi.org/10.1007/978-3-658-38154-7_1" TargetMode="External"/><Relationship Id="rId460" Type="http://schemas.openxmlformats.org/officeDocument/2006/relationships/hyperlink" Target="https://doi.org/10.1007/978-3-319-19066-2_72" TargetMode="External"/><Relationship Id="rId516" Type="http://schemas.openxmlformats.org/officeDocument/2006/relationships/hyperlink" Target="https://doi.org/10.1007/978-3-658-03750-5_2" TargetMode="External"/><Relationship Id="rId698" Type="http://schemas.openxmlformats.org/officeDocument/2006/relationships/hyperlink" Target="https://doi.org/10.1007/11538394_16" TargetMode="External"/><Relationship Id="rId48" Type="http://schemas.openxmlformats.org/officeDocument/2006/relationships/hyperlink" Target="https://doi.org/10.1007/s12176-021-0382-9" TargetMode="External"/><Relationship Id="rId113" Type="http://schemas.openxmlformats.org/officeDocument/2006/relationships/hyperlink" Target="https://doi.org/10.1007/s10257-024-00681-3" TargetMode="External"/><Relationship Id="rId320" Type="http://schemas.openxmlformats.org/officeDocument/2006/relationships/hyperlink" Target="https://doi.org/10.1007/978-3-658-29550-9_12" TargetMode="External"/><Relationship Id="rId558" Type="http://schemas.openxmlformats.org/officeDocument/2006/relationships/hyperlink" Target="https://doi.org/10.1007/978-3-642-30476-7_9" TargetMode="External"/><Relationship Id="rId155" Type="http://schemas.openxmlformats.org/officeDocument/2006/relationships/hyperlink" Target="https://doi.org/10.1007/s13218-024-00878-1" TargetMode="External"/><Relationship Id="rId197" Type="http://schemas.openxmlformats.org/officeDocument/2006/relationships/hyperlink" Target="https://doi.org/10.1007/978-3-658-38631-3_5" TargetMode="External"/><Relationship Id="rId362" Type="http://schemas.openxmlformats.org/officeDocument/2006/relationships/hyperlink" Target="https://doi.org/10.1007/978-3-030-33702-5_25" TargetMode="External"/><Relationship Id="rId418" Type="http://schemas.openxmlformats.org/officeDocument/2006/relationships/hyperlink" Target="https://doi.org/10.1007/978-3-658-21466-1_3" TargetMode="External"/><Relationship Id="rId625" Type="http://schemas.openxmlformats.org/officeDocument/2006/relationships/hyperlink" Target="https://doi.org/10.1007/978-3-7908-2621-0_4" TargetMode="External"/><Relationship Id="rId222" Type="http://schemas.openxmlformats.org/officeDocument/2006/relationships/hyperlink" Target="https://doi.org/10.1007/978-3-031-16103-2_7" TargetMode="External"/><Relationship Id="rId264" Type="http://schemas.openxmlformats.org/officeDocument/2006/relationships/hyperlink" Target="https://doi.org/10.1007/978-3-031-09850-5_8" TargetMode="External"/><Relationship Id="rId471" Type="http://schemas.openxmlformats.org/officeDocument/2006/relationships/hyperlink" Target="https://doi.org/10.1007/978-3-319-06695-0_19" TargetMode="External"/><Relationship Id="rId667" Type="http://schemas.openxmlformats.org/officeDocument/2006/relationships/hyperlink" Target="https://doi.org/10.1007/978-3-540-72912-9_2" TargetMode="External"/><Relationship Id="rId17" Type="http://schemas.openxmlformats.org/officeDocument/2006/relationships/hyperlink" Target="https://doi.org/10.1007/978-3-031-78666-2_27" TargetMode="External"/><Relationship Id="rId59" Type="http://schemas.openxmlformats.org/officeDocument/2006/relationships/hyperlink" Target="https://doi.org/10.1007/978-3-031-41623-1_18" TargetMode="External"/><Relationship Id="rId124" Type="http://schemas.openxmlformats.org/officeDocument/2006/relationships/hyperlink" Target="https://doi.org/10.1007/s41469-024-00163-3" TargetMode="External"/><Relationship Id="rId527" Type="http://schemas.openxmlformats.org/officeDocument/2006/relationships/hyperlink" Target="https://doi.org/10.1007/978-3-642-40919-6_3" TargetMode="External"/><Relationship Id="rId569" Type="http://schemas.openxmlformats.org/officeDocument/2006/relationships/hyperlink" Target="https://doi.org/10.1007/978-3-642-31072-0_8" TargetMode="External"/><Relationship Id="rId70" Type="http://schemas.openxmlformats.org/officeDocument/2006/relationships/hyperlink" Target="https://doi.org/10.1007/978-3-031-61343-2_12" TargetMode="External"/><Relationship Id="rId166" Type="http://schemas.openxmlformats.org/officeDocument/2006/relationships/hyperlink" Target="https://doi.org/10.1007/978-3-658-39621-3_1" TargetMode="External"/><Relationship Id="rId331" Type="http://schemas.openxmlformats.org/officeDocument/2006/relationships/hyperlink" Target="https://doi.org/10.1007/978-3-030-58638-6_5" TargetMode="External"/><Relationship Id="rId373" Type="http://schemas.openxmlformats.org/officeDocument/2006/relationships/hyperlink" Target="https://doi.org/10.1007/s12599-018-0561-1" TargetMode="External"/><Relationship Id="rId429" Type="http://schemas.openxmlformats.org/officeDocument/2006/relationships/hyperlink" Target="https://doi.org/10.1007/978-3-319-58457-7_28" TargetMode="External"/><Relationship Id="rId580" Type="http://schemas.openxmlformats.org/officeDocument/2006/relationships/hyperlink" Target="https://doi.org/10.1007/978-3-642-20511-8_18" TargetMode="External"/><Relationship Id="rId636" Type="http://schemas.openxmlformats.org/officeDocument/2006/relationships/hyperlink" Target="https://doi.org/10.1007/978-3-540-78238-4_5" TargetMode="External"/><Relationship Id="rId1" Type="http://schemas.openxmlformats.org/officeDocument/2006/relationships/hyperlink" Target="https://doi.org/10.1007/978-3-658-43089-4_7" TargetMode="External"/><Relationship Id="rId233" Type="http://schemas.openxmlformats.org/officeDocument/2006/relationships/hyperlink" Target="https://doi.org/10.1007/978-3-658-38515-6_4" TargetMode="External"/><Relationship Id="rId440" Type="http://schemas.openxmlformats.org/officeDocument/2006/relationships/hyperlink" Target="https://doi.org/10.1007/978-3-319-14430-6_8" TargetMode="External"/><Relationship Id="rId678" Type="http://schemas.openxmlformats.org/officeDocument/2006/relationships/hyperlink" Target="https://doi.org/10.1007/3-540-30787-7_3" TargetMode="External"/><Relationship Id="rId28" Type="http://schemas.openxmlformats.org/officeDocument/2006/relationships/hyperlink" Target="https://doi.org/10.1007/978-3-658-48325-8_11" TargetMode="External"/><Relationship Id="rId275" Type="http://schemas.openxmlformats.org/officeDocument/2006/relationships/hyperlink" Target="https://doi.org/10.1007/978-3-030-78829-2_14" TargetMode="External"/><Relationship Id="rId300" Type="http://schemas.openxmlformats.org/officeDocument/2006/relationships/hyperlink" Target="https://doi.org/10.1007/978-3-658-44904-9_3" TargetMode="External"/><Relationship Id="rId482" Type="http://schemas.openxmlformats.org/officeDocument/2006/relationships/hyperlink" Target="https://doi.org/10.1007/978-3-319-13659-2_2" TargetMode="External"/><Relationship Id="rId538" Type="http://schemas.openxmlformats.org/officeDocument/2006/relationships/hyperlink" Target="https://doi.org/10.1007/978-3-642-42001-6_17" TargetMode="External"/><Relationship Id="rId703" Type="http://schemas.openxmlformats.org/officeDocument/2006/relationships/hyperlink" Target="https://doi.org/10.1007/978-3-540-25970-1_16" TargetMode="External"/><Relationship Id="rId81" Type="http://schemas.openxmlformats.org/officeDocument/2006/relationships/hyperlink" Target="https://doi.org/10.1007/978-3-030-83014-4_1" TargetMode="External"/><Relationship Id="rId135" Type="http://schemas.openxmlformats.org/officeDocument/2006/relationships/hyperlink" Target="https://doi.org/10.1007/978-3-031-42505-9_48" TargetMode="External"/><Relationship Id="rId177" Type="http://schemas.openxmlformats.org/officeDocument/2006/relationships/hyperlink" Target="https://doi.org/10.1007/978-3-658-24170-4_8" TargetMode="External"/><Relationship Id="rId342" Type="http://schemas.openxmlformats.org/officeDocument/2006/relationships/hyperlink" Target="https://doi.org/10.1007/978-3-658-30168-2_3" TargetMode="External"/><Relationship Id="rId384" Type="http://schemas.openxmlformats.org/officeDocument/2006/relationships/hyperlink" Target="https://doi.org/10.1007/s11227-018-2601-5" TargetMode="External"/><Relationship Id="rId591" Type="http://schemas.openxmlformats.org/officeDocument/2006/relationships/hyperlink" Target="https://doi.org/10.1007/978-3-642-27260-8_13" TargetMode="External"/><Relationship Id="rId605" Type="http://schemas.openxmlformats.org/officeDocument/2006/relationships/hyperlink" Target="https://doi.org/10.1007/978-3-642-16934-2_3" TargetMode="External"/><Relationship Id="rId202" Type="http://schemas.openxmlformats.org/officeDocument/2006/relationships/hyperlink" Target="https://doi.org/10.1007/978-981-19-2266-4_36" TargetMode="External"/><Relationship Id="rId244" Type="http://schemas.openxmlformats.org/officeDocument/2006/relationships/hyperlink" Target="https://doi.org/10.1007/978-3-658-42483-1_1" TargetMode="External"/><Relationship Id="rId647" Type="http://schemas.openxmlformats.org/officeDocument/2006/relationships/hyperlink" Target="https://doi.org/10.1007/978-3-540-88875-8_47" TargetMode="External"/><Relationship Id="rId689" Type="http://schemas.openxmlformats.org/officeDocument/2006/relationships/hyperlink" Target="https://doi.org/10.1007/11914853_9" TargetMode="External"/><Relationship Id="rId39" Type="http://schemas.openxmlformats.org/officeDocument/2006/relationships/hyperlink" Target="https://doi.org/10.1007/979-8-8688-0890-6_8" TargetMode="External"/><Relationship Id="rId286" Type="http://schemas.openxmlformats.org/officeDocument/2006/relationships/hyperlink" Target="https://doi.org/10.1007/978-3-030-84655-8_8" TargetMode="External"/><Relationship Id="rId451" Type="http://schemas.openxmlformats.org/officeDocument/2006/relationships/hyperlink" Target="https://doi.org/10.1007/978-3-662-49851-4_3" TargetMode="External"/><Relationship Id="rId493" Type="http://schemas.openxmlformats.org/officeDocument/2006/relationships/hyperlink" Target="https://doi.org/10.1007/s10270-014-0424-2" TargetMode="External"/><Relationship Id="rId507" Type="http://schemas.openxmlformats.org/officeDocument/2006/relationships/hyperlink" Target="https://doi.org/10.1007/978-3-319-07881-6_37" TargetMode="External"/><Relationship Id="rId549" Type="http://schemas.openxmlformats.org/officeDocument/2006/relationships/hyperlink" Target="https://doi.org/10.1007/978-1-4471-2297-5_16" TargetMode="External"/><Relationship Id="rId50" Type="http://schemas.openxmlformats.org/officeDocument/2006/relationships/hyperlink" Target="https://doi.org/10.1007/978-3-030-92875-9_13" TargetMode="External"/><Relationship Id="rId104" Type="http://schemas.openxmlformats.org/officeDocument/2006/relationships/hyperlink" Target="https://doi.org/10.1007/s00766-025-00437-6" TargetMode="External"/><Relationship Id="rId146" Type="http://schemas.openxmlformats.org/officeDocument/2006/relationships/hyperlink" Target="https://doi.org/10.1007/978-3-031-61368-5_2" TargetMode="External"/><Relationship Id="rId188" Type="http://schemas.openxmlformats.org/officeDocument/2006/relationships/hyperlink" Target="https://doi.org/10.1007/978-3-658-41584-6_1" TargetMode="External"/><Relationship Id="rId311" Type="http://schemas.openxmlformats.org/officeDocument/2006/relationships/hyperlink" Target="https://doi.org/10.1007/978-3-658-38424-1_4" TargetMode="External"/><Relationship Id="rId353" Type="http://schemas.openxmlformats.org/officeDocument/2006/relationships/hyperlink" Target="https://doi.org/10.1007/978-3-658-38309-1_6" TargetMode="External"/><Relationship Id="rId395" Type="http://schemas.openxmlformats.org/officeDocument/2006/relationships/hyperlink" Target="https://doi.org/10.1365/s40702-017-0376-4" TargetMode="External"/><Relationship Id="rId409" Type="http://schemas.openxmlformats.org/officeDocument/2006/relationships/hyperlink" Target="https://doi.org/10.1007/978-3-030-02671-4_4" TargetMode="External"/><Relationship Id="rId560" Type="http://schemas.openxmlformats.org/officeDocument/2006/relationships/hyperlink" Target="https://doi.org/10.1007/s12599-011-0181-5" TargetMode="External"/><Relationship Id="rId92" Type="http://schemas.openxmlformats.org/officeDocument/2006/relationships/hyperlink" Target="https://doi.org/10.1007/978-3-658-47228-3_30" TargetMode="External"/><Relationship Id="rId213" Type="http://schemas.openxmlformats.org/officeDocument/2006/relationships/hyperlink" Target="https://doi.org/10.1007/978-3-031-26886-1_2" TargetMode="External"/><Relationship Id="rId420" Type="http://schemas.openxmlformats.org/officeDocument/2006/relationships/hyperlink" Target="https://doi.org/10.1007/s00270-024-03850-6" TargetMode="External"/><Relationship Id="rId616" Type="http://schemas.openxmlformats.org/officeDocument/2006/relationships/hyperlink" Target="https://doi.org/10.1007/978-3-642-16419-4_1" TargetMode="External"/><Relationship Id="rId658" Type="http://schemas.openxmlformats.org/officeDocument/2006/relationships/hyperlink" Target="https://doi.org/10.1007/978-1-4302-0528-9_13" TargetMode="External"/><Relationship Id="rId255" Type="http://schemas.openxmlformats.org/officeDocument/2006/relationships/hyperlink" Target="https://doi.org/10.1007/978-3-030-26619-6_16" TargetMode="External"/><Relationship Id="rId297" Type="http://schemas.openxmlformats.org/officeDocument/2006/relationships/hyperlink" Target="https://doi.org/10.1007/978-3-658-27694-2_9" TargetMode="External"/><Relationship Id="rId462" Type="http://schemas.openxmlformats.org/officeDocument/2006/relationships/hyperlink" Target="https://doi.org/10.1007/s12599-014-0365-x" TargetMode="External"/><Relationship Id="rId518" Type="http://schemas.openxmlformats.org/officeDocument/2006/relationships/hyperlink" Target="https://doi.org/10.1007/978-3-658-07748-8_5" TargetMode="External"/><Relationship Id="rId115" Type="http://schemas.openxmlformats.org/officeDocument/2006/relationships/hyperlink" Target="https://doi.org/10.1007/978-3-658-42483-1_5" TargetMode="External"/><Relationship Id="rId157" Type="http://schemas.openxmlformats.org/officeDocument/2006/relationships/hyperlink" Target="https://doi.org/10.1007/s12599-023-00839-2" TargetMode="External"/><Relationship Id="rId322" Type="http://schemas.openxmlformats.org/officeDocument/2006/relationships/hyperlink" Target="https://doi.org/10.1007/s12599-020-00636-1" TargetMode="External"/><Relationship Id="rId364" Type="http://schemas.openxmlformats.org/officeDocument/2006/relationships/hyperlink" Target="https://doi.org/10.1007/978-3-658-27694-2_2" TargetMode="External"/><Relationship Id="rId61" Type="http://schemas.openxmlformats.org/officeDocument/2006/relationships/hyperlink" Target="https://doi.org/10.1007/s41060-023-00428-2" TargetMode="External"/><Relationship Id="rId199" Type="http://schemas.openxmlformats.org/officeDocument/2006/relationships/hyperlink" Target="https://doi.org/10.1007/978-3-031-72041-3_5" TargetMode="External"/><Relationship Id="rId571" Type="http://schemas.openxmlformats.org/officeDocument/2006/relationships/hyperlink" Target="https://doi.org/10.1007/978-3-642-29294-1_17" TargetMode="External"/><Relationship Id="rId627" Type="http://schemas.openxmlformats.org/officeDocument/2006/relationships/hyperlink" Target="https://doi.org/10.1007/978-3-642-17358-5_1" TargetMode="External"/><Relationship Id="rId669" Type="http://schemas.openxmlformats.org/officeDocument/2006/relationships/hyperlink" Target="https://doi.org/10.1007/s00766-005-0001-x" TargetMode="External"/><Relationship Id="rId19" Type="http://schemas.openxmlformats.org/officeDocument/2006/relationships/hyperlink" Target="https://doi.org/10.1007/978-3-031-82225-4_1" TargetMode="External"/><Relationship Id="rId224" Type="http://schemas.openxmlformats.org/officeDocument/2006/relationships/hyperlink" Target="https://doi.org/10.1007/978-3-658-35244-8_5" TargetMode="External"/><Relationship Id="rId266" Type="http://schemas.openxmlformats.org/officeDocument/2006/relationships/hyperlink" Target="https://doi.org/10.1007/978-3-658-41935-6_10" TargetMode="External"/><Relationship Id="rId431" Type="http://schemas.openxmlformats.org/officeDocument/2006/relationships/hyperlink" Target="https://doi.org/10.1007/978-3-319-59144-5_1" TargetMode="External"/><Relationship Id="rId473" Type="http://schemas.openxmlformats.org/officeDocument/2006/relationships/hyperlink" Target="https://doi.org/10.1007/BF03340838" TargetMode="External"/><Relationship Id="rId529" Type="http://schemas.openxmlformats.org/officeDocument/2006/relationships/hyperlink" Target="https://doi.org/10.1007/s11042-013-1486-9" TargetMode="External"/><Relationship Id="rId680" Type="http://schemas.openxmlformats.org/officeDocument/2006/relationships/hyperlink" Target="https://doi.org/10.1007/11608035_25" TargetMode="External"/><Relationship Id="rId30" Type="http://schemas.openxmlformats.org/officeDocument/2006/relationships/hyperlink" Target="https://doi.org/10.1007/978-3-030-98581-3_19" TargetMode="External"/><Relationship Id="rId126" Type="http://schemas.openxmlformats.org/officeDocument/2006/relationships/hyperlink" Target="https://doi.org/10.1007/978-3-031-64832-8_6" TargetMode="External"/><Relationship Id="rId168" Type="http://schemas.openxmlformats.org/officeDocument/2006/relationships/hyperlink" Target="https://doi.org/10.1007/978-3-031-16168-1_21" TargetMode="External"/><Relationship Id="rId333" Type="http://schemas.openxmlformats.org/officeDocument/2006/relationships/hyperlink" Target="https://doi.org/10.1007/s12176-019-0021-x" TargetMode="External"/><Relationship Id="rId540" Type="http://schemas.openxmlformats.org/officeDocument/2006/relationships/hyperlink" Target="https://doi.org/10.1007/978-3-658-00373-9_12" TargetMode="External"/><Relationship Id="rId72" Type="http://schemas.openxmlformats.org/officeDocument/2006/relationships/hyperlink" Target="https://doi.org/10.1007/978-3-030-49339-4_20" TargetMode="External"/><Relationship Id="rId375" Type="http://schemas.openxmlformats.org/officeDocument/2006/relationships/hyperlink" Target="https://doi.org/10.1007/978-3-030-33246-4_6" TargetMode="External"/><Relationship Id="rId582" Type="http://schemas.openxmlformats.org/officeDocument/2006/relationships/hyperlink" Target="https://doi.org/10.1007/978-3-642-21219-2_38" TargetMode="External"/><Relationship Id="rId638" Type="http://schemas.openxmlformats.org/officeDocument/2006/relationships/hyperlink" Target="https://doi.org/10.1007/s10844-007-0052-1" TargetMode="External"/><Relationship Id="rId3" Type="http://schemas.openxmlformats.org/officeDocument/2006/relationships/hyperlink" Target="https://doi.org/10.1007/s12599-024-00901-7" TargetMode="External"/><Relationship Id="rId235" Type="http://schemas.openxmlformats.org/officeDocument/2006/relationships/hyperlink" Target="https://doi.org/10.1007/978-3-658-37188-3_5" TargetMode="External"/><Relationship Id="rId277" Type="http://schemas.openxmlformats.org/officeDocument/2006/relationships/hyperlink" Target="https://doi.org/10.1007/978-3-658-32942-6_4" TargetMode="External"/><Relationship Id="rId400" Type="http://schemas.openxmlformats.org/officeDocument/2006/relationships/hyperlink" Target="https://doi.org/10.1057/s41303-017-0060-3" TargetMode="External"/><Relationship Id="rId442" Type="http://schemas.openxmlformats.org/officeDocument/2006/relationships/hyperlink" Target="https://doi.org/10.1007/s12599-015-0409-x" TargetMode="External"/><Relationship Id="rId484" Type="http://schemas.openxmlformats.org/officeDocument/2006/relationships/hyperlink" Target="https://doi.org/10.1007/978-1-4939-1985-7_6" TargetMode="External"/><Relationship Id="rId705" Type="http://schemas.openxmlformats.org/officeDocument/2006/relationships/hyperlink" Target="https://doi.org/10.1007/3-540-45785-2_4" TargetMode="External"/><Relationship Id="rId137" Type="http://schemas.openxmlformats.org/officeDocument/2006/relationships/hyperlink" Target="https://doi.org/10.1007/978-3-030-40172-6_13" TargetMode="External"/><Relationship Id="rId302" Type="http://schemas.openxmlformats.org/officeDocument/2006/relationships/hyperlink" Target="https://doi.org/10.1007/978-3-658-27812-0_6" TargetMode="External"/><Relationship Id="rId344" Type="http://schemas.openxmlformats.org/officeDocument/2006/relationships/hyperlink" Target="https://doi.org/10.1007/978-3-658-32773-6_10" TargetMode="External"/><Relationship Id="rId691" Type="http://schemas.openxmlformats.org/officeDocument/2006/relationships/hyperlink" Target="https://doi.org/10.1007/11494744_25" TargetMode="External"/><Relationship Id="rId41" Type="http://schemas.openxmlformats.org/officeDocument/2006/relationships/hyperlink" Target="https://doi.org/10.1007/978-3-031-70418-5_21" TargetMode="External"/><Relationship Id="rId83" Type="http://schemas.openxmlformats.org/officeDocument/2006/relationships/hyperlink" Target="https://doi.org/10.1007/978-3-031-77429-4_17" TargetMode="External"/><Relationship Id="rId179" Type="http://schemas.openxmlformats.org/officeDocument/2006/relationships/hyperlink" Target="https://doi.org/10.1007/978-3-030-44711-3_22" TargetMode="External"/><Relationship Id="rId386" Type="http://schemas.openxmlformats.org/officeDocument/2006/relationships/hyperlink" Target="https://doi.org/10.1007/978-3-658-27723-9_1" TargetMode="External"/><Relationship Id="rId551" Type="http://schemas.openxmlformats.org/officeDocument/2006/relationships/hyperlink" Target="https://doi.org/10.1007/s10270-012-0233-4" TargetMode="External"/><Relationship Id="rId593" Type="http://schemas.openxmlformats.org/officeDocument/2006/relationships/hyperlink" Target="https://doi.org/10.1007/978-3-642-19345-3_7" TargetMode="External"/><Relationship Id="rId607" Type="http://schemas.openxmlformats.org/officeDocument/2006/relationships/hyperlink" Target="https://doi.org/10.1007/978-3-642-12544-7_7" TargetMode="External"/><Relationship Id="rId649" Type="http://schemas.openxmlformats.org/officeDocument/2006/relationships/hyperlink" Target="https://doi.org/10.1007/978-3-540-78238-4_2" TargetMode="External"/><Relationship Id="rId190" Type="http://schemas.openxmlformats.org/officeDocument/2006/relationships/hyperlink" Target="https://doi.org/10.1365/s40702-021-00731-1" TargetMode="External"/><Relationship Id="rId204" Type="http://schemas.openxmlformats.org/officeDocument/2006/relationships/hyperlink" Target="https://doi.org/10.1007/978-3-031-13188-2_23" TargetMode="External"/><Relationship Id="rId246" Type="http://schemas.openxmlformats.org/officeDocument/2006/relationships/hyperlink" Target="https://doi.org/10.1007/978-3-031-15629-8_29" TargetMode="External"/><Relationship Id="rId288" Type="http://schemas.openxmlformats.org/officeDocument/2006/relationships/hyperlink" Target="https://doi.org/10.1007/s12528-019-09235-w" TargetMode="External"/><Relationship Id="rId411" Type="http://schemas.openxmlformats.org/officeDocument/2006/relationships/hyperlink" Target="https://doi.org/10.1007/978-3-662-56509-4_9" TargetMode="External"/><Relationship Id="rId453" Type="http://schemas.openxmlformats.org/officeDocument/2006/relationships/hyperlink" Target="https://doi.org/10.1007/978-3-662-49851-4_8" TargetMode="External"/><Relationship Id="rId509" Type="http://schemas.openxmlformats.org/officeDocument/2006/relationships/hyperlink" Target="https://doi.org/10.1007/s10654-016-0183-1" TargetMode="External"/><Relationship Id="rId660" Type="http://schemas.openxmlformats.org/officeDocument/2006/relationships/hyperlink" Target="https://doi.org/10.1007/s10618-007-0065-y" TargetMode="External"/><Relationship Id="rId106" Type="http://schemas.openxmlformats.org/officeDocument/2006/relationships/hyperlink" Target="https://doi.org/10.37307/b.978-3-503-23849-1.12" TargetMode="External"/><Relationship Id="rId313" Type="http://schemas.openxmlformats.org/officeDocument/2006/relationships/hyperlink" Target="https://doi.org/10.1007/978-3-658-38821-8_6" TargetMode="External"/><Relationship Id="rId495" Type="http://schemas.openxmlformats.org/officeDocument/2006/relationships/hyperlink" Target="https://doi.org/10.1007/978-3-319-27030-2_22" TargetMode="External"/><Relationship Id="rId10" Type="http://schemas.openxmlformats.org/officeDocument/2006/relationships/hyperlink" Target="https://doi.org/10.1007/978-3-658-42483-1_7" TargetMode="External"/><Relationship Id="rId52" Type="http://schemas.openxmlformats.org/officeDocument/2006/relationships/hyperlink" Target="https://doi.org/10.1007/978-3-031-27815-0_33" TargetMode="External"/><Relationship Id="rId94" Type="http://schemas.openxmlformats.org/officeDocument/2006/relationships/hyperlink" Target="https://doi.org/10.1007/978-3-658-40298-3_6" TargetMode="External"/><Relationship Id="rId148" Type="http://schemas.openxmlformats.org/officeDocument/2006/relationships/hyperlink" Target="https://doi.org/10.1007/978-3-658-37571-3_9" TargetMode="External"/><Relationship Id="rId355" Type="http://schemas.openxmlformats.org/officeDocument/2006/relationships/hyperlink" Target="https://doi.org/10.1007/978-3-030-15651-0_1" TargetMode="External"/><Relationship Id="rId397" Type="http://schemas.openxmlformats.org/officeDocument/2006/relationships/hyperlink" Target="https://doi.org/10.1007/978-981-10-6602-3_17" TargetMode="External"/><Relationship Id="rId520" Type="http://schemas.openxmlformats.org/officeDocument/2006/relationships/hyperlink" Target="https://doi.org/10.1007/978-3-642-40846-5_20" TargetMode="External"/><Relationship Id="rId562" Type="http://schemas.openxmlformats.org/officeDocument/2006/relationships/hyperlink" Target="https://doi.org/10.1007/978-3-642-30359-3_8" TargetMode="External"/><Relationship Id="rId618" Type="http://schemas.openxmlformats.org/officeDocument/2006/relationships/hyperlink" Target="https://doi.org/10.1007/978-3-642-17569-5_21" TargetMode="External"/><Relationship Id="rId215" Type="http://schemas.openxmlformats.org/officeDocument/2006/relationships/hyperlink" Target="https://doi.org/10.1007/978-3-030-85315-0_1" TargetMode="External"/><Relationship Id="rId257" Type="http://schemas.openxmlformats.org/officeDocument/2006/relationships/hyperlink" Target="https://doi.org/10.1007/978-3-319-63962-8_89-2" TargetMode="External"/><Relationship Id="rId422" Type="http://schemas.openxmlformats.org/officeDocument/2006/relationships/hyperlink" Target="https://doi.org/10.1007/978-1-4899-7993-3_1179-2" TargetMode="External"/><Relationship Id="rId464" Type="http://schemas.openxmlformats.org/officeDocument/2006/relationships/hyperlink" Target="https://doi.org/10.1007/978-3-319-17482-2_10" TargetMode="External"/><Relationship Id="rId299" Type="http://schemas.openxmlformats.org/officeDocument/2006/relationships/hyperlink" Target="https://doi.org/10.1007/978-3-030-92875-9_16" TargetMode="External"/><Relationship Id="rId63" Type="http://schemas.openxmlformats.org/officeDocument/2006/relationships/hyperlink" Target="https://doi.org/10.1007/978-3-031-56107-8_7" TargetMode="External"/><Relationship Id="rId159" Type="http://schemas.openxmlformats.org/officeDocument/2006/relationships/hyperlink" Target="https://doi.org/10.1007/978-3-031-34560-9_9" TargetMode="External"/><Relationship Id="rId366" Type="http://schemas.openxmlformats.org/officeDocument/2006/relationships/hyperlink" Target="https://doi.org/10.1007/978-3-319-61033-7_9" TargetMode="External"/><Relationship Id="rId573" Type="http://schemas.openxmlformats.org/officeDocument/2006/relationships/hyperlink" Target="https://doi.org/10.1007/978-3-642-33844-1_11" TargetMode="External"/><Relationship Id="rId226" Type="http://schemas.openxmlformats.org/officeDocument/2006/relationships/hyperlink" Target="https://doi.org/10.1007/s12176-021-0388-3" TargetMode="External"/><Relationship Id="rId433" Type="http://schemas.openxmlformats.org/officeDocument/2006/relationships/hyperlink" Target="https://doi.org/10.1007/s00287-016-0975-4" TargetMode="External"/><Relationship Id="rId640" Type="http://schemas.openxmlformats.org/officeDocument/2006/relationships/hyperlink" Target="https://doi.org/10.1007/978-3-540-89784-2_3" TargetMode="External"/><Relationship Id="rId74" Type="http://schemas.openxmlformats.org/officeDocument/2006/relationships/hyperlink" Target="https://doi.org/10.1007/978-3-658-44550-8_6" TargetMode="External"/><Relationship Id="rId377" Type="http://schemas.openxmlformats.org/officeDocument/2006/relationships/hyperlink" Target="https://doi.org/10.1007/978-3-658-30211-5_10" TargetMode="External"/><Relationship Id="rId500" Type="http://schemas.openxmlformats.org/officeDocument/2006/relationships/hyperlink" Target="https://doi.org/10.1007/s00287-013-0756-2" TargetMode="External"/><Relationship Id="rId584" Type="http://schemas.openxmlformats.org/officeDocument/2006/relationships/hyperlink" Target="https://doi.org/10.1007/978-3-642-16132-2_28" TargetMode="External"/><Relationship Id="rId5" Type="http://schemas.openxmlformats.org/officeDocument/2006/relationships/hyperlink" Target="https://doi.org/10.1007/s12599-025-00946-2" TargetMode="External"/><Relationship Id="rId237" Type="http://schemas.openxmlformats.org/officeDocument/2006/relationships/hyperlink" Target="https://doi.org/10.1007/978-3-658-36187-7_6" TargetMode="External"/><Relationship Id="rId444" Type="http://schemas.openxmlformats.org/officeDocument/2006/relationships/hyperlink" Target="https://doi.org/10.1007/978-3-319-51259-4_1" TargetMode="External"/><Relationship Id="rId651" Type="http://schemas.openxmlformats.org/officeDocument/2006/relationships/hyperlink" Target="https://doi.org/10.1007/978-3-540-85654-2_75" TargetMode="External"/><Relationship Id="rId290" Type="http://schemas.openxmlformats.org/officeDocument/2006/relationships/hyperlink" Target="https://doi.org/10.1007/978-3-319-63962-8_93-1" TargetMode="External"/><Relationship Id="rId304" Type="http://schemas.openxmlformats.org/officeDocument/2006/relationships/hyperlink" Target="https://doi.org/10.1007/978-3-030-40172-6_22" TargetMode="External"/><Relationship Id="rId388" Type="http://schemas.openxmlformats.org/officeDocument/2006/relationships/hyperlink" Target="https://doi.org/10.1007/978-3-319-53435-0_2" TargetMode="External"/><Relationship Id="rId511" Type="http://schemas.openxmlformats.org/officeDocument/2006/relationships/hyperlink" Target="https://doi.org/10.7603/s40601-013-0051-8" TargetMode="External"/><Relationship Id="rId609" Type="http://schemas.openxmlformats.org/officeDocument/2006/relationships/hyperlink" Target="https://doi.org/10.1007/s10796-010-9229-1" TargetMode="External"/><Relationship Id="rId85" Type="http://schemas.openxmlformats.org/officeDocument/2006/relationships/hyperlink" Target="https://doi.org/10.1007/978-3-658-43089-4_5" TargetMode="External"/><Relationship Id="rId150" Type="http://schemas.openxmlformats.org/officeDocument/2006/relationships/hyperlink" Target="https://doi.org/10.1007/978-1-4842-9816-9_10" TargetMode="External"/><Relationship Id="rId595" Type="http://schemas.openxmlformats.org/officeDocument/2006/relationships/hyperlink" Target="https://doi.org/10.1007/978-3-642-20511-8_36" TargetMode="External"/><Relationship Id="rId248" Type="http://schemas.openxmlformats.org/officeDocument/2006/relationships/hyperlink" Target="https://doi.org/10.1007/978-3-030-20482-2_11" TargetMode="External"/><Relationship Id="rId455" Type="http://schemas.openxmlformats.org/officeDocument/2006/relationships/hyperlink" Target="https://doi.org/10.1186/s40064-015-1183-4" TargetMode="External"/><Relationship Id="rId662" Type="http://schemas.openxmlformats.org/officeDocument/2006/relationships/hyperlink" Target="https://doi.org/10.1007/978-3-540-76848-7_9" TargetMode="External"/><Relationship Id="rId12" Type="http://schemas.openxmlformats.org/officeDocument/2006/relationships/hyperlink" Target="https://doi.org/10.1007/s43069-025-00428-x" TargetMode="External"/><Relationship Id="rId108" Type="http://schemas.openxmlformats.org/officeDocument/2006/relationships/hyperlink" Target="https://doi.org/10.1007/978-3-658-41011-7_5" TargetMode="External"/><Relationship Id="rId315" Type="http://schemas.openxmlformats.org/officeDocument/2006/relationships/hyperlink" Target="https://doi.org/10.1007/978-3-662-70496-7_2" TargetMode="External"/><Relationship Id="rId522" Type="http://schemas.openxmlformats.org/officeDocument/2006/relationships/hyperlink" Target="https://doi.org/10.1007/978-3-642-38827-9_9" TargetMode="External"/><Relationship Id="rId96" Type="http://schemas.openxmlformats.org/officeDocument/2006/relationships/hyperlink" Target="https://doi.org/10.1007/978-3-031-80793-0_11" TargetMode="External"/><Relationship Id="rId161" Type="http://schemas.openxmlformats.org/officeDocument/2006/relationships/hyperlink" Target="https://doi.org/10.1007/978-3-031-34560-9_21" TargetMode="External"/><Relationship Id="rId399" Type="http://schemas.openxmlformats.org/officeDocument/2006/relationships/hyperlink" Target="https://doi.org/10.1007/978-3-662-56262-8_2" TargetMode="External"/><Relationship Id="rId259" Type="http://schemas.openxmlformats.org/officeDocument/2006/relationships/hyperlink" Target="https://doi.org/10.1007/978-3-658-26431-4_40" TargetMode="External"/><Relationship Id="rId466" Type="http://schemas.openxmlformats.org/officeDocument/2006/relationships/hyperlink" Target="https://doi.org/10.1007/978-3-319-27057-9_5" TargetMode="External"/><Relationship Id="rId673" Type="http://schemas.openxmlformats.org/officeDocument/2006/relationships/hyperlink" Target="https://doi.org/10.1007/3-540-33359-2_21" TargetMode="External"/><Relationship Id="rId23" Type="http://schemas.openxmlformats.org/officeDocument/2006/relationships/hyperlink" Target="https://doi.org/10.1007/s10844-023-00799-9" TargetMode="External"/><Relationship Id="rId119" Type="http://schemas.openxmlformats.org/officeDocument/2006/relationships/hyperlink" Target="https://doi.org/10.1007/978-3-658-43089-4_6" TargetMode="External"/><Relationship Id="rId326" Type="http://schemas.openxmlformats.org/officeDocument/2006/relationships/hyperlink" Target="https://doi.org/10.1007/978-3-319-92901-9_16" TargetMode="External"/><Relationship Id="rId533" Type="http://schemas.openxmlformats.org/officeDocument/2006/relationships/hyperlink" Target="https://doi.org/10.1007/s10270-012-0265-9" TargetMode="External"/><Relationship Id="rId172" Type="http://schemas.openxmlformats.org/officeDocument/2006/relationships/hyperlink" Target="https://doi.org/10.1007/978-3-030-96794-9_27" TargetMode="External"/><Relationship Id="rId477" Type="http://schemas.openxmlformats.org/officeDocument/2006/relationships/hyperlink" Target="https://doi.org/10.1007/978-3-658-11801-3_3" TargetMode="External"/><Relationship Id="rId600" Type="http://schemas.openxmlformats.org/officeDocument/2006/relationships/hyperlink" Target="https://doi.org/10.1007/978-3-642-21863-7_6" TargetMode="External"/><Relationship Id="rId684" Type="http://schemas.openxmlformats.org/officeDocument/2006/relationships/hyperlink" Target="https://doi.org/10.1007/11841760_14" TargetMode="External"/><Relationship Id="rId337" Type="http://schemas.openxmlformats.org/officeDocument/2006/relationships/hyperlink" Target="https://doi.org/10.1007/s11518-021-5487-3" TargetMode="External"/><Relationship Id="rId34" Type="http://schemas.openxmlformats.org/officeDocument/2006/relationships/hyperlink" Target="https://doi.org/10.1007/978-3-031-46587-1_9" TargetMode="External"/><Relationship Id="rId544" Type="http://schemas.openxmlformats.org/officeDocument/2006/relationships/hyperlink" Target="https://doi.org/10.1007/s11036-013-0489-0" TargetMode="External"/><Relationship Id="rId183" Type="http://schemas.openxmlformats.org/officeDocument/2006/relationships/hyperlink" Target="https://doi.org/10.1007/978-3-658-43089-4_1" TargetMode="External"/><Relationship Id="rId390" Type="http://schemas.openxmlformats.org/officeDocument/2006/relationships/hyperlink" Target="https://doi.org/10.1007/978-3-662-49851-4_11" TargetMode="External"/><Relationship Id="rId404" Type="http://schemas.openxmlformats.org/officeDocument/2006/relationships/hyperlink" Target="https://doi.org/10.1007/978-3-658-20967-4_7" TargetMode="External"/><Relationship Id="rId611" Type="http://schemas.openxmlformats.org/officeDocument/2006/relationships/hyperlink" Target="https://doi.org/10.1007/978-3-642-00416-2_18" TargetMode="External"/><Relationship Id="rId250" Type="http://schemas.openxmlformats.org/officeDocument/2006/relationships/hyperlink" Target="https://doi.org/10.1007/978-981-19-8296-5_4" TargetMode="External"/><Relationship Id="rId488" Type="http://schemas.openxmlformats.org/officeDocument/2006/relationships/hyperlink" Target="https://doi.org/10.1007/978-3-642-45103-4_11" TargetMode="External"/><Relationship Id="rId695" Type="http://schemas.openxmlformats.org/officeDocument/2006/relationships/hyperlink" Target="https://doi.org/10.1007/3-540-26472-8_12" TargetMode="External"/><Relationship Id="rId45" Type="http://schemas.openxmlformats.org/officeDocument/2006/relationships/hyperlink" Target="https://doi.org/10.1007/978-3-031-61057-8_22" TargetMode="External"/><Relationship Id="rId110" Type="http://schemas.openxmlformats.org/officeDocument/2006/relationships/hyperlink" Target="https://doi.org/10.1007/978-3-031-51528-6_9" TargetMode="External"/><Relationship Id="rId348" Type="http://schemas.openxmlformats.org/officeDocument/2006/relationships/hyperlink" Target="https://doi.org/10.1007/978-3-662-65413-2_3" TargetMode="External"/><Relationship Id="rId555" Type="http://schemas.openxmlformats.org/officeDocument/2006/relationships/hyperlink" Target="https://doi.org/10.1007/978-3-642-28115-0_5" TargetMode="External"/><Relationship Id="rId194" Type="http://schemas.openxmlformats.org/officeDocument/2006/relationships/hyperlink" Target="https://doi.org/10.1007/978-3-031-64295-1_9" TargetMode="External"/><Relationship Id="rId208" Type="http://schemas.openxmlformats.org/officeDocument/2006/relationships/hyperlink" Target="https://doi.org/10.1007/978-1-4842-8158-1_1" TargetMode="External"/><Relationship Id="rId415" Type="http://schemas.openxmlformats.org/officeDocument/2006/relationships/hyperlink" Target="https://doi.org/10.1007/978-3-319-64930-6_8" TargetMode="External"/><Relationship Id="rId622" Type="http://schemas.openxmlformats.org/officeDocument/2006/relationships/hyperlink" Target="https://doi.org/10.1007/978-3-642-15618-2_24" TargetMode="External"/><Relationship Id="rId261" Type="http://schemas.openxmlformats.org/officeDocument/2006/relationships/hyperlink" Target="https://doi.org/10.1007/978-3-662-63185-0_12" TargetMode="External"/><Relationship Id="rId499" Type="http://schemas.openxmlformats.org/officeDocument/2006/relationships/hyperlink" Target="https://doi.org/10.1007/s12599-013-0305-1" TargetMode="External"/><Relationship Id="rId56" Type="http://schemas.openxmlformats.org/officeDocument/2006/relationships/hyperlink" Target="https://doi.org/10.1007/978-1-4842-8569-5_1" TargetMode="External"/><Relationship Id="rId359" Type="http://schemas.openxmlformats.org/officeDocument/2006/relationships/hyperlink" Target="https://doi.org/10.1007/s12599-019-00611-5" TargetMode="External"/><Relationship Id="rId566" Type="http://schemas.openxmlformats.org/officeDocument/2006/relationships/hyperlink" Target="https://doi.org/10.1007/978-3-642-32355-3_5" TargetMode="External"/><Relationship Id="rId121" Type="http://schemas.openxmlformats.org/officeDocument/2006/relationships/hyperlink" Target="https://doi.org/10.1007/s10270-023-01135-z" TargetMode="External"/><Relationship Id="rId219" Type="http://schemas.openxmlformats.org/officeDocument/2006/relationships/hyperlink" Target="https://doi.org/10.1007/978-3-031-41620-0_10" TargetMode="External"/><Relationship Id="rId426" Type="http://schemas.openxmlformats.org/officeDocument/2006/relationships/hyperlink" Target="https://doi.org/10.1007/978-3-319-58801-8_4" TargetMode="External"/><Relationship Id="rId633" Type="http://schemas.openxmlformats.org/officeDocument/2006/relationships/hyperlink" Target="https://doi.org/10.1007/978-3-642-00328-8_9" TargetMode="External"/><Relationship Id="rId67" Type="http://schemas.openxmlformats.org/officeDocument/2006/relationships/hyperlink" Target="https://doi.org/10.1007/978-3-031-48322-6_8" TargetMode="External"/><Relationship Id="rId272" Type="http://schemas.openxmlformats.org/officeDocument/2006/relationships/hyperlink" Target="https://doi.org/10.1007/978-3-662-58736-2_12" TargetMode="External"/><Relationship Id="rId577" Type="http://schemas.openxmlformats.org/officeDocument/2006/relationships/hyperlink" Target="https://doi.org/10.1007/978-3-642-19345-3_1" TargetMode="External"/><Relationship Id="rId700" Type="http://schemas.openxmlformats.org/officeDocument/2006/relationships/hyperlink" Target="https://doi.org/10.1007/978-3-540-27793-4_26" TargetMode="External"/><Relationship Id="rId132" Type="http://schemas.openxmlformats.org/officeDocument/2006/relationships/hyperlink" Target="https://doi.org/10.1007/978-3-662-69752-8_8" TargetMode="External"/><Relationship Id="rId437" Type="http://schemas.openxmlformats.org/officeDocument/2006/relationships/hyperlink" Target="https://doi.org/10.1007/978-3-662-49851-4_1" TargetMode="External"/><Relationship Id="rId644" Type="http://schemas.openxmlformats.org/officeDocument/2006/relationships/hyperlink" Target="https://doi.org/10.1007/978-3-642-00899-3_3" TargetMode="External"/><Relationship Id="rId283" Type="http://schemas.openxmlformats.org/officeDocument/2006/relationships/hyperlink" Target="https://doi.org/10.1007/978-3-031-81477-8_9" TargetMode="External"/><Relationship Id="rId490" Type="http://schemas.openxmlformats.org/officeDocument/2006/relationships/hyperlink" Target="https://doi.org/10.1007/s12599-014-0344-2" TargetMode="External"/><Relationship Id="rId504" Type="http://schemas.openxmlformats.org/officeDocument/2006/relationships/hyperlink" Target="https://doi.org/10.1007/978-3-319-04948-9_2" TargetMode="External"/><Relationship Id="rId78" Type="http://schemas.openxmlformats.org/officeDocument/2006/relationships/hyperlink" Target="https://doi.org/10.1007/978-3-030-79186-5_1" TargetMode="External"/><Relationship Id="rId143" Type="http://schemas.openxmlformats.org/officeDocument/2006/relationships/hyperlink" Target="https://doi.org/10.1007/978-3-031-11637-7_12" TargetMode="External"/><Relationship Id="rId350" Type="http://schemas.openxmlformats.org/officeDocument/2006/relationships/hyperlink" Target="https://doi.org/10.1007/978-3-662-63560-5_1" TargetMode="External"/><Relationship Id="rId588" Type="http://schemas.openxmlformats.org/officeDocument/2006/relationships/hyperlink" Target="https://doi.org/10.1007/978-3-642-12186-9_8" TargetMode="External"/><Relationship Id="rId9" Type="http://schemas.openxmlformats.org/officeDocument/2006/relationships/hyperlink" Target="https://doi.org/10.1007/s41060-023-00427-3" TargetMode="External"/><Relationship Id="rId210" Type="http://schemas.openxmlformats.org/officeDocument/2006/relationships/hyperlink" Target="https://doi.org/10.1007/s12176-021-0396-3" TargetMode="External"/><Relationship Id="rId448" Type="http://schemas.openxmlformats.org/officeDocument/2006/relationships/hyperlink" Target="https://doi.org/10.1007/978-3-319-31545-4_11" TargetMode="External"/><Relationship Id="rId655" Type="http://schemas.openxmlformats.org/officeDocument/2006/relationships/hyperlink" Target="https://doi.org/10.1007/978-3-540-89224-3_2" TargetMode="External"/><Relationship Id="rId294" Type="http://schemas.openxmlformats.org/officeDocument/2006/relationships/hyperlink" Target="https://doi.org/10.1007/978-3-030-95764-3_1" TargetMode="External"/><Relationship Id="rId308" Type="http://schemas.openxmlformats.org/officeDocument/2006/relationships/hyperlink" Target="https://doi.org/10.1007/978-3-658-30484-3_2" TargetMode="External"/><Relationship Id="rId515" Type="http://schemas.openxmlformats.org/officeDocument/2006/relationships/hyperlink" Target="https://doi.org/10.1007/978-3-642-41924-9_31" TargetMode="External"/><Relationship Id="rId89" Type="http://schemas.openxmlformats.org/officeDocument/2006/relationships/hyperlink" Target="https://doi.org/10.1007/s12176-023-1078-0" TargetMode="External"/><Relationship Id="rId154" Type="http://schemas.openxmlformats.org/officeDocument/2006/relationships/hyperlink" Target="https://doi.org/10.1007/978-3-031-70396-6_17" TargetMode="External"/><Relationship Id="rId361" Type="http://schemas.openxmlformats.org/officeDocument/2006/relationships/hyperlink" Target="https://doi.org/10.1007/978-3-030-20415-0_21" TargetMode="External"/><Relationship Id="rId599" Type="http://schemas.openxmlformats.org/officeDocument/2006/relationships/hyperlink" Target="https://doi.org/10.1007/978-3-642-14292-5_15" TargetMode="External"/><Relationship Id="rId459" Type="http://schemas.openxmlformats.org/officeDocument/2006/relationships/hyperlink" Target="https://doi.org/10.1007/978-3-319-01781-5_6" TargetMode="External"/><Relationship Id="rId666" Type="http://schemas.openxmlformats.org/officeDocument/2006/relationships/hyperlink" Target="https://doi.org/10.1007/978-3-540-72988-4_31" TargetMode="External"/><Relationship Id="rId16" Type="http://schemas.openxmlformats.org/officeDocument/2006/relationships/hyperlink" Target="https://doi.org/10.1007/978-3-031-82225-4_30" TargetMode="External"/><Relationship Id="rId221" Type="http://schemas.openxmlformats.org/officeDocument/2006/relationships/hyperlink" Target="https://doi.org/10.1007/978-3-030-79186-5_8" TargetMode="External"/><Relationship Id="rId319" Type="http://schemas.openxmlformats.org/officeDocument/2006/relationships/hyperlink" Target="https://doi.org/10.1007/978-3-030-39225-3_113" TargetMode="External"/><Relationship Id="rId526" Type="http://schemas.openxmlformats.org/officeDocument/2006/relationships/hyperlink" Target="https://doi.org/10.1007/978-3-642-39467-6_20" TargetMode="External"/><Relationship Id="rId165" Type="http://schemas.openxmlformats.org/officeDocument/2006/relationships/hyperlink" Target="https://doi.org/10.1007/s12176-021-0439-9" TargetMode="External"/><Relationship Id="rId372" Type="http://schemas.openxmlformats.org/officeDocument/2006/relationships/hyperlink" Target="https://doi.org/10.1007/978-3-030-22804-0_2" TargetMode="External"/><Relationship Id="rId677" Type="http://schemas.openxmlformats.org/officeDocument/2006/relationships/hyperlink" Target="https://doi.org/10.1007/11841760_10" TargetMode="External"/><Relationship Id="rId232" Type="http://schemas.openxmlformats.org/officeDocument/2006/relationships/hyperlink" Target="https://doi.org/10.1007/978-3-031-17995-2_20" TargetMode="External"/><Relationship Id="rId27" Type="http://schemas.openxmlformats.org/officeDocument/2006/relationships/hyperlink" Target="https://doi.org/10.1007/978-3-031-80793-0_16" TargetMode="External"/><Relationship Id="rId537" Type="http://schemas.openxmlformats.org/officeDocument/2006/relationships/hyperlink" Target="https://doi.org/10.1007/978-3-642-36754-0_18" TargetMode="External"/><Relationship Id="rId80" Type="http://schemas.openxmlformats.org/officeDocument/2006/relationships/hyperlink" Target="https://doi.org/10.1007/978-3-658-43089-4_3" TargetMode="External"/><Relationship Id="rId176" Type="http://schemas.openxmlformats.org/officeDocument/2006/relationships/hyperlink" Target="https://doi.org/10.1007/978-3-658-40352-2_8" TargetMode="External"/><Relationship Id="rId383" Type="http://schemas.openxmlformats.org/officeDocument/2006/relationships/hyperlink" Target="https://doi.org/10.1007/978-3-031-46428-7_11" TargetMode="External"/><Relationship Id="rId590" Type="http://schemas.openxmlformats.org/officeDocument/2006/relationships/hyperlink" Target="https://doi.org/10.1007/978-3-642-21863-7_4" TargetMode="External"/><Relationship Id="rId604" Type="http://schemas.openxmlformats.org/officeDocument/2006/relationships/hyperlink" Target="https://doi.org/10.1007/s00778-010-0203-9" TargetMode="External"/><Relationship Id="rId243" Type="http://schemas.openxmlformats.org/officeDocument/2006/relationships/hyperlink" Target="https://doi.org/10.1007/978-3-030-92644-1_4" TargetMode="External"/><Relationship Id="rId450" Type="http://schemas.openxmlformats.org/officeDocument/2006/relationships/hyperlink" Target="https://doi.org/10.1007/978-3-319-25037-3_1" TargetMode="External"/><Relationship Id="rId688" Type="http://schemas.openxmlformats.org/officeDocument/2006/relationships/hyperlink" Target="https://doi.org/10.1007/11914853_18" TargetMode="External"/><Relationship Id="rId38" Type="http://schemas.openxmlformats.org/officeDocument/2006/relationships/hyperlink" Target="https://doi.org/10.1007/978-3-031-36960-5_39" TargetMode="External"/><Relationship Id="rId103" Type="http://schemas.openxmlformats.org/officeDocument/2006/relationships/hyperlink" Target="https://doi.org/10.1007/978-3-658-45703-7_7" TargetMode="External"/><Relationship Id="rId310" Type="http://schemas.openxmlformats.org/officeDocument/2006/relationships/hyperlink" Target="https://doi.org/10.1007/978-3-662-62102-8_6" TargetMode="External"/><Relationship Id="rId548" Type="http://schemas.openxmlformats.org/officeDocument/2006/relationships/hyperlink" Target="https://doi.org/10.1007/978-3-642-24423-0_12" TargetMode="External"/><Relationship Id="rId91" Type="http://schemas.openxmlformats.org/officeDocument/2006/relationships/hyperlink" Target="https://doi.org/10.1007/978-3-030-40172-6_20" TargetMode="External"/><Relationship Id="rId187" Type="http://schemas.openxmlformats.org/officeDocument/2006/relationships/hyperlink" Target="https://doi.org/10.1007/978-3-658-35616-3_1" TargetMode="External"/><Relationship Id="rId394" Type="http://schemas.openxmlformats.org/officeDocument/2006/relationships/hyperlink" Target="https://doi.org/10.1007/978-3-658-24475-0_5" TargetMode="External"/><Relationship Id="rId408" Type="http://schemas.openxmlformats.org/officeDocument/2006/relationships/hyperlink" Target="https://doi.org/10.1007/978-3-662-56509-4_11" TargetMode="External"/><Relationship Id="rId615" Type="http://schemas.openxmlformats.org/officeDocument/2006/relationships/hyperlink" Target="https://doi.org/10.1007/978-3-642-10781-8_27" TargetMode="External"/><Relationship Id="rId254" Type="http://schemas.openxmlformats.org/officeDocument/2006/relationships/hyperlink" Target="https://doi.org/10.1007/978-3-658-44080-0_15" TargetMode="External"/><Relationship Id="rId699" Type="http://schemas.openxmlformats.org/officeDocument/2006/relationships/hyperlink" Target="https://doi.org/10.1007/3-540-26472-8_6" TargetMode="External"/><Relationship Id="rId49" Type="http://schemas.openxmlformats.org/officeDocument/2006/relationships/hyperlink" Target="https://doi.org/10.1007/978-3-658-38379-4_5" TargetMode="External"/><Relationship Id="rId114" Type="http://schemas.openxmlformats.org/officeDocument/2006/relationships/hyperlink" Target="https://doi.org/10.1007/978-3-658-43563-9_13" TargetMode="External"/><Relationship Id="rId461" Type="http://schemas.openxmlformats.org/officeDocument/2006/relationships/hyperlink" Target="https://doi.org/10.1007/978-3-319-16673-5_7" TargetMode="External"/><Relationship Id="rId559" Type="http://schemas.openxmlformats.org/officeDocument/2006/relationships/hyperlink" Target="https://doi.org/10.1007/s11576-011-0292-0" TargetMode="External"/><Relationship Id="rId198" Type="http://schemas.openxmlformats.org/officeDocument/2006/relationships/hyperlink" Target="https://doi.org/10.1007/978-3-030-53337-3_19" TargetMode="External"/><Relationship Id="rId321" Type="http://schemas.openxmlformats.org/officeDocument/2006/relationships/hyperlink" Target="https://doi.org/10.1007/978-3-030-58779-6_14" TargetMode="External"/><Relationship Id="rId419" Type="http://schemas.openxmlformats.org/officeDocument/2006/relationships/hyperlink" Target="https://doi.org/10.1007/978-1-4614-7163-9_396-1" TargetMode="External"/><Relationship Id="rId626" Type="http://schemas.openxmlformats.org/officeDocument/2006/relationships/hyperlink" Target="https://doi.org/10.1007/978-3-642-00899-3_1" TargetMode="External"/><Relationship Id="rId265" Type="http://schemas.openxmlformats.org/officeDocument/2006/relationships/hyperlink" Target="https://doi.org/10.1007/978-3-030-92597-0_17" TargetMode="External"/><Relationship Id="rId472" Type="http://schemas.openxmlformats.org/officeDocument/2006/relationships/hyperlink" Target="https://doi.org/10.1007/978-3-642-45100-3_21" TargetMode="External"/></Relationships>
</file>

<file path=xl/worksheets/_rels/sheet8.xml.rels><?xml version="1.0" encoding="UTF-8" standalone="yes"?>
<Relationships xmlns="http://schemas.openxmlformats.org/package/2006/relationships"><Relationship Id="rId21" Type="http://schemas.openxmlformats.org/officeDocument/2006/relationships/hyperlink" Target="https://doi.org/10.1109/TSC.2015.2457907" TargetMode="External"/><Relationship Id="rId170" Type="http://schemas.openxmlformats.org/officeDocument/2006/relationships/hyperlink" Target="https://doi.org/10.23919/INDIACom49435.2020.9083682" TargetMode="External"/><Relationship Id="rId268" Type="http://schemas.openxmlformats.org/officeDocument/2006/relationships/hyperlink" Target="https://doi.org/10.1016/j.procs.2015.12.167" TargetMode="External"/><Relationship Id="rId475" Type="http://schemas.openxmlformats.org/officeDocument/2006/relationships/hyperlink" Target="https://doi.org/10.1007/978-3-031-11089-4_9" TargetMode="External"/><Relationship Id="rId682" Type="http://schemas.openxmlformats.org/officeDocument/2006/relationships/hyperlink" Target="https://doi.org/10.1007/978-3-030-90421-0_20" TargetMode="External"/><Relationship Id="rId128" Type="http://schemas.openxmlformats.org/officeDocument/2006/relationships/hyperlink" Target="https://doi.org/10.1109/ACCESS.2024.3421936" TargetMode="External"/><Relationship Id="rId335" Type="http://schemas.openxmlformats.org/officeDocument/2006/relationships/hyperlink" Target="https://doi.org/10.1016/j.procs.2021.01.228" TargetMode="External"/><Relationship Id="rId542" Type="http://schemas.openxmlformats.org/officeDocument/2006/relationships/hyperlink" Target="https://doi.org/10.1007/978-3-030-40172-6_20" TargetMode="External"/><Relationship Id="rId987" Type="http://schemas.openxmlformats.org/officeDocument/2006/relationships/hyperlink" Target="https://doi.org/10.1007/978-3-642-38484-4_17" TargetMode="External"/><Relationship Id="rId402" Type="http://schemas.openxmlformats.org/officeDocument/2006/relationships/hyperlink" Target="https://doi.org/10.1016/j.protcy.2013.12.140" TargetMode="External"/><Relationship Id="rId847" Type="http://schemas.openxmlformats.org/officeDocument/2006/relationships/hyperlink" Target="https://doi.org/10.1007/978-3-662-49851-4_2" TargetMode="External"/><Relationship Id="rId1032" Type="http://schemas.openxmlformats.org/officeDocument/2006/relationships/hyperlink" Target="https://doi.org/10.1007/978-3-642-23059-2_12" TargetMode="External"/><Relationship Id="rId707" Type="http://schemas.openxmlformats.org/officeDocument/2006/relationships/hyperlink" Target="https://doi.org/10.1007/978-3-030-78829-2_18" TargetMode="External"/><Relationship Id="rId914" Type="http://schemas.openxmlformats.org/officeDocument/2006/relationships/hyperlink" Target="https://doi.org/10.1186/s40064-016-1688-5" TargetMode="External"/><Relationship Id="rId43" Type="http://schemas.openxmlformats.org/officeDocument/2006/relationships/hyperlink" Target="https://doi.org/10.1109/ICTKE.2012.6408558" TargetMode="External"/><Relationship Id="rId192" Type="http://schemas.openxmlformats.org/officeDocument/2006/relationships/hyperlink" Target="https://doi.org/10.1109/ISSREW.2019.00021" TargetMode="External"/><Relationship Id="rId497" Type="http://schemas.openxmlformats.org/officeDocument/2006/relationships/hyperlink" Target="https://doi.org/10.1007/978-3-031-71633-1_4" TargetMode="External"/><Relationship Id="rId357" Type="http://schemas.openxmlformats.org/officeDocument/2006/relationships/hyperlink" Target="https://doi.org/10.1016/j.is.2023.102210" TargetMode="External"/><Relationship Id="rId217" Type="http://schemas.openxmlformats.org/officeDocument/2006/relationships/hyperlink" Target="https://doi.org/10.1145/1620432.1620447" TargetMode="External"/><Relationship Id="rId564" Type="http://schemas.openxmlformats.org/officeDocument/2006/relationships/hyperlink" Target="https://doi.org/10.1007/s10257-024-00681-3" TargetMode="External"/><Relationship Id="rId771" Type="http://schemas.openxmlformats.org/officeDocument/2006/relationships/hyperlink" Target="https://doi.org/10.1007/978-3-658-29550-9_12" TargetMode="External"/><Relationship Id="rId869" Type="http://schemas.openxmlformats.org/officeDocument/2006/relationships/hyperlink" Target="https://doi.org/10.1007/978-3-658-21466-1_3" TargetMode="External"/><Relationship Id="rId424" Type="http://schemas.openxmlformats.org/officeDocument/2006/relationships/hyperlink" Target="https://doi.org/10.1016/j.infsof.2011.11.005" TargetMode="External"/><Relationship Id="rId631" Type="http://schemas.openxmlformats.org/officeDocument/2006/relationships/hyperlink" Target="https://doi.org/10.1007/978-3-030-92875-9_3" TargetMode="External"/><Relationship Id="rId729" Type="http://schemas.openxmlformats.org/officeDocument/2006/relationships/hyperlink" Target="https://doi.org/10.1007/978-3-030-46633-6_2" TargetMode="External"/><Relationship Id="rId1054" Type="http://schemas.openxmlformats.org/officeDocument/2006/relationships/hyperlink" Target="https://doi.org/10.1007/978-3-642-17358-5_35" TargetMode="External"/><Relationship Id="rId936" Type="http://schemas.openxmlformats.org/officeDocument/2006/relationships/hyperlink" Target="https://doi.org/10.1007/978-3-662-46531-8_3" TargetMode="External"/><Relationship Id="rId1121" Type="http://schemas.openxmlformats.org/officeDocument/2006/relationships/hyperlink" Target="https://doi.org/10.1007/3-540-30787-7_1" TargetMode="External"/><Relationship Id="rId65" Type="http://schemas.openxmlformats.org/officeDocument/2006/relationships/hyperlink" Target="https://doi.org/10.1109/BigData55660.2022.10020785" TargetMode="External"/><Relationship Id="rId281" Type="http://schemas.openxmlformats.org/officeDocument/2006/relationships/hyperlink" Target="https://doi.org/10.1016/j.is.2025.102560" TargetMode="External"/><Relationship Id="rId141" Type="http://schemas.openxmlformats.org/officeDocument/2006/relationships/hyperlink" Target="https://doi.org/10.1109/ICSME.2019.00081" TargetMode="External"/><Relationship Id="rId379" Type="http://schemas.openxmlformats.org/officeDocument/2006/relationships/hyperlink" Target="https://doi.org/10.1016/j.rineng.2025.105583" TargetMode="External"/><Relationship Id="rId586" Type="http://schemas.openxmlformats.org/officeDocument/2006/relationships/hyperlink" Target="https://doi.org/10.1007/978-3-031-42505-9_48" TargetMode="External"/><Relationship Id="rId793" Type="http://schemas.openxmlformats.org/officeDocument/2006/relationships/hyperlink" Target="https://doi.org/10.1007/978-3-658-30168-2_3" TargetMode="External"/><Relationship Id="rId7" Type="http://schemas.openxmlformats.org/officeDocument/2006/relationships/hyperlink" Target="https://doi.org/10.1109/WETICE.2008.25" TargetMode="External"/><Relationship Id="rId239" Type="http://schemas.openxmlformats.org/officeDocument/2006/relationships/hyperlink" Target="https://doi.org/10.1145/3021460.3021462" TargetMode="External"/><Relationship Id="rId446" Type="http://schemas.openxmlformats.org/officeDocument/2006/relationships/hyperlink" Target="https://doi.org/10.1016/j.datak.2004.07.003" TargetMode="External"/><Relationship Id="rId653" Type="http://schemas.openxmlformats.org/officeDocument/2006/relationships/hyperlink" Target="https://doi.org/10.1007/978-981-19-2266-4_36" TargetMode="External"/><Relationship Id="rId1076" Type="http://schemas.openxmlformats.org/officeDocument/2006/relationships/hyperlink" Target="https://doi.org/10.1007/978-3-7908-2621-0_4" TargetMode="External"/><Relationship Id="rId306" Type="http://schemas.openxmlformats.org/officeDocument/2006/relationships/hyperlink" Target="https://doi.org/10.1016/j.eswa.2012.03.064" TargetMode="External"/><Relationship Id="rId860" Type="http://schemas.openxmlformats.org/officeDocument/2006/relationships/hyperlink" Target="https://doi.org/10.1007/978-3-030-02671-4_4" TargetMode="External"/><Relationship Id="rId958" Type="http://schemas.openxmlformats.org/officeDocument/2006/relationships/hyperlink" Target="https://doi.org/10.1007/978-3-319-07881-6_37" TargetMode="External"/><Relationship Id="rId1143" Type="http://schemas.openxmlformats.org/officeDocument/2006/relationships/hyperlink" Target="https://doi.org/10.1007/11575771_11" TargetMode="External"/><Relationship Id="rId87" Type="http://schemas.openxmlformats.org/officeDocument/2006/relationships/hyperlink" Target="https://doi.org/10.1109/ICMLA58977.2023.00087" TargetMode="External"/><Relationship Id="rId513" Type="http://schemas.openxmlformats.org/officeDocument/2006/relationships/hyperlink" Target="https://doi.org/10.1007/978-3-030-85469-0_1" TargetMode="External"/><Relationship Id="rId720" Type="http://schemas.openxmlformats.org/officeDocument/2006/relationships/hyperlink" Target="https://doi.org/10.1007/978-981-19-8296-5_13" TargetMode="External"/><Relationship Id="rId818" Type="http://schemas.openxmlformats.org/officeDocument/2006/relationships/hyperlink" Target="https://doi.org/10.1007/978-3-319-77525-8_89" TargetMode="External"/><Relationship Id="rId1003" Type="http://schemas.openxmlformats.org/officeDocument/2006/relationships/hyperlink" Target="https://doi.org/10.1007/978-3-642-32573-1_20" TargetMode="External"/><Relationship Id="rId14" Type="http://schemas.openxmlformats.org/officeDocument/2006/relationships/hyperlink" Target="https://doi.org/10.1109/ICWS.2012.52" TargetMode="External"/><Relationship Id="rId163" Type="http://schemas.openxmlformats.org/officeDocument/2006/relationships/hyperlink" Target="https://doi.org/10.1109/NPC.2007.176" TargetMode="External"/><Relationship Id="rId370" Type="http://schemas.openxmlformats.org/officeDocument/2006/relationships/hyperlink" Target="https://doi.org/10.1016/j.compind.2005.02.004" TargetMode="External"/><Relationship Id="rId230" Type="http://schemas.openxmlformats.org/officeDocument/2006/relationships/hyperlink" Target="https://doi.org/10.1145/3209087.3209090" TargetMode="External"/><Relationship Id="rId468" Type="http://schemas.openxmlformats.org/officeDocument/2006/relationships/hyperlink" Target="https://doi.org/10.1007/978-3-031-78666-2_27" TargetMode="External"/><Relationship Id="rId675" Type="http://schemas.openxmlformats.org/officeDocument/2006/relationships/hyperlink" Target="https://doi.org/10.1007/978-3-658-35244-8_5" TargetMode="External"/><Relationship Id="rId882" Type="http://schemas.openxmlformats.org/officeDocument/2006/relationships/hyperlink" Target="https://doi.org/10.1007/978-3-319-59144-5_1" TargetMode="External"/><Relationship Id="rId1098" Type="http://schemas.openxmlformats.org/officeDocument/2006/relationships/hyperlink" Target="https://doi.org/10.1007/978-3-540-88875-8_47" TargetMode="External"/><Relationship Id="rId328" Type="http://schemas.openxmlformats.org/officeDocument/2006/relationships/hyperlink" Target="https://doi.org/10.1016/j.is.2023.102337" TargetMode="External"/><Relationship Id="rId535" Type="http://schemas.openxmlformats.org/officeDocument/2006/relationships/hyperlink" Target="https://doi.org/10.1007/978-3-031-61343-2_18" TargetMode="External"/><Relationship Id="rId742" Type="http://schemas.openxmlformats.org/officeDocument/2006/relationships/hyperlink" Target="https://doi.org/10.1007/978-3-030-46633-6_3" TargetMode="External"/><Relationship Id="rId602" Type="http://schemas.openxmlformats.org/officeDocument/2006/relationships/hyperlink" Target="https://doi.org/10.1007/978-3-658-45263-6_3" TargetMode="External"/><Relationship Id="rId1025" Type="http://schemas.openxmlformats.org/officeDocument/2006/relationships/hyperlink" Target="https://doi.org/10.1007/978-3-642-31668-5_7" TargetMode="External"/><Relationship Id="rId907" Type="http://schemas.openxmlformats.org/officeDocument/2006/relationships/hyperlink" Target="https://doi.org/10.1007/978-3-319-47096-2_19" TargetMode="External"/><Relationship Id="rId36" Type="http://schemas.openxmlformats.org/officeDocument/2006/relationships/hyperlink" Target="https://doi.org/10.1109/HPCC-CSS-ICESS.2015.164" TargetMode="External"/><Relationship Id="rId185" Type="http://schemas.openxmlformats.org/officeDocument/2006/relationships/hyperlink" Target="https://doi.org/10.1109/JIOT.2025.3572655" TargetMode="External"/><Relationship Id="rId392" Type="http://schemas.openxmlformats.org/officeDocument/2006/relationships/hyperlink" Target="https://doi.org/10.1016/S0169-023X(03)00066-1" TargetMode="External"/><Relationship Id="rId697" Type="http://schemas.openxmlformats.org/officeDocument/2006/relationships/hyperlink" Target="https://doi.org/10.1007/978-3-031-15629-8_29" TargetMode="External"/><Relationship Id="rId252" Type="http://schemas.openxmlformats.org/officeDocument/2006/relationships/hyperlink" Target="https://doi.org/10.1016/j.datak.2023.102229" TargetMode="External"/><Relationship Id="rId112" Type="http://schemas.openxmlformats.org/officeDocument/2006/relationships/hyperlink" Target="https://doi.org/10.1147/sj.433.0516" TargetMode="External"/><Relationship Id="rId557" Type="http://schemas.openxmlformats.org/officeDocument/2006/relationships/hyperlink" Target="https://doi.org/10.37307/b.978-3-503-23849-1.12" TargetMode="External"/><Relationship Id="rId764" Type="http://schemas.openxmlformats.org/officeDocument/2006/relationships/hyperlink" Target="https://doi.org/10.1007/978-3-658-38821-8_6" TargetMode="External"/><Relationship Id="rId971" Type="http://schemas.openxmlformats.org/officeDocument/2006/relationships/hyperlink" Target="https://doi.org/10.1007/978-3-642-40846-5_20" TargetMode="External"/><Relationship Id="rId196" Type="http://schemas.openxmlformats.org/officeDocument/2006/relationships/hyperlink" Target="https://doi.org/10.1109/EMBC.2019.8856741" TargetMode="External"/><Relationship Id="rId417" Type="http://schemas.openxmlformats.org/officeDocument/2006/relationships/hyperlink" Target="https://doi.org/10.1016/j.dss.2017.02.013" TargetMode="External"/><Relationship Id="rId624" Type="http://schemas.openxmlformats.org/officeDocument/2006/relationships/hyperlink" Target="https://doi.org/10.1007/978-3-662-68241-8_7-1" TargetMode="External"/><Relationship Id="rId831" Type="http://schemas.openxmlformats.org/officeDocument/2006/relationships/hyperlink" Target="https://doi.org/10.1007/s00170-019-04203-1" TargetMode="External"/><Relationship Id="rId1047" Type="http://schemas.openxmlformats.org/officeDocument/2006/relationships/hyperlink" Target="https://doi.org/10.1007/978-3-642-20511-8_49" TargetMode="External"/><Relationship Id="rId263" Type="http://schemas.openxmlformats.org/officeDocument/2006/relationships/hyperlink" Target="https://doi.org/10.1016/j.procs.2016.07.066" TargetMode="External"/><Relationship Id="rId470" Type="http://schemas.openxmlformats.org/officeDocument/2006/relationships/hyperlink" Target="https://doi.org/10.1007/978-3-031-82225-4_1" TargetMode="External"/><Relationship Id="rId929" Type="http://schemas.openxmlformats.org/officeDocument/2006/relationships/hyperlink" Target="https://doi.org/10.1007/978-3-319-14430-6_17" TargetMode="External"/><Relationship Id="rId1114" Type="http://schemas.openxmlformats.org/officeDocument/2006/relationships/hyperlink" Target="https://doi.org/10.1007/978-3-540-75183-0_12" TargetMode="External"/><Relationship Id="rId58" Type="http://schemas.openxmlformats.org/officeDocument/2006/relationships/hyperlink" Target="https://doi.org/10.1109/BigData59044.2023.10386379" TargetMode="External"/><Relationship Id="rId123" Type="http://schemas.openxmlformats.org/officeDocument/2006/relationships/hyperlink" Target="https://doi.org/10.1109/ACCESS.2025.3538749" TargetMode="External"/><Relationship Id="rId330" Type="http://schemas.openxmlformats.org/officeDocument/2006/relationships/hyperlink" Target="https://doi.org/10.1016/j.caeai.2022.100075" TargetMode="External"/><Relationship Id="rId568" Type="http://schemas.openxmlformats.org/officeDocument/2006/relationships/hyperlink" Target="https://doi.org/10.1007/978-3-031-61343-2_19" TargetMode="External"/><Relationship Id="rId775" Type="http://schemas.openxmlformats.org/officeDocument/2006/relationships/hyperlink" Target="https://doi.org/10.1007/978-3-662-62148-6_12" TargetMode="External"/><Relationship Id="rId982" Type="http://schemas.openxmlformats.org/officeDocument/2006/relationships/hyperlink" Target="https://doi.org/10.1007/978-3-642-36285-9_66" TargetMode="External"/><Relationship Id="rId428" Type="http://schemas.openxmlformats.org/officeDocument/2006/relationships/hyperlink" Target="https://doi.org/10.1016/bs.adcom.2019.09.008" TargetMode="External"/><Relationship Id="rId635" Type="http://schemas.openxmlformats.org/officeDocument/2006/relationships/hyperlink" Target="https://doi.org/10.1007/978-3-658-43089-4_10" TargetMode="External"/><Relationship Id="rId842" Type="http://schemas.openxmlformats.org/officeDocument/2006/relationships/hyperlink" Target="https://doi.org/10.1007/978-3-662-56509-4_12" TargetMode="External"/><Relationship Id="rId1058" Type="http://schemas.openxmlformats.org/officeDocument/2006/relationships/hyperlink" Target="https://doi.org/10.1007/978-3-642-12544-7_7" TargetMode="External"/><Relationship Id="rId274" Type="http://schemas.openxmlformats.org/officeDocument/2006/relationships/hyperlink" Target="https://doi.org/10.1016/j.is.2011.10.006" TargetMode="External"/><Relationship Id="rId481" Type="http://schemas.openxmlformats.org/officeDocument/2006/relationships/hyperlink" Target="https://doi.org/10.1007/978-3-030-98581-3_19" TargetMode="External"/><Relationship Id="rId702" Type="http://schemas.openxmlformats.org/officeDocument/2006/relationships/hyperlink" Target="https://doi.org/10.1007/978-3-658-42060-4_17" TargetMode="External"/><Relationship Id="rId1125" Type="http://schemas.openxmlformats.org/officeDocument/2006/relationships/hyperlink" Target="https://doi.org/10.1007/3-540-30787-7_5" TargetMode="External"/><Relationship Id="rId69" Type="http://schemas.openxmlformats.org/officeDocument/2006/relationships/hyperlink" Target="https://doi.org/10.1109/ICTKE.2012.6408562" TargetMode="External"/><Relationship Id="rId134" Type="http://schemas.openxmlformats.org/officeDocument/2006/relationships/hyperlink" Target="https://doi.org/10.1109/ICDCS.2019.00167" TargetMode="External"/><Relationship Id="rId579" Type="http://schemas.openxmlformats.org/officeDocument/2006/relationships/hyperlink" Target="https://doi.org/10.1007/978-3-031-61343-2_7" TargetMode="External"/><Relationship Id="rId786" Type="http://schemas.openxmlformats.org/officeDocument/2006/relationships/hyperlink" Target="https://doi.org/10.1007/978-3-030-38854-6_20" TargetMode="External"/><Relationship Id="rId993" Type="http://schemas.openxmlformats.org/officeDocument/2006/relationships/hyperlink" Target="https://doi.org/10.1007/978-3-642-36285-9_33" TargetMode="External"/><Relationship Id="rId341" Type="http://schemas.openxmlformats.org/officeDocument/2006/relationships/hyperlink" Target="https://doi.org/10.1016/j.dss.2024.114292" TargetMode="External"/><Relationship Id="rId439" Type="http://schemas.openxmlformats.org/officeDocument/2006/relationships/hyperlink" Target="https://doi.org/10.1108/BPMJ-03-2016-0045" TargetMode="External"/><Relationship Id="rId646" Type="http://schemas.openxmlformats.org/officeDocument/2006/relationships/hyperlink" Target="https://doi.org/10.1007/978-3-031-34985-0_12" TargetMode="External"/><Relationship Id="rId1069" Type="http://schemas.openxmlformats.org/officeDocument/2006/relationships/hyperlink" Target="https://doi.org/10.1007/978-3-642-17569-5_21" TargetMode="External"/><Relationship Id="rId201" Type="http://schemas.openxmlformats.org/officeDocument/2006/relationships/hyperlink" Target="https://doi.org/10.1109/ISITIA63062.2024.10668274" TargetMode="External"/><Relationship Id="rId285" Type="http://schemas.openxmlformats.org/officeDocument/2006/relationships/hyperlink" Target="https://doi.org/10.1016/j.dss.2006.03.013" TargetMode="External"/><Relationship Id="rId506" Type="http://schemas.openxmlformats.org/officeDocument/2006/relationships/hyperlink" Target="https://doi.org/10.1007/978-3-031-07475-2_1" TargetMode="External"/><Relationship Id="rId853" Type="http://schemas.openxmlformats.org/officeDocument/2006/relationships/hyperlink" Target="https://doi.org/10.1007/978-3-658-21466-1_4" TargetMode="External"/><Relationship Id="rId1136" Type="http://schemas.openxmlformats.org/officeDocument/2006/relationships/hyperlink" Target="https://doi.org/10.1007/11494744_5" TargetMode="External"/><Relationship Id="rId492" Type="http://schemas.openxmlformats.org/officeDocument/2006/relationships/hyperlink" Target="https://doi.org/10.1007/978-3-031-70418-5_21" TargetMode="External"/><Relationship Id="rId713" Type="http://schemas.openxmlformats.org/officeDocument/2006/relationships/hyperlink" Target="https://doi.org/10.1007/978-3-658-34680-5_4" TargetMode="External"/><Relationship Id="rId797" Type="http://schemas.openxmlformats.org/officeDocument/2006/relationships/hyperlink" Target="https://doi.org/10.1007/978-3-030-24355-5_7" TargetMode="External"/><Relationship Id="rId920" Type="http://schemas.openxmlformats.org/officeDocument/2006/relationships/hyperlink" Target="https://doi.org/10.1007/978-3-319-16673-5_12" TargetMode="External"/><Relationship Id="rId145" Type="http://schemas.openxmlformats.org/officeDocument/2006/relationships/hyperlink" Target="https://doi.org/10.1109/COMPSACW.2011.73" TargetMode="External"/><Relationship Id="rId352" Type="http://schemas.openxmlformats.org/officeDocument/2006/relationships/hyperlink" Target="https://doi.org/10.1016/j.compind.2012.09.008" TargetMode="External"/><Relationship Id="rId212" Type="http://schemas.openxmlformats.org/officeDocument/2006/relationships/hyperlink" Target="https://doi.org/10.1145/2739480.2754765" TargetMode="External"/><Relationship Id="rId657" Type="http://schemas.openxmlformats.org/officeDocument/2006/relationships/hyperlink" Target="https://doi.org/10.1007/978-3-662-68794-9_6" TargetMode="External"/><Relationship Id="rId864" Type="http://schemas.openxmlformats.org/officeDocument/2006/relationships/hyperlink" Target="https://doi.org/10.1007/s13740-018-0086-2" TargetMode="External"/><Relationship Id="rId296" Type="http://schemas.openxmlformats.org/officeDocument/2006/relationships/hyperlink" Target="https://doi.org/10.1016/j.simpa.2022.100438" TargetMode="External"/><Relationship Id="rId517" Type="http://schemas.openxmlformats.org/officeDocument/2006/relationships/hyperlink" Target="https://doi.org/10.1007/978-3-031-80793-0_5" TargetMode="External"/><Relationship Id="rId724" Type="http://schemas.openxmlformats.org/officeDocument/2006/relationships/hyperlink" Target="https://doi.org/10.1007/978-3-658-38154-7_2" TargetMode="External"/><Relationship Id="rId931" Type="http://schemas.openxmlformats.org/officeDocument/2006/relationships/hyperlink" Target="https://doi.org/10.1007/978-3-662-45237-0_53" TargetMode="External"/><Relationship Id="rId1147" Type="http://schemas.openxmlformats.org/officeDocument/2006/relationships/hyperlink" Target="https://doi.org/10.1007/11431855_26" TargetMode="External"/><Relationship Id="rId60" Type="http://schemas.openxmlformats.org/officeDocument/2006/relationships/hyperlink" Target="https://doi.org/10.1109/CSCWD.2005.194134" TargetMode="External"/><Relationship Id="rId156" Type="http://schemas.openxmlformats.org/officeDocument/2006/relationships/hyperlink" Target="https://doi.org/10.1109/ICWS.2018.00033" TargetMode="External"/><Relationship Id="rId363" Type="http://schemas.openxmlformats.org/officeDocument/2006/relationships/hyperlink" Target="https://doi.org/10.1016/j.dss.2010.08.014%7d" TargetMode="External"/><Relationship Id="rId570" Type="http://schemas.openxmlformats.org/officeDocument/2006/relationships/hyperlink" Target="https://doi.org/10.1007/978-3-658-43089-4_6" TargetMode="External"/><Relationship Id="rId1007" Type="http://schemas.openxmlformats.org/officeDocument/2006/relationships/hyperlink" Target="https://doi.org/10.1007/978-3-642-28108-2_16" TargetMode="External"/><Relationship Id="rId223" Type="http://schemas.openxmlformats.org/officeDocument/2006/relationships/hyperlink" Target="https://doi.org/10.1145/3632410.3632432" TargetMode="External"/><Relationship Id="rId430" Type="http://schemas.openxmlformats.org/officeDocument/2006/relationships/hyperlink" Target="https://doi.org/10.1016/j.infsof.2014.07.011" TargetMode="External"/><Relationship Id="rId668" Type="http://schemas.openxmlformats.org/officeDocument/2006/relationships/hyperlink" Target="https://doi.org/10.1007/978-3-658-42212-7_15" TargetMode="External"/><Relationship Id="rId875" Type="http://schemas.openxmlformats.org/officeDocument/2006/relationships/hyperlink" Target="https://doi.org/10.1007/978-3-319-69462-7_38" TargetMode="External"/><Relationship Id="rId1060" Type="http://schemas.openxmlformats.org/officeDocument/2006/relationships/hyperlink" Target="https://doi.org/10.1007/s10796-010-9229-1" TargetMode="External"/><Relationship Id="rId18" Type="http://schemas.openxmlformats.org/officeDocument/2006/relationships/hyperlink" Target="https://doi.org/10.1109/TSC.2012.20" TargetMode="External"/><Relationship Id="rId528" Type="http://schemas.openxmlformats.org/officeDocument/2006/relationships/hyperlink" Target="https://doi.org/10.1007/978-3-031-59465-6_15" TargetMode="External"/><Relationship Id="rId735" Type="http://schemas.openxmlformats.org/officeDocument/2006/relationships/hyperlink" Target="https://doi.org/10.1007/s10115-019-01430-6" TargetMode="External"/><Relationship Id="rId942" Type="http://schemas.openxmlformats.org/officeDocument/2006/relationships/hyperlink" Target="https://doi.org/10.1007/s11576-014-0432-4" TargetMode="External"/><Relationship Id="rId1158" Type="http://schemas.openxmlformats.org/officeDocument/2006/relationships/hyperlink" Target="https://doi.org/10.1007/978-94-011-1464-6_4" TargetMode="External"/><Relationship Id="rId167" Type="http://schemas.openxmlformats.org/officeDocument/2006/relationships/hyperlink" Target="https://doi.org/10.1109/SKIMA.2017.8294095" TargetMode="External"/><Relationship Id="rId374" Type="http://schemas.openxmlformats.org/officeDocument/2006/relationships/hyperlink" Target="https://doi.org/10.1016/j.ipm.2006.01.005" TargetMode="External"/><Relationship Id="rId581" Type="http://schemas.openxmlformats.org/officeDocument/2006/relationships/hyperlink" Target="https://doi.org/10.1007/978-3-031-61003-5_7" TargetMode="External"/><Relationship Id="rId1018" Type="http://schemas.openxmlformats.org/officeDocument/2006/relationships/hyperlink" Target="https://doi.org/10.1007/978-3-642-21759-3_3" TargetMode="External"/><Relationship Id="rId71" Type="http://schemas.openxmlformats.org/officeDocument/2006/relationships/hyperlink" Target="https://doi.org/10.1109/TKDE.2021.3052927" TargetMode="External"/><Relationship Id="rId234" Type="http://schemas.openxmlformats.org/officeDocument/2006/relationships/hyperlink" Target="https://doi.org/10.1145/3232677" TargetMode="External"/><Relationship Id="rId679" Type="http://schemas.openxmlformats.org/officeDocument/2006/relationships/hyperlink" Target="https://doi.org/10.1007/978-3-658-35616-3_8" TargetMode="External"/><Relationship Id="rId802" Type="http://schemas.openxmlformats.org/officeDocument/2006/relationships/hyperlink" Target="https://doi.org/10.1007/978-3-658-33634-9_4" TargetMode="External"/><Relationship Id="rId886" Type="http://schemas.openxmlformats.org/officeDocument/2006/relationships/hyperlink" Target="https://doi.org/10.1007/978-3-319-19069-3_19" TargetMode="External"/><Relationship Id="rId2" Type="http://schemas.openxmlformats.org/officeDocument/2006/relationships/hyperlink" Target="https://doi.org/10.1007/978-3-642-16934-2_5" TargetMode="External"/><Relationship Id="rId29" Type="http://schemas.openxmlformats.org/officeDocument/2006/relationships/hyperlink" Target="https://doi.org/10.1109/ICSMC.2012.6378009" TargetMode="External"/><Relationship Id="rId441" Type="http://schemas.openxmlformats.org/officeDocument/2006/relationships/hyperlink" Target="https://doi.org/10.1016/j.accinf.2020.100489" TargetMode="External"/><Relationship Id="rId539" Type="http://schemas.openxmlformats.org/officeDocument/2006/relationships/hyperlink" Target="https://doi.org/10.1007/978-3-031-34560-9_12" TargetMode="External"/><Relationship Id="rId746" Type="http://schemas.openxmlformats.org/officeDocument/2006/relationships/hyperlink" Target="https://doi.org/10.1007/978-3-658-33731-5_31" TargetMode="External"/><Relationship Id="rId1071" Type="http://schemas.openxmlformats.org/officeDocument/2006/relationships/hyperlink" Target="https://doi.org/10.1007/978-3-642-03121-2_1" TargetMode="External"/><Relationship Id="rId178" Type="http://schemas.openxmlformats.org/officeDocument/2006/relationships/hyperlink" Target="https://doi.org/10.1002/9781118554609.index" TargetMode="External"/><Relationship Id="rId301" Type="http://schemas.openxmlformats.org/officeDocument/2006/relationships/hyperlink" Target="https://doi.org/10.1016/j.knosys.2019.105054" TargetMode="External"/><Relationship Id="rId953" Type="http://schemas.openxmlformats.org/officeDocument/2006/relationships/hyperlink" Target="https://doi.org/10.1007/978-3-319-08915-7_8" TargetMode="External"/><Relationship Id="rId1029" Type="http://schemas.openxmlformats.org/officeDocument/2006/relationships/hyperlink" Target="https://doi.org/10.1007/978-3-642-17722-4_5" TargetMode="External"/><Relationship Id="rId82" Type="http://schemas.openxmlformats.org/officeDocument/2006/relationships/hyperlink" Target="https://doi.org/10.1109/ICCCC.2018.8390430" TargetMode="External"/><Relationship Id="rId385" Type="http://schemas.openxmlformats.org/officeDocument/2006/relationships/hyperlink" Target="https://doi.org/10.1016/j.ijpe.2007.12.009" TargetMode="External"/><Relationship Id="rId592" Type="http://schemas.openxmlformats.org/officeDocument/2006/relationships/hyperlink" Target="https://doi.org/10.1007/978-3-662-68627-0_8" TargetMode="External"/><Relationship Id="rId606" Type="http://schemas.openxmlformats.org/officeDocument/2006/relationships/hyperlink" Target="https://doi.org/10.1007/s13218-024-00878-1" TargetMode="External"/><Relationship Id="rId813" Type="http://schemas.openxmlformats.org/officeDocument/2006/relationships/hyperlink" Target="https://doi.org/10.1007/978-3-030-33702-5_25" TargetMode="External"/><Relationship Id="rId245" Type="http://schemas.openxmlformats.org/officeDocument/2006/relationships/hyperlink" Target="https://doi.org/10.1016/j.accinf.2025.100727" TargetMode="External"/><Relationship Id="rId452" Type="http://schemas.openxmlformats.org/officeDocument/2006/relationships/hyperlink" Target="https://doi.org/10.1007/978-3-658-43089-4_7" TargetMode="External"/><Relationship Id="rId897" Type="http://schemas.openxmlformats.org/officeDocument/2006/relationships/hyperlink" Target="https://doi.org/10.1007/978-3-319-25037-3_6" TargetMode="External"/><Relationship Id="rId1082" Type="http://schemas.openxmlformats.org/officeDocument/2006/relationships/hyperlink" Target="https://doi.org/10.1007/s00450-009-0069-5" TargetMode="External"/><Relationship Id="rId105" Type="http://schemas.openxmlformats.org/officeDocument/2006/relationships/hyperlink" Target="https://doi.org/10.1109/MCI.2009.935307" TargetMode="External"/><Relationship Id="rId312" Type="http://schemas.openxmlformats.org/officeDocument/2006/relationships/hyperlink" Target="https://doi.org/10.1016/j.dss.2008.07.002" TargetMode="External"/><Relationship Id="rId757" Type="http://schemas.openxmlformats.org/officeDocument/2006/relationships/hyperlink" Target="https://doi.org/10.1007/978-3-030-40172-6_9" TargetMode="External"/><Relationship Id="rId964" Type="http://schemas.openxmlformats.org/officeDocument/2006/relationships/hyperlink" Target="https://doi.org/10.1007/978-3-642-38827-9_8" TargetMode="External"/><Relationship Id="rId93" Type="http://schemas.openxmlformats.org/officeDocument/2006/relationships/hyperlink" Target="https://doi.org/10.1109/ICMSS.2010.5575841" TargetMode="External"/><Relationship Id="rId189" Type="http://schemas.openxmlformats.org/officeDocument/2006/relationships/hyperlink" Target="https://doi.org/10.1109/ICPM57379.2022.9980790" TargetMode="External"/><Relationship Id="rId396" Type="http://schemas.openxmlformats.org/officeDocument/2006/relationships/hyperlink" Target="https://doi.org/10.1016/j.infsof.2016.05.004" TargetMode="External"/><Relationship Id="rId617" Type="http://schemas.openxmlformats.org/officeDocument/2006/relationships/hyperlink" Target="https://doi.org/10.1007/978-3-658-39621-3_1" TargetMode="External"/><Relationship Id="rId824" Type="http://schemas.openxmlformats.org/officeDocument/2006/relationships/hyperlink" Target="https://doi.org/10.1007/s12599-018-0561-1" TargetMode="External"/><Relationship Id="rId256" Type="http://schemas.openxmlformats.org/officeDocument/2006/relationships/hyperlink" Target="https://doi.org/10.1016/j.accinf.2018.03.004" TargetMode="External"/><Relationship Id="rId463" Type="http://schemas.openxmlformats.org/officeDocument/2006/relationships/hyperlink" Target="https://doi.org/10.1007/s43069-025-00428-x" TargetMode="External"/><Relationship Id="rId670" Type="http://schemas.openxmlformats.org/officeDocument/2006/relationships/hyperlink" Target="https://doi.org/10.1007/978-3-031-41620-0_10" TargetMode="External"/><Relationship Id="rId1093" Type="http://schemas.openxmlformats.org/officeDocument/2006/relationships/hyperlink" Target="https://doi.org/10.1007/978-3-642-03848-8_5" TargetMode="External"/><Relationship Id="rId1107" Type="http://schemas.openxmlformats.org/officeDocument/2006/relationships/hyperlink" Target="https://doi.org/10.1007/s10618-006-0061-7" TargetMode="External"/><Relationship Id="rId116" Type="http://schemas.openxmlformats.org/officeDocument/2006/relationships/hyperlink" Target="https://doi.org/10.1109/TSC.2020.2965516" TargetMode="External"/><Relationship Id="rId323" Type="http://schemas.openxmlformats.org/officeDocument/2006/relationships/hyperlink" Target="https://doi.org/10.1016/j.iot.2024.101477" TargetMode="External"/><Relationship Id="rId530" Type="http://schemas.openxmlformats.org/officeDocument/2006/relationships/hyperlink" Target="https://doi.org/10.1007/978-3-662-67392-8_6" TargetMode="External"/><Relationship Id="rId768" Type="http://schemas.openxmlformats.org/officeDocument/2006/relationships/hyperlink" Target="https://doi.org/10.1007/978-1-4842-7440-8_6" TargetMode="External"/><Relationship Id="rId975" Type="http://schemas.openxmlformats.org/officeDocument/2006/relationships/hyperlink" Target="https://doi.org/10.1007/978-3-642-36285-9_36" TargetMode="External"/><Relationship Id="rId20" Type="http://schemas.openxmlformats.org/officeDocument/2006/relationships/hyperlink" Target="https://doi.org/10.1109/ACCESS.2022.3152211" TargetMode="External"/><Relationship Id="rId628" Type="http://schemas.openxmlformats.org/officeDocument/2006/relationships/hyperlink" Target="https://doi.org/10.1007/978-3-658-24170-4_8" TargetMode="External"/><Relationship Id="rId835" Type="http://schemas.openxmlformats.org/officeDocument/2006/relationships/hyperlink" Target="https://doi.org/10.1007/s11227-018-2601-5" TargetMode="External"/><Relationship Id="rId267" Type="http://schemas.openxmlformats.org/officeDocument/2006/relationships/hyperlink" Target="https://doi.org/10.1016/j.ress.2016.05.004" TargetMode="External"/><Relationship Id="rId474" Type="http://schemas.openxmlformats.org/officeDocument/2006/relationships/hyperlink" Target="https://doi.org/10.1007/s10844-023-00799-9" TargetMode="External"/><Relationship Id="rId1020" Type="http://schemas.openxmlformats.org/officeDocument/2006/relationships/hyperlink" Target="https://doi.org/10.1007/978-3-642-31072-0_8" TargetMode="External"/><Relationship Id="rId1118" Type="http://schemas.openxmlformats.org/officeDocument/2006/relationships/hyperlink" Target="https://doi.org/10.1007/978-3-540-72912-9_2" TargetMode="External"/><Relationship Id="rId127" Type="http://schemas.openxmlformats.org/officeDocument/2006/relationships/hyperlink" Target="https://doi.org/10.1109/SCC.2016.28" TargetMode="External"/><Relationship Id="rId681" Type="http://schemas.openxmlformats.org/officeDocument/2006/relationships/hyperlink" Target="https://doi.org/10.1007/978-3-030-76983-3_23" TargetMode="External"/><Relationship Id="rId779" Type="http://schemas.openxmlformats.org/officeDocument/2006/relationships/hyperlink" Target="https://doi.org/10.1007/978-3-030-63479-7_2" TargetMode="External"/><Relationship Id="rId902" Type="http://schemas.openxmlformats.org/officeDocument/2006/relationships/hyperlink" Target="https://doi.org/10.1007/978-3-662-49851-4_3" TargetMode="External"/><Relationship Id="rId986" Type="http://schemas.openxmlformats.org/officeDocument/2006/relationships/hyperlink" Target="https://doi.org/10.1007/978-3-642-28108-2_9" TargetMode="External"/><Relationship Id="rId31" Type="http://schemas.openxmlformats.org/officeDocument/2006/relationships/hyperlink" Target="https://doi.org/10.1109/RCIS.2018.8406653" TargetMode="External"/><Relationship Id="rId334" Type="http://schemas.openxmlformats.org/officeDocument/2006/relationships/hyperlink" Target="https://doi.org/10.1163/27723194-20210012" TargetMode="External"/><Relationship Id="rId541" Type="http://schemas.openxmlformats.org/officeDocument/2006/relationships/hyperlink" Target="https://doi.org/10.1007/978-3-031-80565-3_6" TargetMode="External"/><Relationship Id="rId639" Type="http://schemas.openxmlformats.org/officeDocument/2006/relationships/hyperlink" Target="https://doi.org/10.1007/978-3-658-41584-6_1" TargetMode="External"/><Relationship Id="rId180" Type="http://schemas.openxmlformats.org/officeDocument/2006/relationships/hyperlink" Target="https://doi.org/10.1002/9781119646495.gloss" TargetMode="External"/><Relationship Id="rId278" Type="http://schemas.openxmlformats.org/officeDocument/2006/relationships/hyperlink" Target="https://doi.org/10.1016/j.jss.2012.01.022" TargetMode="External"/><Relationship Id="rId401" Type="http://schemas.openxmlformats.org/officeDocument/2006/relationships/hyperlink" Target="https://doi.org/10.1016/S0920-5489(03)00012-6" TargetMode="External"/><Relationship Id="rId846" Type="http://schemas.openxmlformats.org/officeDocument/2006/relationships/hyperlink" Target="https://doi.org/10.1365/s40702-017-0376-4" TargetMode="External"/><Relationship Id="rId1031" Type="http://schemas.openxmlformats.org/officeDocument/2006/relationships/hyperlink" Target="https://doi.org/10.1007/978-3-642-20511-8_18" TargetMode="External"/><Relationship Id="rId1129" Type="http://schemas.openxmlformats.org/officeDocument/2006/relationships/hyperlink" Target="https://doi.org/10.1007/3-540-30787-7_3" TargetMode="External"/><Relationship Id="rId485" Type="http://schemas.openxmlformats.org/officeDocument/2006/relationships/hyperlink" Target="https://doi.org/10.1007/978-3-031-46587-1_9" TargetMode="External"/><Relationship Id="rId692" Type="http://schemas.openxmlformats.org/officeDocument/2006/relationships/hyperlink" Target="https://doi.org/10.1007/978-3-031-08848-3_2" TargetMode="External"/><Relationship Id="rId706" Type="http://schemas.openxmlformats.org/officeDocument/2006/relationships/hyperlink" Target="https://doi.org/10.1007/978-3-030-26619-6_16" TargetMode="External"/><Relationship Id="rId913" Type="http://schemas.openxmlformats.org/officeDocument/2006/relationships/hyperlink" Target="https://doi.org/10.1007/s12599-014-0365-x" TargetMode="External"/><Relationship Id="rId42" Type="http://schemas.openxmlformats.org/officeDocument/2006/relationships/hyperlink" Target="https://doi.org/10.1109/ICPM63005.2024.10680655" TargetMode="External"/><Relationship Id="rId138" Type="http://schemas.openxmlformats.org/officeDocument/2006/relationships/hyperlink" Target="https://doi.org/10.1109/TSE.2010.96" TargetMode="External"/><Relationship Id="rId345" Type="http://schemas.openxmlformats.org/officeDocument/2006/relationships/hyperlink" Target="https://doi.org/10.1016/j.procs.2022.08.078" TargetMode="External"/><Relationship Id="rId552" Type="http://schemas.openxmlformats.org/officeDocument/2006/relationships/hyperlink" Target="https://doi.org/10.1007/978-3-031-61343-2_20" TargetMode="External"/><Relationship Id="rId997" Type="http://schemas.openxmlformats.org/officeDocument/2006/relationships/hyperlink" Target="https://doi.org/10.1007/978-3-642-38709-8_26" TargetMode="External"/><Relationship Id="rId191" Type="http://schemas.openxmlformats.org/officeDocument/2006/relationships/hyperlink" Target="https://doi.org/10.1109/EDOCW.2014.58" TargetMode="External"/><Relationship Id="rId205" Type="http://schemas.openxmlformats.org/officeDocument/2006/relationships/hyperlink" Target="https://doi.org/10.1145/2240236.2240257" TargetMode="External"/><Relationship Id="rId412" Type="http://schemas.openxmlformats.org/officeDocument/2006/relationships/hyperlink" Target="https://doi.org/10.1016/j.is.2012.05.007" TargetMode="External"/><Relationship Id="rId857" Type="http://schemas.openxmlformats.org/officeDocument/2006/relationships/hyperlink" Target="https://doi.org/10.1007/978-3-662-49851-4_12" TargetMode="External"/><Relationship Id="rId1042" Type="http://schemas.openxmlformats.org/officeDocument/2006/relationships/hyperlink" Target="https://doi.org/10.1007/978-3-642-27260-8_13" TargetMode="External"/><Relationship Id="rId289" Type="http://schemas.openxmlformats.org/officeDocument/2006/relationships/hyperlink" Target="https://doi.org/10.1016/j.compind.2022.103615" TargetMode="External"/><Relationship Id="rId496" Type="http://schemas.openxmlformats.org/officeDocument/2006/relationships/hyperlink" Target="https://doi.org/10.1007/978-3-031-61057-8_22" TargetMode="External"/><Relationship Id="rId717" Type="http://schemas.openxmlformats.org/officeDocument/2006/relationships/hyperlink" Target="https://doi.org/10.1007/978-3-658-41935-6_10" TargetMode="External"/><Relationship Id="rId924" Type="http://schemas.openxmlformats.org/officeDocument/2006/relationships/hyperlink" Target="https://doi.org/10.1007/BF03340838" TargetMode="External"/><Relationship Id="rId53" Type="http://schemas.openxmlformats.org/officeDocument/2006/relationships/hyperlink" Target="https://doi.org/10.1109/DSMP.2018.8478589" TargetMode="External"/><Relationship Id="rId149" Type="http://schemas.openxmlformats.org/officeDocument/2006/relationships/hyperlink" Target="https://doi.org/10.1109/HICSS.2014.469" TargetMode="External"/><Relationship Id="rId356" Type="http://schemas.openxmlformats.org/officeDocument/2006/relationships/hyperlink" Target="https://doi.org/10.1016/B978-0-12-815847-0.00015-7" TargetMode="External"/><Relationship Id="rId563" Type="http://schemas.openxmlformats.org/officeDocument/2006/relationships/hyperlink" Target="https://doi.org/10.1007/978-3-030-40172-6_19" TargetMode="External"/><Relationship Id="rId770" Type="http://schemas.openxmlformats.org/officeDocument/2006/relationships/hyperlink" Target="https://doi.org/10.1007/978-3-030-39225-3_113" TargetMode="External"/><Relationship Id="rId216" Type="http://schemas.openxmlformats.org/officeDocument/2006/relationships/hyperlink" Target="https://doi.org/10.1145/1137702.1137711" TargetMode="External"/><Relationship Id="rId423" Type="http://schemas.openxmlformats.org/officeDocument/2006/relationships/hyperlink" Target="https://doi.org/10.1016/j.is.2006.05.001" TargetMode="External"/><Relationship Id="rId868" Type="http://schemas.openxmlformats.org/officeDocument/2006/relationships/hyperlink" Target="https://doi.org/10.1007/978-3-658-17297-8_12" TargetMode="External"/><Relationship Id="rId1053" Type="http://schemas.openxmlformats.org/officeDocument/2006/relationships/hyperlink" Target="https://doi.org/10.1007/978-3-642-21165-2_1" TargetMode="External"/><Relationship Id="rId630" Type="http://schemas.openxmlformats.org/officeDocument/2006/relationships/hyperlink" Target="https://doi.org/10.1007/978-3-030-44711-3_22" TargetMode="External"/><Relationship Id="rId728" Type="http://schemas.openxmlformats.org/officeDocument/2006/relationships/hyperlink" Target="https://doi.org/10.1007/978-3-658-32942-6_4" TargetMode="External"/><Relationship Id="rId935" Type="http://schemas.openxmlformats.org/officeDocument/2006/relationships/hyperlink" Target="https://doi.org/10.1007/978-1-4939-1985-7_6" TargetMode="External"/><Relationship Id="rId64" Type="http://schemas.openxmlformats.org/officeDocument/2006/relationships/hyperlink" Target="https://doi.org/10.1109/ICTS52701.2021.9608963" TargetMode="External"/><Relationship Id="rId367" Type="http://schemas.openxmlformats.org/officeDocument/2006/relationships/hyperlink" Target="https://doi.org/10.1016/B978-0-12-815847-0.09991-X" TargetMode="External"/><Relationship Id="rId574" Type="http://schemas.openxmlformats.org/officeDocument/2006/relationships/hyperlink" Target="https://doi.org/10.1007/978-3-030-40172-6_12" TargetMode="External"/><Relationship Id="rId1120" Type="http://schemas.openxmlformats.org/officeDocument/2006/relationships/hyperlink" Target="https://doi.org/10.1007/s00766-005-0001-x" TargetMode="External"/><Relationship Id="rId227" Type="http://schemas.openxmlformats.org/officeDocument/2006/relationships/hyperlink" Target="https://doi.org/10.1145/1944968.1944975" TargetMode="External"/><Relationship Id="rId781" Type="http://schemas.openxmlformats.org/officeDocument/2006/relationships/hyperlink" Target="https://doi.org/10.1007/978-3-662-45537-1_52-2" TargetMode="External"/><Relationship Id="rId879" Type="http://schemas.openxmlformats.org/officeDocument/2006/relationships/hyperlink" Target="https://doi.org/10.1057/978-1-137-37879-8_2" TargetMode="External"/><Relationship Id="rId434" Type="http://schemas.openxmlformats.org/officeDocument/2006/relationships/hyperlink" Target="https://doi.org/10.1016/j.is.2020.101563" TargetMode="External"/><Relationship Id="rId641" Type="http://schemas.openxmlformats.org/officeDocument/2006/relationships/hyperlink" Target="https://doi.org/10.1365/s40702-021-00731-1" TargetMode="External"/><Relationship Id="rId739" Type="http://schemas.openxmlformats.org/officeDocument/2006/relationships/hyperlink" Target="https://doi.org/10.1007/s12528-019-09235-w" TargetMode="External"/><Relationship Id="rId1064" Type="http://schemas.openxmlformats.org/officeDocument/2006/relationships/hyperlink" Target="https://doi.org/10.1007/978-3-642-14493-6_54" TargetMode="External"/><Relationship Id="rId280" Type="http://schemas.openxmlformats.org/officeDocument/2006/relationships/hyperlink" Target="https://doi.org/10.1016/j.datak.2007.06.019" TargetMode="External"/><Relationship Id="rId501" Type="http://schemas.openxmlformats.org/officeDocument/2006/relationships/hyperlink" Target="https://doi.org/10.1007/978-3-030-92875-9_13" TargetMode="External"/><Relationship Id="rId946" Type="http://schemas.openxmlformats.org/officeDocument/2006/relationships/hyperlink" Target="https://doi.org/10.1007/978-3-319-27030-2_22" TargetMode="External"/><Relationship Id="rId1131" Type="http://schemas.openxmlformats.org/officeDocument/2006/relationships/hyperlink" Target="https://doi.org/10.1007/11608035_25" TargetMode="External"/><Relationship Id="rId75" Type="http://schemas.openxmlformats.org/officeDocument/2006/relationships/hyperlink" Target="https://doi.org/10.1109/VLHCC.2008.4639078" TargetMode="External"/><Relationship Id="rId140" Type="http://schemas.openxmlformats.org/officeDocument/2006/relationships/hyperlink" Target="https://doi.org/10.1109/TII.2011.2124467" TargetMode="External"/><Relationship Id="rId378" Type="http://schemas.openxmlformats.org/officeDocument/2006/relationships/hyperlink" Target="https://doi.org/10.1016/j.tele.2015.12.005" TargetMode="External"/><Relationship Id="rId585" Type="http://schemas.openxmlformats.org/officeDocument/2006/relationships/hyperlink" Target="https://doi.org/10.1007/s00287-019-01198-7" TargetMode="External"/><Relationship Id="rId792" Type="http://schemas.openxmlformats.org/officeDocument/2006/relationships/hyperlink" Target="https://doi.org/10.1007/978-3-658-31132-2_2" TargetMode="External"/><Relationship Id="rId806" Type="http://schemas.openxmlformats.org/officeDocument/2006/relationships/hyperlink" Target="https://doi.org/10.1007/978-3-030-15651-0_1" TargetMode="External"/><Relationship Id="rId6" Type="http://schemas.openxmlformats.org/officeDocument/2006/relationships/hyperlink" Target="https://doi.org/10.1109/ICPM63005.2024.10680677" TargetMode="External"/><Relationship Id="rId238" Type="http://schemas.openxmlformats.org/officeDocument/2006/relationships/hyperlink" Target="https://doi.org/10.1145/2590748.2590762" TargetMode="External"/><Relationship Id="rId445" Type="http://schemas.openxmlformats.org/officeDocument/2006/relationships/hyperlink" Target="https://doi.org/10.1016/j.jss.2013.07.024" TargetMode="External"/><Relationship Id="rId652" Type="http://schemas.openxmlformats.org/officeDocument/2006/relationships/hyperlink" Target="https://doi.org/10.1007/978-3-658-24170-4_2" TargetMode="External"/><Relationship Id="rId1075" Type="http://schemas.openxmlformats.org/officeDocument/2006/relationships/hyperlink" Target="https://doi.org/10.1007/978-3-642-00416-2_15" TargetMode="External"/><Relationship Id="rId291" Type="http://schemas.openxmlformats.org/officeDocument/2006/relationships/hyperlink" Target="https://doi.org/10.1016/j.compind.2024.104170" TargetMode="External"/><Relationship Id="rId305" Type="http://schemas.openxmlformats.org/officeDocument/2006/relationships/hyperlink" Target="https://doi.org/10.1016/j.is.2022.102039" TargetMode="External"/><Relationship Id="rId512" Type="http://schemas.openxmlformats.org/officeDocument/2006/relationships/hyperlink" Target="https://doi.org/10.1007/s41060-023-00428-2" TargetMode="External"/><Relationship Id="rId957" Type="http://schemas.openxmlformats.org/officeDocument/2006/relationships/hyperlink" Target="https://doi.org/10.1007/978-3-319-07218-0_5" TargetMode="External"/><Relationship Id="rId1142" Type="http://schemas.openxmlformats.org/officeDocument/2006/relationships/hyperlink" Target="https://doi.org/10.1007/11494744_25" TargetMode="External"/><Relationship Id="rId86" Type="http://schemas.openxmlformats.org/officeDocument/2006/relationships/hyperlink" Target="https://doi.org/10.1109/CSCWD.2015.7230925" TargetMode="External"/><Relationship Id="rId151" Type="http://schemas.openxmlformats.org/officeDocument/2006/relationships/hyperlink" Target="https://doi.org/10.1109/HICSS.2015.493" TargetMode="External"/><Relationship Id="rId389" Type="http://schemas.openxmlformats.org/officeDocument/2006/relationships/hyperlink" Target="https://doi.org/10.1016/j.future.2014.09.005" TargetMode="External"/><Relationship Id="rId596" Type="http://schemas.openxmlformats.org/officeDocument/2006/relationships/hyperlink" Target="https://doi.org/10.1007/s10639-022-11474-x" TargetMode="External"/><Relationship Id="rId817" Type="http://schemas.openxmlformats.org/officeDocument/2006/relationships/hyperlink" Target="https://doi.org/10.1007/978-3-319-61033-7_9" TargetMode="External"/><Relationship Id="rId1002" Type="http://schemas.openxmlformats.org/officeDocument/2006/relationships/hyperlink" Target="https://doi.org/10.1007/s10270-012-0233-4" TargetMode="External"/><Relationship Id="rId249" Type="http://schemas.openxmlformats.org/officeDocument/2006/relationships/hyperlink" Target="https://doi.org/10.1016/j.eswa.2023.122435" TargetMode="External"/><Relationship Id="rId456" Type="http://schemas.openxmlformats.org/officeDocument/2006/relationships/hyperlink" Target="https://doi.org/10.1007/s12599-025-00946-2" TargetMode="External"/><Relationship Id="rId663" Type="http://schemas.openxmlformats.org/officeDocument/2006/relationships/hyperlink" Target="https://doi.org/10.1007/978-3-030-85440-9_11" TargetMode="External"/><Relationship Id="rId870" Type="http://schemas.openxmlformats.org/officeDocument/2006/relationships/hyperlink" Target="https://doi.org/10.1007/978-1-4614-7163-9_396-1" TargetMode="External"/><Relationship Id="rId1086" Type="http://schemas.openxmlformats.org/officeDocument/2006/relationships/hyperlink" Target="https://doi.org/10.1007/s10619-009-7040-0" TargetMode="External"/><Relationship Id="rId13" Type="http://schemas.openxmlformats.org/officeDocument/2006/relationships/hyperlink" Target="https://doi.org/10.1109/ICMLA.2009.107" TargetMode="External"/><Relationship Id="rId109" Type="http://schemas.openxmlformats.org/officeDocument/2006/relationships/hyperlink" Target="https://doi.org/10.1109/TASE.2024.3386313" TargetMode="External"/><Relationship Id="rId316" Type="http://schemas.openxmlformats.org/officeDocument/2006/relationships/hyperlink" Target="https://doi.org/10.1016/j.dss.2021.113494" TargetMode="External"/><Relationship Id="rId523" Type="http://schemas.openxmlformats.org/officeDocument/2006/relationships/hyperlink" Target="https://doi.org/10.1007/978-3-030-49339-4_20" TargetMode="External"/><Relationship Id="rId968" Type="http://schemas.openxmlformats.org/officeDocument/2006/relationships/hyperlink" Target="https://doi.org/10.1007/s10270-014-0395-3" TargetMode="External"/><Relationship Id="rId1153" Type="http://schemas.openxmlformats.org/officeDocument/2006/relationships/hyperlink" Target="https://doi.org/10.1007/978-3-540-24775-3_8" TargetMode="External"/><Relationship Id="rId97" Type="http://schemas.openxmlformats.org/officeDocument/2006/relationships/hyperlink" Target="https://doi.org/10.1109/ICIEEM.2011.6035595" TargetMode="External"/><Relationship Id="rId730" Type="http://schemas.openxmlformats.org/officeDocument/2006/relationships/hyperlink" Target="https://doi.org/10.1007/978-3-030-40172-6_14" TargetMode="External"/><Relationship Id="rId828" Type="http://schemas.openxmlformats.org/officeDocument/2006/relationships/hyperlink" Target="https://doi.org/10.1007/978-3-658-30211-5_10" TargetMode="External"/><Relationship Id="rId1013" Type="http://schemas.openxmlformats.org/officeDocument/2006/relationships/hyperlink" Target="https://doi.org/10.1007/978-3-642-30359-3_8" TargetMode="External"/><Relationship Id="rId162" Type="http://schemas.openxmlformats.org/officeDocument/2006/relationships/hyperlink" Target="https://doi.org/10.1109/IC3.2019.8844873" TargetMode="External"/><Relationship Id="rId467" Type="http://schemas.openxmlformats.org/officeDocument/2006/relationships/hyperlink" Target="https://doi.org/10.1007/978-3-031-82225-4_30" TargetMode="External"/><Relationship Id="rId1097" Type="http://schemas.openxmlformats.org/officeDocument/2006/relationships/hyperlink" Target="https://doi.org/10.1007/978-3-540-88710-2_1" TargetMode="External"/><Relationship Id="rId674" Type="http://schemas.openxmlformats.org/officeDocument/2006/relationships/hyperlink" Target="https://doi.org/10.1007/978-3-658-38692-4_3" TargetMode="External"/><Relationship Id="rId881" Type="http://schemas.openxmlformats.org/officeDocument/2006/relationships/hyperlink" Target="https://doi.org/10.1186/s13635-016-0043-2" TargetMode="External"/><Relationship Id="rId979" Type="http://schemas.openxmlformats.org/officeDocument/2006/relationships/hyperlink" Target="https://doi.org/10.1007/s11280-013-0210-z" TargetMode="External"/><Relationship Id="rId24" Type="http://schemas.openxmlformats.org/officeDocument/2006/relationships/hyperlink" Target="https://doi.org/10.1109/EDUCON54358.2023.10125248" TargetMode="External"/><Relationship Id="rId327" Type="http://schemas.openxmlformats.org/officeDocument/2006/relationships/hyperlink" Target="https://doi.org/10.1016/j.procs.2024.03.066" TargetMode="External"/><Relationship Id="rId534" Type="http://schemas.openxmlformats.org/officeDocument/2006/relationships/hyperlink" Target="https://doi.org/10.1007/978-3-031-77429-4_17" TargetMode="External"/><Relationship Id="rId741" Type="http://schemas.openxmlformats.org/officeDocument/2006/relationships/hyperlink" Target="https://doi.org/10.1007/978-3-319-63962-8_93-1" TargetMode="External"/><Relationship Id="rId839" Type="http://schemas.openxmlformats.org/officeDocument/2006/relationships/hyperlink" Target="https://doi.org/10.1007/978-3-319-53435-0_2" TargetMode="External"/><Relationship Id="rId173" Type="http://schemas.openxmlformats.org/officeDocument/2006/relationships/hyperlink" Target="https://doi.org/10.1109/ISDFS55398.2022.9800804" TargetMode="External"/><Relationship Id="rId380" Type="http://schemas.openxmlformats.org/officeDocument/2006/relationships/hyperlink" Target="https://doi.org/10.1016/B978-0-12-815847-0.00001-7" TargetMode="External"/><Relationship Id="rId601" Type="http://schemas.openxmlformats.org/officeDocument/2006/relationships/hyperlink" Target="https://doi.org/10.1007/978-1-4842-9816-9_10" TargetMode="External"/><Relationship Id="rId1024" Type="http://schemas.openxmlformats.org/officeDocument/2006/relationships/hyperlink" Target="https://doi.org/10.1007/978-3-642-33844-1_11" TargetMode="External"/><Relationship Id="rId240" Type="http://schemas.openxmlformats.org/officeDocument/2006/relationships/hyperlink" Target="https://doi.org/10.1145/2023607.2023652" TargetMode="External"/><Relationship Id="rId478" Type="http://schemas.openxmlformats.org/officeDocument/2006/relationships/hyperlink" Target="https://doi.org/10.1007/978-3-031-80793-0_16" TargetMode="External"/><Relationship Id="rId685" Type="http://schemas.openxmlformats.org/officeDocument/2006/relationships/hyperlink" Target="https://doi.org/10.1365/s40702-017-0388-0" TargetMode="External"/><Relationship Id="rId892" Type="http://schemas.openxmlformats.org/officeDocument/2006/relationships/hyperlink" Target="https://doi.org/10.1007/978-3-319-19509-4_9" TargetMode="External"/><Relationship Id="rId906" Type="http://schemas.openxmlformats.org/officeDocument/2006/relationships/hyperlink" Target="https://doi.org/10.1186/s40064-015-1183-4" TargetMode="External"/><Relationship Id="rId35" Type="http://schemas.openxmlformats.org/officeDocument/2006/relationships/hyperlink" Target="https://doi.org/10.1109/ACCESS.2022.3226573" TargetMode="External"/><Relationship Id="rId100" Type="http://schemas.openxmlformats.org/officeDocument/2006/relationships/hyperlink" Target="https://doi.org/10.1109/ICBIR54589.2022.9786523" TargetMode="External"/><Relationship Id="rId338" Type="http://schemas.openxmlformats.org/officeDocument/2006/relationships/hyperlink" Target="https://doi.org/10.1016/j.cjar.2022.100274" TargetMode="External"/><Relationship Id="rId545" Type="http://schemas.openxmlformats.org/officeDocument/2006/relationships/hyperlink" Target="https://doi.org/10.1007/978-3-658-40298-3_6" TargetMode="External"/><Relationship Id="rId752" Type="http://schemas.openxmlformats.org/officeDocument/2006/relationships/hyperlink" Target="https://doi.org/10.1007/978-3-658-36187-7_4" TargetMode="External"/><Relationship Id="rId184" Type="http://schemas.openxmlformats.org/officeDocument/2006/relationships/hyperlink" Target="https://doi.org/10.1109/EMR.2025.3550594" TargetMode="External"/><Relationship Id="rId391" Type="http://schemas.openxmlformats.org/officeDocument/2006/relationships/hyperlink" Target="https://doi.org/10.1016/j.asoc.2010.04.025" TargetMode="External"/><Relationship Id="rId405" Type="http://schemas.openxmlformats.org/officeDocument/2006/relationships/hyperlink" Target="https://doi.org/10.1016/j.datak.2008.09.004" TargetMode="External"/><Relationship Id="rId612" Type="http://schemas.openxmlformats.org/officeDocument/2006/relationships/hyperlink" Target="https://doi.org/10.1007/978-3-031-34560-9_21" TargetMode="External"/><Relationship Id="rId1035" Type="http://schemas.openxmlformats.org/officeDocument/2006/relationships/hyperlink" Target="https://doi.org/10.1007/978-3-642-16132-2_28" TargetMode="External"/><Relationship Id="rId251" Type="http://schemas.openxmlformats.org/officeDocument/2006/relationships/hyperlink" Target="https://doi.org/10.1016/j.procir.2023.09.018" TargetMode="External"/><Relationship Id="rId489" Type="http://schemas.openxmlformats.org/officeDocument/2006/relationships/hyperlink" Target="https://doi.org/10.1007/978-3-031-36960-5_39" TargetMode="External"/><Relationship Id="rId696" Type="http://schemas.openxmlformats.org/officeDocument/2006/relationships/hyperlink" Target="https://doi.org/10.1007/978-3-658-33968-5_2" TargetMode="External"/><Relationship Id="rId917" Type="http://schemas.openxmlformats.org/officeDocument/2006/relationships/hyperlink" Target="https://doi.org/10.1007/978-3-319-27057-9_5" TargetMode="External"/><Relationship Id="rId1102" Type="http://schemas.openxmlformats.org/officeDocument/2006/relationships/hyperlink" Target="https://doi.org/10.1007/978-3-540-85654-2_75" TargetMode="External"/><Relationship Id="rId46" Type="http://schemas.openxmlformats.org/officeDocument/2006/relationships/hyperlink" Target="https://doi.org/10.1109/HICSS.2012.141" TargetMode="External"/><Relationship Id="rId349" Type="http://schemas.openxmlformats.org/officeDocument/2006/relationships/hyperlink" Target="https://doi.org/10.1016/j.dss.2017.04.011" TargetMode="External"/><Relationship Id="rId556" Type="http://schemas.openxmlformats.org/officeDocument/2006/relationships/hyperlink" Target="https://doi.org/10.1007/s10257-024-00689-9" TargetMode="External"/><Relationship Id="rId763" Type="http://schemas.openxmlformats.org/officeDocument/2006/relationships/hyperlink" Target="https://doi.org/10.1007/978-3-662-58736-2_11" TargetMode="External"/><Relationship Id="rId111" Type="http://schemas.openxmlformats.org/officeDocument/2006/relationships/hyperlink" Target="https://doi.org/10.1109/TSC.2015.2474358" TargetMode="External"/><Relationship Id="rId195" Type="http://schemas.openxmlformats.org/officeDocument/2006/relationships/hyperlink" Target="https://doi.org/10.1109/MIC.2012.12" TargetMode="External"/><Relationship Id="rId209" Type="http://schemas.openxmlformats.org/officeDocument/2006/relationships/hyperlink" Target="https://doi.org/10.1145/3605423.3605443" TargetMode="External"/><Relationship Id="rId416" Type="http://schemas.openxmlformats.org/officeDocument/2006/relationships/hyperlink" Target="https://doi.org/10.1016/j.cie.2013.02.015" TargetMode="External"/><Relationship Id="rId970" Type="http://schemas.openxmlformats.org/officeDocument/2006/relationships/hyperlink" Target="https://doi.org/10.1007/978-3-642-36611-6_11" TargetMode="External"/><Relationship Id="rId1046" Type="http://schemas.openxmlformats.org/officeDocument/2006/relationships/hyperlink" Target="https://doi.org/10.1007/978-3-642-20511-8_36" TargetMode="External"/><Relationship Id="rId623" Type="http://schemas.openxmlformats.org/officeDocument/2006/relationships/hyperlink" Target="https://doi.org/10.1007/978-3-030-96794-9_27" TargetMode="External"/><Relationship Id="rId830" Type="http://schemas.openxmlformats.org/officeDocument/2006/relationships/hyperlink" Target="https://doi.org/10.1007/978-1-4939-7131-2_396" TargetMode="External"/><Relationship Id="rId928" Type="http://schemas.openxmlformats.org/officeDocument/2006/relationships/hyperlink" Target="https://doi.org/10.1007/978-3-658-11801-3_3" TargetMode="External"/><Relationship Id="rId57" Type="http://schemas.openxmlformats.org/officeDocument/2006/relationships/hyperlink" Target="https://doi.org/10.1109/ICIAS.2007.4658342" TargetMode="External"/><Relationship Id="rId262" Type="http://schemas.openxmlformats.org/officeDocument/2006/relationships/hyperlink" Target="https://doi.org/10.1016/j.procs.2014.08.031" TargetMode="External"/><Relationship Id="rId567" Type="http://schemas.openxmlformats.org/officeDocument/2006/relationships/hyperlink" Target="https://doi.org/10.1007/978-3-031-75960-4_12" TargetMode="External"/><Relationship Id="rId1113" Type="http://schemas.openxmlformats.org/officeDocument/2006/relationships/hyperlink" Target="https://doi.org/10.1007/978-3-540-76848-7_9" TargetMode="External"/><Relationship Id="rId122" Type="http://schemas.openxmlformats.org/officeDocument/2006/relationships/hyperlink" Target="https://doi.org/10.1109/COMPSAC.2017.169" TargetMode="External"/><Relationship Id="rId774" Type="http://schemas.openxmlformats.org/officeDocument/2006/relationships/hyperlink" Target="https://doi.org/10.1007/978-3-031-50605-5_10" TargetMode="External"/><Relationship Id="rId981" Type="http://schemas.openxmlformats.org/officeDocument/2006/relationships/hyperlink" Target="https://doi.org/10.1007/978-3-642-37128-8_1" TargetMode="External"/><Relationship Id="rId1057" Type="http://schemas.openxmlformats.org/officeDocument/2006/relationships/hyperlink" Target="https://doi.org/10.1007/BF03340342" TargetMode="External"/><Relationship Id="rId427" Type="http://schemas.openxmlformats.org/officeDocument/2006/relationships/hyperlink" Target="https://doi.org/10.1016/j.datak.2019.101727" TargetMode="External"/><Relationship Id="rId634" Type="http://schemas.openxmlformats.org/officeDocument/2006/relationships/hyperlink" Target="https://doi.org/10.1007/978-3-658-43089-4_1" TargetMode="External"/><Relationship Id="rId841" Type="http://schemas.openxmlformats.org/officeDocument/2006/relationships/hyperlink" Target="https://doi.org/10.1007/978-3-662-49851-4_11" TargetMode="External"/><Relationship Id="rId273" Type="http://schemas.openxmlformats.org/officeDocument/2006/relationships/hyperlink" Target="https://doi.org/10.1016/j.aei.2006.05.002" TargetMode="External"/><Relationship Id="rId480" Type="http://schemas.openxmlformats.org/officeDocument/2006/relationships/hyperlink" Target="https://doi.org/10.1007/978-3-030-96655-3_3" TargetMode="External"/><Relationship Id="rId701" Type="http://schemas.openxmlformats.org/officeDocument/2006/relationships/hyperlink" Target="https://doi.org/10.1007/978-981-19-8296-5_4" TargetMode="External"/><Relationship Id="rId939" Type="http://schemas.openxmlformats.org/officeDocument/2006/relationships/hyperlink" Target="https://doi.org/10.1007/978-3-642-45103-4_11" TargetMode="External"/><Relationship Id="rId1124" Type="http://schemas.openxmlformats.org/officeDocument/2006/relationships/hyperlink" Target="https://doi.org/10.1007/3-540-33359-2_21" TargetMode="External"/><Relationship Id="rId68" Type="http://schemas.openxmlformats.org/officeDocument/2006/relationships/hyperlink" Target="https://doi.org/10.1109/ECOWS.2011.8" TargetMode="External"/><Relationship Id="rId133" Type="http://schemas.openxmlformats.org/officeDocument/2006/relationships/hyperlink" Target="https://doi.org/10.1109/ECOWS.2010.27" TargetMode="External"/><Relationship Id="rId340" Type="http://schemas.openxmlformats.org/officeDocument/2006/relationships/hyperlink" Target="https://doi.org/10.1016/j.procs.2015.08.162" TargetMode="External"/><Relationship Id="rId578" Type="http://schemas.openxmlformats.org/officeDocument/2006/relationships/hyperlink" Target="https://doi.org/10.1007/978-3-030-40172-6_17" TargetMode="External"/><Relationship Id="rId785" Type="http://schemas.openxmlformats.org/officeDocument/2006/relationships/hyperlink" Target="https://doi.org/10.1007/978-3-319-98651-7_14" TargetMode="External"/><Relationship Id="rId992" Type="http://schemas.openxmlformats.org/officeDocument/2006/relationships/hyperlink" Target="https://doi.org/10.1007/978-3-642-34471-8_2" TargetMode="External"/><Relationship Id="rId200" Type="http://schemas.openxmlformats.org/officeDocument/2006/relationships/hyperlink" Target="https://doi.org/10.1109/IROS47612.2022.9982035" TargetMode="External"/><Relationship Id="rId438" Type="http://schemas.openxmlformats.org/officeDocument/2006/relationships/hyperlink" Target="https://doi.org/10.1016/B978-0-12-822893-7.00002-1" TargetMode="External"/><Relationship Id="rId645" Type="http://schemas.openxmlformats.org/officeDocument/2006/relationships/hyperlink" Target="https://doi.org/10.1007/978-3-031-64295-1_9" TargetMode="External"/><Relationship Id="rId852" Type="http://schemas.openxmlformats.org/officeDocument/2006/relationships/hyperlink" Target="https://doi.org/10.1007/978-3-319-70491-3_12" TargetMode="External"/><Relationship Id="rId1068" Type="http://schemas.openxmlformats.org/officeDocument/2006/relationships/hyperlink" Target="https://doi.org/10.1007/978-3-642-01982-1_8" TargetMode="External"/><Relationship Id="rId284" Type="http://schemas.openxmlformats.org/officeDocument/2006/relationships/hyperlink" Target="https://doi.org/10.1016/j.is.2025.102568" TargetMode="External"/><Relationship Id="rId491" Type="http://schemas.openxmlformats.org/officeDocument/2006/relationships/hyperlink" Target="https://doi.org/10.1007/978-3-031-56107-8_31" TargetMode="External"/><Relationship Id="rId505" Type="http://schemas.openxmlformats.org/officeDocument/2006/relationships/hyperlink" Target="https://doi.org/10.1007/978-3-031-08848-3_7" TargetMode="External"/><Relationship Id="rId712" Type="http://schemas.openxmlformats.org/officeDocument/2006/relationships/hyperlink" Target="https://doi.org/10.1007/978-3-662-63185-0_12" TargetMode="External"/><Relationship Id="rId1135" Type="http://schemas.openxmlformats.org/officeDocument/2006/relationships/hyperlink" Target="https://doi.org/10.1007/11841760_14" TargetMode="External"/><Relationship Id="rId79" Type="http://schemas.openxmlformats.org/officeDocument/2006/relationships/hyperlink" Target="https://doi.org/10.1109/ICEBE.2014.16" TargetMode="External"/><Relationship Id="rId144" Type="http://schemas.openxmlformats.org/officeDocument/2006/relationships/hyperlink" Target="https://doi.org/10.1109/ICDE.2015.7113270" TargetMode="External"/><Relationship Id="rId589" Type="http://schemas.openxmlformats.org/officeDocument/2006/relationships/hyperlink" Target="https://doi.org/10.1007/978-3-031-08848-3_6" TargetMode="External"/><Relationship Id="rId796" Type="http://schemas.openxmlformats.org/officeDocument/2006/relationships/hyperlink" Target="https://doi.org/10.1007/978-3-030-17666-2_3" TargetMode="External"/><Relationship Id="rId351" Type="http://schemas.openxmlformats.org/officeDocument/2006/relationships/hyperlink" Target="https://doi.org/10.1016/j.is.2010.09.006" TargetMode="External"/><Relationship Id="rId449" Type="http://schemas.openxmlformats.org/officeDocument/2006/relationships/hyperlink" Target="https://doi.org/10.1016/j.jksuci.2019.09.006" TargetMode="External"/><Relationship Id="rId656" Type="http://schemas.openxmlformats.org/officeDocument/2006/relationships/hyperlink" Target="https://doi.org/10.1007/978-3-031-06543-9_1" TargetMode="External"/><Relationship Id="rId863" Type="http://schemas.openxmlformats.org/officeDocument/2006/relationships/hyperlink" Target="https://doi.org/10.1007/978-3-319-52181-7_9" TargetMode="External"/><Relationship Id="rId1079" Type="http://schemas.openxmlformats.org/officeDocument/2006/relationships/hyperlink" Target="https://doi.org/10.1007/978-3-642-00416-2_9" TargetMode="External"/><Relationship Id="rId211" Type="http://schemas.openxmlformats.org/officeDocument/2006/relationships/hyperlink" Target="https://doi.org/10.1145/2685352" TargetMode="External"/><Relationship Id="rId295" Type="http://schemas.openxmlformats.org/officeDocument/2006/relationships/hyperlink" Target="https://doi.org/10.1016/j.indmarman.2023.07.005" TargetMode="External"/><Relationship Id="rId309" Type="http://schemas.openxmlformats.org/officeDocument/2006/relationships/hyperlink" Target="https://doi.org/10.1016/j.asoc.2022.109710" TargetMode="External"/><Relationship Id="rId516" Type="http://schemas.openxmlformats.org/officeDocument/2006/relationships/hyperlink" Target="https://doi.org/10.1007/978-1-4842-5729-6_12" TargetMode="External"/><Relationship Id="rId1146" Type="http://schemas.openxmlformats.org/officeDocument/2006/relationships/hyperlink" Target="https://doi.org/10.1007/3-540-26472-8_12" TargetMode="External"/><Relationship Id="rId723" Type="http://schemas.openxmlformats.org/officeDocument/2006/relationships/hyperlink" Target="https://doi.org/10.1007/978-3-662-58736-2_12" TargetMode="External"/><Relationship Id="rId930" Type="http://schemas.openxmlformats.org/officeDocument/2006/relationships/hyperlink" Target="https://doi.org/10.1007/978-3-319-08222-6_2" TargetMode="External"/><Relationship Id="rId1006" Type="http://schemas.openxmlformats.org/officeDocument/2006/relationships/hyperlink" Target="https://doi.org/10.1007/978-3-642-28115-0_5" TargetMode="External"/><Relationship Id="rId155" Type="http://schemas.openxmlformats.org/officeDocument/2006/relationships/hyperlink" Target="https://doi.org/10.1109/EDOCW.2019.00023" TargetMode="External"/><Relationship Id="rId362" Type="http://schemas.openxmlformats.org/officeDocument/2006/relationships/hyperlink" Target="https://doi.org/10.1016/j.dss.2013.06.014" TargetMode="External"/><Relationship Id="rId222" Type="http://schemas.openxmlformats.org/officeDocument/2006/relationships/hyperlink" Target="https://doi.org/10.1145/2491411.2491426" TargetMode="External"/><Relationship Id="rId667" Type="http://schemas.openxmlformats.org/officeDocument/2006/relationships/hyperlink" Target="https://doi.org/10.1007/978-3-658-42483-1_10" TargetMode="External"/><Relationship Id="rId874" Type="http://schemas.openxmlformats.org/officeDocument/2006/relationships/hyperlink" Target="https://doi.org/10.1365/s40702-015-0137-1" TargetMode="External"/><Relationship Id="rId17" Type="http://schemas.openxmlformats.org/officeDocument/2006/relationships/hyperlink" Target="https://doi.org/10.1109/CIDM.2013.6597227" TargetMode="External"/><Relationship Id="rId527" Type="http://schemas.openxmlformats.org/officeDocument/2006/relationships/hyperlink" Target="https://doi.org/10.1007/978-3-030-85469-0_20" TargetMode="External"/><Relationship Id="rId734" Type="http://schemas.openxmlformats.org/officeDocument/2006/relationships/hyperlink" Target="https://doi.org/10.1007/978-3-031-81477-8_9" TargetMode="External"/><Relationship Id="rId941" Type="http://schemas.openxmlformats.org/officeDocument/2006/relationships/hyperlink" Target="https://doi.org/10.1007/s12599-014-0344-2" TargetMode="External"/><Relationship Id="rId1157" Type="http://schemas.openxmlformats.org/officeDocument/2006/relationships/hyperlink" Target="https://doi.org/10.1007/3-540-48068-4_1" TargetMode="External"/><Relationship Id="rId70" Type="http://schemas.openxmlformats.org/officeDocument/2006/relationships/hyperlink" Target="https://doi.org/10.1109/IC4.2009.4909176" TargetMode="External"/><Relationship Id="rId166" Type="http://schemas.openxmlformats.org/officeDocument/2006/relationships/hyperlink" Target="https://doi.org/10.1109/ACCESS.2024.3513279" TargetMode="External"/><Relationship Id="rId373" Type="http://schemas.openxmlformats.org/officeDocument/2006/relationships/hyperlink" Target="https://doi.org/10.1016/j.is.2011.08.004" TargetMode="External"/><Relationship Id="rId580" Type="http://schemas.openxmlformats.org/officeDocument/2006/relationships/hyperlink" Target="https://doi.org/10.1007/978-3-031-82225-4_5" TargetMode="External"/><Relationship Id="rId801" Type="http://schemas.openxmlformats.org/officeDocument/2006/relationships/hyperlink" Target="https://doi.org/10.1007/978-3-662-63560-5_1" TargetMode="External"/><Relationship Id="rId1017" Type="http://schemas.openxmlformats.org/officeDocument/2006/relationships/hyperlink" Target="https://doi.org/10.1007/978-3-642-32355-3_5" TargetMode="External"/><Relationship Id="rId1" Type="http://schemas.openxmlformats.org/officeDocument/2006/relationships/hyperlink" Target="https://doi.org/10.1007/978-3-642-16132-2_28" TargetMode="External"/><Relationship Id="rId233" Type="http://schemas.openxmlformats.org/officeDocument/2006/relationships/hyperlink" Target="https://doi.org/10.1145/3350546.3352554" TargetMode="External"/><Relationship Id="rId440" Type="http://schemas.openxmlformats.org/officeDocument/2006/relationships/hyperlink" Target="https://doi.org/10.1016/j.jss.2012.02.044" TargetMode="External"/><Relationship Id="rId678" Type="http://schemas.openxmlformats.org/officeDocument/2006/relationships/hyperlink" Target="https://doi.org/10.1007/978-3-658-38379-4_10" TargetMode="External"/><Relationship Id="rId885" Type="http://schemas.openxmlformats.org/officeDocument/2006/relationships/hyperlink" Target="https://doi.org/10.1365/s40702-016-0261-6" TargetMode="External"/><Relationship Id="rId1070" Type="http://schemas.openxmlformats.org/officeDocument/2006/relationships/hyperlink" Target="https://doi.org/10.1007/978-3-642-12814-1_13" TargetMode="External"/><Relationship Id="rId28" Type="http://schemas.openxmlformats.org/officeDocument/2006/relationships/hyperlink" Target="https://doi.org/10.1109/SYNASC.2007.50" TargetMode="External"/><Relationship Id="rId300" Type="http://schemas.openxmlformats.org/officeDocument/2006/relationships/hyperlink" Target="https://doi.org/10.1016/j.trpro.2020.10.012" TargetMode="External"/><Relationship Id="rId538" Type="http://schemas.openxmlformats.org/officeDocument/2006/relationships/hyperlink" Target="https://doi.org/10.1007/978-3-031-70396-6_18" TargetMode="External"/><Relationship Id="rId745" Type="http://schemas.openxmlformats.org/officeDocument/2006/relationships/hyperlink" Target="https://doi.org/10.1007/978-3-030-95764-3_1" TargetMode="External"/><Relationship Id="rId952" Type="http://schemas.openxmlformats.org/officeDocument/2006/relationships/hyperlink" Target="https://doi.org/10.1007/978-3-319-06505-2_11" TargetMode="External"/><Relationship Id="rId81" Type="http://schemas.openxmlformats.org/officeDocument/2006/relationships/hyperlink" Target="https://doi.org/10.1002/9780470588222.ch10" TargetMode="External"/><Relationship Id="rId177" Type="http://schemas.openxmlformats.org/officeDocument/2006/relationships/hyperlink" Target="https://doi.org/10.1002/9781119646495.index" TargetMode="External"/><Relationship Id="rId384" Type="http://schemas.openxmlformats.org/officeDocument/2006/relationships/hyperlink" Target="https://doi.org/10.1016/j.is.2010.07.001" TargetMode="External"/><Relationship Id="rId591" Type="http://schemas.openxmlformats.org/officeDocument/2006/relationships/hyperlink" Target="https://doi.org/10.1007/978-3-031-80565-3_5" TargetMode="External"/><Relationship Id="rId605" Type="http://schemas.openxmlformats.org/officeDocument/2006/relationships/hyperlink" Target="https://doi.org/10.1007/978-3-031-70396-6_17" TargetMode="External"/><Relationship Id="rId812" Type="http://schemas.openxmlformats.org/officeDocument/2006/relationships/hyperlink" Target="https://doi.org/10.1007/978-3-030-20415-0_21" TargetMode="External"/><Relationship Id="rId1028" Type="http://schemas.openxmlformats.org/officeDocument/2006/relationships/hyperlink" Target="https://doi.org/10.1007/978-3-642-19345-3_1" TargetMode="External"/><Relationship Id="rId244" Type="http://schemas.openxmlformats.org/officeDocument/2006/relationships/hyperlink" Target="https://doi.org/10.1016/j.accinf.2025.100731" TargetMode="External"/><Relationship Id="rId689" Type="http://schemas.openxmlformats.org/officeDocument/2006/relationships/hyperlink" Target="https://doi.org/10.1007/978-3-031-41623-1_19" TargetMode="External"/><Relationship Id="rId896" Type="http://schemas.openxmlformats.org/officeDocument/2006/relationships/hyperlink" Target="https://doi.org/10.1007/978-3-319-60161-8_4" TargetMode="External"/><Relationship Id="rId1081" Type="http://schemas.openxmlformats.org/officeDocument/2006/relationships/hyperlink" Target="https://doi.org/10.1007/978-3-642-01190-0_16" TargetMode="External"/><Relationship Id="rId39" Type="http://schemas.openxmlformats.org/officeDocument/2006/relationships/hyperlink" Target="https://doi.org/10.1109/ICMSE.2012.6414158" TargetMode="External"/><Relationship Id="rId451" Type="http://schemas.openxmlformats.org/officeDocument/2006/relationships/hyperlink" Target="https://doi.org/10.1016/j.pmatsci.2024.101380" TargetMode="External"/><Relationship Id="rId549" Type="http://schemas.openxmlformats.org/officeDocument/2006/relationships/hyperlink" Target="https://doi.org/10.1007/s10844-024-00873-w" TargetMode="External"/><Relationship Id="rId756" Type="http://schemas.openxmlformats.org/officeDocument/2006/relationships/hyperlink" Target="https://doi.org/10.1007/978-3-658-32323-3_4" TargetMode="External"/><Relationship Id="rId104" Type="http://schemas.openxmlformats.org/officeDocument/2006/relationships/hyperlink" Target="https://doi.org/10.1109/FSKD.2011.6019815" TargetMode="External"/><Relationship Id="rId188" Type="http://schemas.openxmlformats.org/officeDocument/2006/relationships/hyperlink" Target="https://doi.org/10.1109/ICPM.2019.00005" TargetMode="External"/><Relationship Id="rId311" Type="http://schemas.openxmlformats.org/officeDocument/2006/relationships/hyperlink" Target="https://doi.org/10.1016/j.datak.2007.06.010" TargetMode="External"/><Relationship Id="rId395" Type="http://schemas.openxmlformats.org/officeDocument/2006/relationships/hyperlink" Target="https://doi.org/10.1016/j.envpol.2004.06.013" TargetMode="External"/><Relationship Id="rId409" Type="http://schemas.openxmlformats.org/officeDocument/2006/relationships/hyperlink" Target="https://doi.org/10.1016/j.is.2020.101612" TargetMode="External"/><Relationship Id="rId963" Type="http://schemas.openxmlformats.org/officeDocument/2006/relationships/hyperlink" Target="https://doi.org/10.1007/978-3-319-10172-9_9" TargetMode="External"/><Relationship Id="rId1039" Type="http://schemas.openxmlformats.org/officeDocument/2006/relationships/hyperlink" Target="https://doi.org/10.1007/978-3-642-12186-9_8" TargetMode="External"/><Relationship Id="rId92" Type="http://schemas.openxmlformats.org/officeDocument/2006/relationships/hyperlink" Target="https://doi.org/10.1109/ISCBI.2014.19" TargetMode="External"/><Relationship Id="rId616" Type="http://schemas.openxmlformats.org/officeDocument/2006/relationships/hyperlink" Target="https://doi.org/10.1007/s12176-021-0439-9" TargetMode="External"/><Relationship Id="rId823" Type="http://schemas.openxmlformats.org/officeDocument/2006/relationships/hyperlink" Target="https://doi.org/10.1007/978-3-030-22804-0_2" TargetMode="External"/><Relationship Id="rId255" Type="http://schemas.openxmlformats.org/officeDocument/2006/relationships/hyperlink" Target="https://doi.org/10.1016/j.procs.2017.12.149" TargetMode="External"/><Relationship Id="rId462" Type="http://schemas.openxmlformats.org/officeDocument/2006/relationships/hyperlink" Target="https://doi.org/10.1007/s12599-024-00906-2" TargetMode="External"/><Relationship Id="rId1092" Type="http://schemas.openxmlformats.org/officeDocument/2006/relationships/hyperlink" Target="https://doi.org/10.1007/978-3-540-48713-5_29" TargetMode="External"/><Relationship Id="rId1106" Type="http://schemas.openxmlformats.org/officeDocument/2006/relationships/hyperlink" Target="https://doi.org/10.1007/978-3-540-89224-3_2" TargetMode="External"/><Relationship Id="rId115" Type="http://schemas.openxmlformats.org/officeDocument/2006/relationships/hyperlink" Target="https://doi.org/10.1109/HICSS.2011.93" TargetMode="External"/><Relationship Id="rId322" Type="http://schemas.openxmlformats.org/officeDocument/2006/relationships/hyperlink" Target="https://doi.org/10.1016/j.jaccedu.2024.100918" TargetMode="External"/><Relationship Id="rId767" Type="http://schemas.openxmlformats.org/officeDocument/2006/relationships/hyperlink" Target="https://doi.org/10.1007/978-3-658-37571-3_10" TargetMode="External"/><Relationship Id="rId974" Type="http://schemas.openxmlformats.org/officeDocument/2006/relationships/hyperlink" Target="https://doi.org/10.1007/978-3-642-39013-5_11" TargetMode="External"/><Relationship Id="rId199" Type="http://schemas.openxmlformats.org/officeDocument/2006/relationships/hyperlink" Target="https://doi.org/10.1109/IJCNN48605.2020.9207579" TargetMode="External"/><Relationship Id="rId627" Type="http://schemas.openxmlformats.org/officeDocument/2006/relationships/hyperlink" Target="https://doi.org/10.1007/978-3-658-40352-2_8" TargetMode="External"/><Relationship Id="rId834" Type="http://schemas.openxmlformats.org/officeDocument/2006/relationships/hyperlink" Target="https://doi.org/10.1007/978-3-031-46428-7_11" TargetMode="External"/><Relationship Id="rId266" Type="http://schemas.openxmlformats.org/officeDocument/2006/relationships/hyperlink" Target="https://doi.org/10.1016/j.eswa.2011.04.159" TargetMode="External"/><Relationship Id="rId473" Type="http://schemas.openxmlformats.org/officeDocument/2006/relationships/hyperlink" Target="https://doi.org/10.1007/s13748-022-00281-7" TargetMode="External"/><Relationship Id="rId680" Type="http://schemas.openxmlformats.org/officeDocument/2006/relationships/hyperlink" Target="https://doi.org/10.1007/978-3-031-53877-3_21" TargetMode="External"/><Relationship Id="rId901" Type="http://schemas.openxmlformats.org/officeDocument/2006/relationships/hyperlink" Target="https://doi.org/10.1007/978-3-319-25037-3_1" TargetMode="External"/><Relationship Id="rId1117" Type="http://schemas.openxmlformats.org/officeDocument/2006/relationships/hyperlink" Target="https://doi.org/10.1007/978-3-540-72988-4_31" TargetMode="External"/><Relationship Id="rId30" Type="http://schemas.openxmlformats.org/officeDocument/2006/relationships/hyperlink" Target="https://doi.org/10.1109/FiCloud.2015.9" TargetMode="External"/><Relationship Id="rId126" Type="http://schemas.openxmlformats.org/officeDocument/2006/relationships/hyperlink" Target="https://doi.org/10.1109/ACCESS.2022.3199345" TargetMode="External"/><Relationship Id="rId333" Type="http://schemas.openxmlformats.org/officeDocument/2006/relationships/hyperlink" Target="https://doi.org/10.1016/j.cie.2025.111019" TargetMode="External"/><Relationship Id="rId540" Type="http://schemas.openxmlformats.org/officeDocument/2006/relationships/hyperlink" Target="https://doi.org/10.1007/s12176-023-1078-0" TargetMode="External"/><Relationship Id="rId778" Type="http://schemas.openxmlformats.org/officeDocument/2006/relationships/hyperlink" Target="https://doi.org/10.1007/978-3-319-74030-0_45" TargetMode="External"/><Relationship Id="rId985" Type="http://schemas.openxmlformats.org/officeDocument/2006/relationships/hyperlink" Target="https://doi.org/10.1007/978-3-658-01171-0_9" TargetMode="External"/><Relationship Id="rId638" Type="http://schemas.openxmlformats.org/officeDocument/2006/relationships/hyperlink" Target="https://doi.org/10.1007/978-3-658-35616-3_1" TargetMode="External"/><Relationship Id="rId845" Type="http://schemas.openxmlformats.org/officeDocument/2006/relationships/hyperlink" Target="https://doi.org/10.1007/978-3-658-24475-0_5" TargetMode="External"/><Relationship Id="rId1030" Type="http://schemas.openxmlformats.org/officeDocument/2006/relationships/hyperlink" Target="https://doi.org/10.1007/978-3-642-19345-3_4" TargetMode="External"/><Relationship Id="rId277" Type="http://schemas.openxmlformats.org/officeDocument/2006/relationships/hyperlink" Target="https://doi.org/10.1016/j.compind.2007.01.001" TargetMode="External"/><Relationship Id="rId400" Type="http://schemas.openxmlformats.org/officeDocument/2006/relationships/hyperlink" Target="https://doi.org/10.1016/j.eswa.2014.03.005" TargetMode="External"/><Relationship Id="rId484" Type="http://schemas.openxmlformats.org/officeDocument/2006/relationships/hyperlink" Target="https://doi.org/10.1007/978-3-031-61003-5_29" TargetMode="External"/><Relationship Id="rId705" Type="http://schemas.openxmlformats.org/officeDocument/2006/relationships/hyperlink" Target="https://doi.org/10.1007/978-3-658-44080-0_15" TargetMode="External"/><Relationship Id="rId1128" Type="http://schemas.openxmlformats.org/officeDocument/2006/relationships/hyperlink" Target="https://doi.org/10.1007/11841760_10" TargetMode="External"/><Relationship Id="rId137" Type="http://schemas.openxmlformats.org/officeDocument/2006/relationships/hyperlink" Target="https://doi.org/10.1109/TKDE.2019.2956520" TargetMode="External"/><Relationship Id="rId344" Type="http://schemas.openxmlformats.org/officeDocument/2006/relationships/hyperlink" Target="https://doi.org/10.7861/fhj.2022-0005" TargetMode="External"/><Relationship Id="rId691" Type="http://schemas.openxmlformats.org/officeDocument/2006/relationships/hyperlink" Target="https://doi.org/10.1007/978-3-662-63047-1_1" TargetMode="External"/><Relationship Id="rId789" Type="http://schemas.openxmlformats.org/officeDocument/2006/relationships/hyperlink" Target="https://doi.org/10.1007/978-1-4842-5729-6_13" TargetMode="External"/><Relationship Id="rId912" Type="http://schemas.openxmlformats.org/officeDocument/2006/relationships/hyperlink" Target="https://doi.org/10.1007/978-3-319-16673-5_7" TargetMode="External"/><Relationship Id="rId996" Type="http://schemas.openxmlformats.org/officeDocument/2006/relationships/hyperlink" Target="https://doi.org/10.1007/978-3-319-04175-9_1" TargetMode="External"/><Relationship Id="rId41" Type="http://schemas.openxmlformats.org/officeDocument/2006/relationships/hyperlink" Target="https://doi.org/10.1109/ISEMANTIC.2018.8549768" TargetMode="External"/><Relationship Id="rId551" Type="http://schemas.openxmlformats.org/officeDocument/2006/relationships/hyperlink" Target="https://doi.org/10.1007/978-3-031-56603-5_9" TargetMode="External"/><Relationship Id="rId649" Type="http://schemas.openxmlformats.org/officeDocument/2006/relationships/hyperlink" Target="https://doi.org/10.1007/978-3-030-53337-3_19" TargetMode="External"/><Relationship Id="rId856" Type="http://schemas.openxmlformats.org/officeDocument/2006/relationships/hyperlink" Target="https://doi.org/10.1007/978-3-030-03596-9_3" TargetMode="External"/><Relationship Id="rId190" Type="http://schemas.openxmlformats.org/officeDocument/2006/relationships/hyperlink" Target="https://doi.org/10.1109/ICPM60904.2023.10271982" TargetMode="External"/><Relationship Id="rId204" Type="http://schemas.openxmlformats.org/officeDocument/2006/relationships/hyperlink" Target="https://doi.org/10.1145/2229156.2229157" TargetMode="External"/><Relationship Id="rId288" Type="http://schemas.openxmlformats.org/officeDocument/2006/relationships/hyperlink" Target="https://doi.org/10.1016/j.datak.2005.03.007" TargetMode="External"/><Relationship Id="rId411" Type="http://schemas.openxmlformats.org/officeDocument/2006/relationships/hyperlink" Target="https://doi.org/10.1016/j.protcy.2014.10.075" TargetMode="External"/><Relationship Id="rId509" Type="http://schemas.openxmlformats.org/officeDocument/2006/relationships/hyperlink" Target="https://doi.org/10.1007/978-3-031-82225-4_2" TargetMode="External"/><Relationship Id="rId1041" Type="http://schemas.openxmlformats.org/officeDocument/2006/relationships/hyperlink" Target="https://doi.org/10.1007/978-3-642-21863-7_4" TargetMode="External"/><Relationship Id="rId1139" Type="http://schemas.openxmlformats.org/officeDocument/2006/relationships/hyperlink" Target="https://doi.org/10.1007/11914853_18" TargetMode="External"/><Relationship Id="rId495" Type="http://schemas.openxmlformats.org/officeDocument/2006/relationships/hyperlink" Target="https://doi.org/10.1007/978-3-658-41453-5_5" TargetMode="External"/><Relationship Id="rId716" Type="http://schemas.openxmlformats.org/officeDocument/2006/relationships/hyperlink" Target="https://doi.org/10.1007/978-3-030-92597-0_17" TargetMode="External"/><Relationship Id="rId923" Type="http://schemas.openxmlformats.org/officeDocument/2006/relationships/hyperlink" Target="https://doi.org/10.1007/978-3-642-45100-3_21" TargetMode="External"/><Relationship Id="rId52" Type="http://schemas.openxmlformats.org/officeDocument/2006/relationships/hyperlink" Target="https://doi.org/10.1109/TSMCC.2009.2014169" TargetMode="External"/><Relationship Id="rId148" Type="http://schemas.openxmlformats.org/officeDocument/2006/relationships/hyperlink" Target="https://doi.org/10.1109/ICDEW.2014.6818294" TargetMode="External"/><Relationship Id="rId355" Type="http://schemas.openxmlformats.org/officeDocument/2006/relationships/hyperlink" Target="https://doi.org/10.1016/j.is.2005.05.003" TargetMode="External"/><Relationship Id="rId562" Type="http://schemas.openxmlformats.org/officeDocument/2006/relationships/hyperlink" Target="https://doi.org/10.1007/978-3-031-61343-2_8" TargetMode="External"/><Relationship Id="rId215" Type="http://schemas.openxmlformats.org/officeDocument/2006/relationships/hyperlink" Target="https://doi.org/10.14778/3681954.3681964" TargetMode="External"/><Relationship Id="rId422" Type="http://schemas.openxmlformats.org/officeDocument/2006/relationships/hyperlink" Target="https://doi.org/10.1016/j.compind.2016.03.001" TargetMode="External"/><Relationship Id="rId867" Type="http://schemas.openxmlformats.org/officeDocument/2006/relationships/hyperlink" Target="https://doi.org/10.1007/978-3-319-69462-7_15" TargetMode="External"/><Relationship Id="rId1052" Type="http://schemas.openxmlformats.org/officeDocument/2006/relationships/hyperlink" Target="https://doi.org/10.1007/978-3-642-23059-2_23" TargetMode="External"/><Relationship Id="rId299" Type="http://schemas.openxmlformats.org/officeDocument/2006/relationships/hyperlink" Target="https://doi.org/10.1016/j.compind.2021.103404" TargetMode="External"/><Relationship Id="rId727" Type="http://schemas.openxmlformats.org/officeDocument/2006/relationships/hyperlink" Target="https://doi.org/10.1007/s12599-022-00759-7" TargetMode="External"/><Relationship Id="rId934" Type="http://schemas.openxmlformats.org/officeDocument/2006/relationships/hyperlink" Target="https://doi.org/10.1007/978-3-319-14430-6_2" TargetMode="External"/><Relationship Id="rId63" Type="http://schemas.openxmlformats.org/officeDocument/2006/relationships/hyperlink" Target="https://doi.org/10.1109/HPCC.2014.143" TargetMode="External"/><Relationship Id="rId159" Type="http://schemas.openxmlformats.org/officeDocument/2006/relationships/hyperlink" Target="https://doi.org/10.1109/MODELS-C53483.2021.00060" TargetMode="External"/><Relationship Id="rId366" Type="http://schemas.openxmlformats.org/officeDocument/2006/relationships/hyperlink" Target="https://doi.org/10.1016/j.jss.2012.01.017" TargetMode="External"/><Relationship Id="rId573" Type="http://schemas.openxmlformats.org/officeDocument/2006/relationships/hyperlink" Target="https://doi.org/10.1007/978-3-658-48325-8_13" TargetMode="External"/><Relationship Id="rId780" Type="http://schemas.openxmlformats.org/officeDocument/2006/relationships/hyperlink" Target="https://doi.org/10.1007/978-3-658-25332-5_10" TargetMode="External"/><Relationship Id="rId226" Type="http://schemas.openxmlformats.org/officeDocument/2006/relationships/hyperlink" Target="https://doi.org/10.1145/3514188" TargetMode="External"/><Relationship Id="rId433" Type="http://schemas.openxmlformats.org/officeDocument/2006/relationships/hyperlink" Target="https://doi.org/10.1016/j.infsof.2017.06.001" TargetMode="External"/><Relationship Id="rId878" Type="http://schemas.openxmlformats.org/officeDocument/2006/relationships/hyperlink" Target="https://doi.org/10.1007/978-3-319-59336-4_4" TargetMode="External"/><Relationship Id="rId1063" Type="http://schemas.openxmlformats.org/officeDocument/2006/relationships/hyperlink" Target="https://doi.org/10.1007/978-3-642-15346-4_19" TargetMode="External"/><Relationship Id="rId640" Type="http://schemas.openxmlformats.org/officeDocument/2006/relationships/hyperlink" Target="https://doi.org/10.1007/978-3-658-36324-6_5" TargetMode="External"/><Relationship Id="rId738" Type="http://schemas.openxmlformats.org/officeDocument/2006/relationships/hyperlink" Target="https://doi.org/10.1007/978-3-030-78814-8_13" TargetMode="External"/><Relationship Id="rId945" Type="http://schemas.openxmlformats.org/officeDocument/2006/relationships/hyperlink" Target="https://doi.org/10.1007/978-3-319-10665-6_8" TargetMode="External"/><Relationship Id="rId74" Type="http://schemas.openxmlformats.org/officeDocument/2006/relationships/hyperlink" Target="https://doi.org/10.1109/ACCESS.2021.3130758" TargetMode="External"/><Relationship Id="rId377" Type="http://schemas.openxmlformats.org/officeDocument/2006/relationships/hyperlink" Target="https://doi.org/10.1016/B978-0-12-800387-9.15003-0" TargetMode="External"/><Relationship Id="rId500" Type="http://schemas.openxmlformats.org/officeDocument/2006/relationships/hyperlink" Target="https://doi.org/10.1007/978-3-658-38379-4_5" TargetMode="External"/><Relationship Id="rId584" Type="http://schemas.openxmlformats.org/officeDocument/2006/relationships/hyperlink" Target="https://doi.org/10.1007/978-3-031-61343-2_2" TargetMode="External"/><Relationship Id="rId805" Type="http://schemas.openxmlformats.org/officeDocument/2006/relationships/hyperlink" Target="https://doi.org/10.1007/978-3-658-30168-2_7" TargetMode="External"/><Relationship Id="rId1130" Type="http://schemas.openxmlformats.org/officeDocument/2006/relationships/hyperlink" Target="https://doi.org/10.1007/11678564_16" TargetMode="External"/><Relationship Id="rId5" Type="http://schemas.openxmlformats.org/officeDocument/2006/relationships/hyperlink" Target="https://doi.org/10.1109/ICCA62237.2024.10927853" TargetMode="External"/><Relationship Id="rId237" Type="http://schemas.openxmlformats.org/officeDocument/2006/relationships/hyperlink" Target="https://doi.org/10.1145/2093185.2093187" TargetMode="External"/><Relationship Id="rId791" Type="http://schemas.openxmlformats.org/officeDocument/2006/relationships/hyperlink" Target="https://doi.org/10.1007/978-3-658-28299-8_3" TargetMode="External"/><Relationship Id="rId889" Type="http://schemas.openxmlformats.org/officeDocument/2006/relationships/hyperlink" Target="https://doi.org/10.1007/978-3-319-23063-4_25" TargetMode="External"/><Relationship Id="rId1074" Type="http://schemas.openxmlformats.org/officeDocument/2006/relationships/hyperlink" Target="https://doi.org/10.1007/978-3-642-16298-5_9" TargetMode="External"/><Relationship Id="rId444" Type="http://schemas.openxmlformats.org/officeDocument/2006/relationships/hyperlink" Target="https://doi.org/10.1016/j.infsof.2011.05.006" TargetMode="External"/><Relationship Id="rId651" Type="http://schemas.openxmlformats.org/officeDocument/2006/relationships/hyperlink" Target="https://doi.org/10.1007/978-3-658-46399-1_54-1" TargetMode="External"/><Relationship Id="rId749" Type="http://schemas.openxmlformats.org/officeDocument/2006/relationships/hyperlink" Target="https://doi.org/10.1007/978-3-658-04795-5_40-2" TargetMode="External"/><Relationship Id="rId290" Type="http://schemas.openxmlformats.org/officeDocument/2006/relationships/hyperlink" Target="https://doi.org/10.1016/j.is.2024.102386" TargetMode="External"/><Relationship Id="rId304" Type="http://schemas.openxmlformats.org/officeDocument/2006/relationships/hyperlink" Target="https://doi.org/10.1016/j.promfg.2019.02.261" TargetMode="External"/><Relationship Id="rId388" Type="http://schemas.openxmlformats.org/officeDocument/2006/relationships/hyperlink" Target="https://doi.org/10.1016/B978-0-12-800387-9.00001-3" TargetMode="External"/><Relationship Id="rId511" Type="http://schemas.openxmlformats.org/officeDocument/2006/relationships/hyperlink" Target="https://doi.org/10.1007/978-3-031-08848-3_13" TargetMode="External"/><Relationship Id="rId609" Type="http://schemas.openxmlformats.org/officeDocument/2006/relationships/hyperlink" Target="https://doi.org/10.1007/978-3-030-24986-1_47" TargetMode="External"/><Relationship Id="rId956" Type="http://schemas.openxmlformats.org/officeDocument/2006/relationships/hyperlink" Target="https://doi.org/10.1007/978-3-319-13518-2_9" TargetMode="External"/><Relationship Id="rId1141" Type="http://schemas.openxmlformats.org/officeDocument/2006/relationships/hyperlink" Target="https://doi.org/10.1007/11538394_41" TargetMode="External"/><Relationship Id="rId85" Type="http://schemas.openxmlformats.org/officeDocument/2006/relationships/hyperlink" Target="https://doi.org/10.1109/TPAMI.2015.2456892" TargetMode="External"/><Relationship Id="rId150" Type="http://schemas.openxmlformats.org/officeDocument/2006/relationships/hyperlink" Target="https://doi.org/10.1109/IMF.2011.13" TargetMode="External"/><Relationship Id="rId595" Type="http://schemas.openxmlformats.org/officeDocument/2006/relationships/hyperlink" Target="https://doi.org/10.1007/978-3-031-83177-5_12" TargetMode="External"/><Relationship Id="rId816" Type="http://schemas.openxmlformats.org/officeDocument/2006/relationships/hyperlink" Target="https://doi.org/10.1007/978-3-658-29431-1_3" TargetMode="External"/><Relationship Id="rId1001" Type="http://schemas.openxmlformats.org/officeDocument/2006/relationships/hyperlink" Target="https://doi.org/10.1007/978-3-642-35179-2_14" TargetMode="External"/><Relationship Id="rId248" Type="http://schemas.openxmlformats.org/officeDocument/2006/relationships/hyperlink" Target="https://doi.org/10.1016/j.infsof.2023.107392" TargetMode="External"/><Relationship Id="rId455" Type="http://schemas.openxmlformats.org/officeDocument/2006/relationships/hyperlink" Target="https://doi.org/10.1007/978-3-031-56576-2_17" TargetMode="External"/><Relationship Id="rId662" Type="http://schemas.openxmlformats.org/officeDocument/2006/relationships/hyperlink" Target="https://doi.org/10.1007/978-3-658-35616-3_12" TargetMode="External"/><Relationship Id="rId1085" Type="http://schemas.openxmlformats.org/officeDocument/2006/relationships/hyperlink" Target="https://doi.org/10.1007/978-0-387-39940-9_1179" TargetMode="External"/><Relationship Id="rId12" Type="http://schemas.openxmlformats.org/officeDocument/2006/relationships/hyperlink" Target="https://doi.org/10.1109/eKNOW.2009.29" TargetMode="External"/><Relationship Id="rId108" Type="http://schemas.openxmlformats.org/officeDocument/2006/relationships/hyperlink" Target="https://doi.org/10.1109/CEC.2012.6256459" TargetMode="External"/><Relationship Id="rId315" Type="http://schemas.openxmlformats.org/officeDocument/2006/relationships/hyperlink" Target="https://doi.org/10.1016/j.is.2017.11.001" TargetMode="External"/><Relationship Id="rId522" Type="http://schemas.openxmlformats.org/officeDocument/2006/relationships/hyperlink" Target="https://doi.org/10.1007/s44311-024-00005-1" TargetMode="External"/><Relationship Id="rId967" Type="http://schemas.openxmlformats.org/officeDocument/2006/relationships/hyperlink" Target="https://doi.org/10.1007/978-3-658-03750-5_2" TargetMode="External"/><Relationship Id="rId1152" Type="http://schemas.openxmlformats.org/officeDocument/2006/relationships/hyperlink" Target="https://doi.org/10.1007/978-3-540-30464-7_29" TargetMode="External"/><Relationship Id="rId96" Type="http://schemas.openxmlformats.org/officeDocument/2006/relationships/hyperlink" Target="https://doi.org/10.1109/ICNDS.2010.5479200" TargetMode="External"/><Relationship Id="rId161" Type="http://schemas.openxmlformats.org/officeDocument/2006/relationships/hyperlink" Target="https://doi.org/10.1109/SCC.2009.32" TargetMode="External"/><Relationship Id="rId399" Type="http://schemas.openxmlformats.org/officeDocument/2006/relationships/hyperlink" Target="https://doi.org/10.1016/j.hitech.2007.03.005" TargetMode="External"/><Relationship Id="rId827" Type="http://schemas.openxmlformats.org/officeDocument/2006/relationships/hyperlink" Target="https://doi.org/10.1007/978-3-319-64265-9_7" TargetMode="External"/><Relationship Id="rId1012" Type="http://schemas.openxmlformats.org/officeDocument/2006/relationships/hyperlink" Target="https://doi.org/10.1007/978-3-642-28108-2_8" TargetMode="External"/><Relationship Id="rId259" Type="http://schemas.openxmlformats.org/officeDocument/2006/relationships/hyperlink" Target="https://doi.org/10.1016/j.cie.2020.107083" TargetMode="External"/><Relationship Id="rId466" Type="http://schemas.openxmlformats.org/officeDocument/2006/relationships/hyperlink" Target="https://doi.org/10.1007/s11740-024-01308-9" TargetMode="External"/><Relationship Id="rId673" Type="http://schemas.openxmlformats.org/officeDocument/2006/relationships/hyperlink" Target="https://doi.org/10.1007/978-3-031-16103-2_7" TargetMode="External"/><Relationship Id="rId880" Type="http://schemas.openxmlformats.org/officeDocument/2006/relationships/hyperlink" Target="https://doi.org/10.1007/978-3-319-58457-7_28" TargetMode="External"/><Relationship Id="rId1096" Type="http://schemas.openxmlformats.org/officeDocument/2006/relationships/hyperlink" Target="https://doi.org/10.1007/978-3-540-88710-2_3" TargetMode="External"/><Relationship Id="rId23" Type="http://schemas.openxmlformats.org/officeDocument/2006/relationships/hyperlink" Target="https://doi.org/10.1109/TSC.2012.25" TargetMode="External"/><Relationship Id="rId119" Type="http://schemas.openxmlformats.org/officeDocument/2006/relationships/hyperlink" Target="https://doi.org/10.1109/ACCESS.2022.3142537" TargetMode="External"/><Relationship Id="rId326" Type="http://schemas.openxmlformats.org/officeDocument/2006/relationships/hyperlink" Target="https://doi.org/10.1016/j.cie.2024.110405" TargetMode="External"/><Relationship Id="rId533" Type="http://schemas.openxmlformats.org/officeDocument/2006/relationships/hyperlink" Target="https://doi.org/10.1007/978-3-031-56107-8_33" TargetMode="External"/><Relationship Id="rId978" Type="http://schemas.openxmlformats.org/officeDocument/2006/relationships/hyperlink" Target="https://doi.org/10.1007/978-3-642-40919-6_3" TargetMode="External"/><Relationship Id="rId740" Type="http://schemas.openxmlformats.org/officeDocument/2006/relationships/hyperlink" Target="https://doi.org/10.1007/978-3-030-40172-6_5" TargetMode="External"/><Relationship Id="rId838" Type="http://schemas.openxmlformats.org/officeDocument/2006/relationships/hyperlink" Target="https://doi.org/10.1007/978-1-4614-8265-9_1179" TargetMode="External"/><Relationship Id="rId1023" Type="http://schemas.openxmlformats.org/officeDocument/2006/relationships/hyperlink" Target="https://doi.org/10.1007/978-3-642-24849-8_1" TargetMode="External"/><Relationship Id="rId172" Type="http://schemas.openxmlformats.org/officeDocument/2006/relationships/hyperlink" Target="https://doi.org/10.1109/PICMET.2016.7806564" TargetMode="External"/><Relationship Id="rId477" Type="http://schemas.openxmlformats.org/officeDocument/2006/relationships/hyperlink" Target="https://doi.org/10.1007/978-3-031-65881-5_20" TargetMode="External"/><Relationship Id="rId600" Type="http://schemas.openxmlformats.org/officeDocument/2006/relationships/hyperlink" Target="https://doi.org/10.1007/978-3-031-48322-6_6" TargetMode="External"/><Relationship Id="rId684" Type="http://schemas.openxmlformats.org/officeDocument/2006/relationships/hyperlink" Target="https://doi.org/10.1007/978-3-658-38515-6_4" TargetMode="External"/><Relationship Id="rId337" Type="http://schemas.openxmlformats.org/officeDocument/2006/relationships/hyperlink" Target="https://doi.org/10.1016/j.datak.2006.04.004" TargetMode="External"/><Relationship Id="rId891" Type="http://schemas.openxmlformats.org/officeDocument/2006/relationships/hyperlink" Target="https://doi.org/10.1007/978-3-319-14430-6_8" TargetMode="External"/><Relationship Id="rId905" Type="http://schemas.openxmlformats.org/officeDocument/2006/relationships/hyperlink" Target="https://doi.org/10.1007/s10270-015-0497-6" TargetMode="External"/><Relationship Id="rId989" Type="http://schemas.openxmlformats.org/officeDocument/2006/relationships/hyperlink" Target="https://doi.org/10.1007/978-3-642-42001-6_17" TargetMode="External"/><Relationship Id="rId34" Type="http://schemas.openxmlformats.org/officeDocument/2006/relationships/hyperlink" Target="https://doi.org/10.1109/ICPM53251.2021.9576846" TargetMode="External"/><Relationship Id="rId544" Type="http://schemas.openxmlformats.org/officeDocument/2006/relationships/hyperlink" Target="https://doi.org/10.1007/978-3-031-71333-0_2" TargetMode="External"/><Relationship Id="rId751" Type="http://schemas.openxmlformats.org/officeDocument/2006/relationships/hyperlink" Target="https://doi.org/10.1007/978-3-658-44904-9_3" TargetMode="External"/><Relationship Id="rId849" Type="http://schemas.openxmlformats.org/officeDocument/2006/relationships/hyperlink" Target="https://doi.org/10.1007/978-3-030-03667-6_4" TargetMode="External"/><Relationship Id="rId183" Type="http://schemas.openxmlformats.org/officeDocument/2006/relationships/hyperlink" Target="https://doi.org/10.1109/ACCESS.2025.3577095" TargetMode="External"/><Relationship Id="rId390" Type="http://schemas.openxmlformats.org/officeDocument/2006/relationships/hyperlink" Target="https://doi.org/10.1016/j.ins.2016.10.027" TargetMode="External"/><Relationship Id="rId404" Type="http://schemas.openxmlformats.org/officeDocument/2006/relationships/hyperlink" Target="https://doi.org/10.1016/j.scico.2008.01.002" TargetMode="External"/><Relationship Id="rId611" Type="http://schemas.openxmlformats.org/officeDocument/2006/relationships/hyperlink" Target="https://doi.org/10.1007/978-3-662-67392-8_4" TargetMode="External"/><Relationship Id="rId1034" Type="http://schemas.openxmlformats.org/officeDocument/2006/relationships/hyperlink" Target="https://doi.org/10.1007/978-3-642-25535-9_16" TargetMode="External"/><Relationship Id="rId250" Type="http://schemas.openxmlformats.org/officeDocument/2006/relationships/hyperlink" Target="https://doi.org/10.1016/j.jsis.2022.101745" TargetMode="External"/><Relationship Id="rId488" Type="http://schemas.openxmlformats.org/officeDocument/2006/relationships/hyperlink" Target="https://doi.org/10.1007/978-3-031-61343-2_22" TargetMode="External"/><Relationship Id="rId695" Type="http://schemas.openxmlformats.org/officeDocument/2006/relationships/hyperlink" Target="https://doi.org/10.1007/978-3-658-42483-1_1" TargetMode="External"/><Relationship Id="rId709" Type="http://schemas.openxmlformats.org/officeDocument/2006/relationships/hyperlink" Target="https://doi.org/10.1007/978-3-662-63560-5_4" TargetMode="External"/><Relationship Id="rId916" Type="http://schemas.openxmlformats.org/officeDocument/2006/relationships/hyperlink" Target="https://doi.org/10.1007/978-3-319-20612-7_3" TargetMode="External"/><Relationship Id="rId1101" Type="http://schemas.openxmlformats.org/officeDocument/2006/relationships/hyperlink" Target="https://doi.org/10.1007/978-3-540-69534-9_34" TargetMode="External"/><Relationship Id="rId45" Type="http://schemas.openxmlformats.org/officeDocument/2006/relationships/hyperlink" Target="https://doi.org/10.1109/ACCESS.2020.2984057" TargetMode="External"/><Relationship Id="rId110" Type="http://schemas.openxmlformats.org/officeDocument/2006/relationships/hyperlink" Target="https://doi.org/10.1109/TKDE.2004.47" TargetMode="External"/><Relationship Id="rId348" Type="http://schemas.openxmlformats.org/officeDocument/2006/relationships/hyperlink" Target="https://doi.org/10.1016/j.accinf.2014.08.001" TargetMode="External"/><Relationship Id="rId555" Type="http://schemas.openxmlformats.org/officeDocument/2006/relationships/hyperlink" Target="https://doi.org/10.1007/s00766-025-00437-6" TargetMode="External"/><Relationship Id="rId762" Type="http://schemas.openxmlformats.org/officeDocument/2006/relationships/hyperlink" Target="https://doi.org/10.1007/978-3-658-38424-1_4" TargetMode="External"/><Relationship Id="rId194" Type="http://schemas.openxmlformats.org/officeDocument/2006/relationships/hyperlink" Target="https://doi.org/10.1109/TSC.2008.5" TargetMode="External"/><Relationship Id="rId208" Type="http://schemas.openxmlformats.org/officeDocument/2006/relationships/hyperlink" Target="https://doi.org/10.1145/2245276.2245316" TargetMode="External"/><Relationship Id="rId415" Type="http://schemas.openxmlformats.org/officeDocument/2006/relationships/hyperlink" Target="https://doi.org/10.1016/j.pursup.2024.100896" TargetMode="External"/><Relationship Id="rId622" Type="http://schemas.openxmlformats.org/officeDocument/2006/relationships/hyperlink" Target="https://doi.org/10.1007/978-3-031-51528-6_2" TargetMode="External"/><Relationship Id="rId1045" Type="http://schemas.openxmlformats.org/officeDocument/2006/relationships/hyperlink" Target="https://doi.org/10.1007/978-3-642-23059-2_26" TargetMode="External"/><Relationship Id="rId261" Type="http://schemas.openxmlformats.org/officeDocument/2006/relationships/hyperlink" Target="https://doi.org/10.1016/j.accinf.2017.03.004" TargetMode="External"/><Relationship Id="rId499" Type="http://schemas.openxmlformats.org/officeDocument/2006/relationships/hyperlink" Target="https://doi.org/10.1007/s12176-021-0382-9" TargetMode="External"/><Relationship Id="rId927" Type="http://schemas.openxmlformats.org/officeDocument/2006/relationships/hyperlink" Target="https://doi.org/10.1007/978-3-319-16313-0_19" TargetMode="External"/><Relationship Id="rId1112" Type="http://schemas.openxmlformats.org/officeDocument/2006/relationships/hyperlink" Target="https://doi.org/10.1007/978-3-540-72677-7_7" TargetMode="External"/><Relationship Id="rId56" Type="http://schemas.openxmlformats.org/officeDocument/2006/relationships/hyperlink" Target="https://doi.org/10.1109/ICTKE.2014.7001540" TargetMode="External"/><Relationship Id="rId359" Type="http://schemas.openxmlformats.org/officeDocument/2006/relationships/hyperlink" Target="https://doi.org/10.1016/S1366-7017(99)00025-2" TargetMode="External"/><Relationship Id="rId566" Type="http://schemas.openxmlformats.org/officeDocument/2006/relationships/hyperlink" Target="https://doi.org/10.1007/978-3-658-42483-1_5" TargetMode="External"/><Relationship Id="rId773" Type="http://schemas.openxmlformats.org/officeDocument/2006/relationships/hyperlink" Target="https://doi.org/10.1007/s12599-020-00636-1" TargetMode="External"/><Relationship Id="rId121" Type="http://schemas.openxmlformats.org/officeDocument/2006/relationships/hyperlink" Target="https://doi.org/10.1109/ICSTW.2015.7107428" TargetMode="External"/><Relationship Id="rId219" Type="http://schemas.openxmlformats.org/officeDocument/2006/relationships/hyperlink" Target="https://doi.org/10.1145/3511595" TargetMode="External"/><Relationship Id="rId426" Type="http://schemas.openxmlformats.org/officeDocument/2006/relationships/hyperlink" Target="https://doi.org/10.1016/j.compind.2017.06.010" TargetMode="External"/><Relationship Id="rId633" Type="http://schemas.openxmlformats.org/officeDocument/2006/relationships/hyperlink" Target="https://doi.org/10.1007/978-3-030-76983-3_24" TargetMode="External"/><Relationship Id="rId980" Type="http://schemas.openxmlformats.org/officeDocument/2006/relationships/hyperlink" Target="https://doi.org/10.1007/s11042-013-1486-9" TargetMode="External"/><Relationship Id="rId1056" Type="http://schemas.openxmlformats.org/officeDocument/2006/relationships/hyperlink" Target="https://doi.org/10.1007/978-3-642-16934-2_3" TargetMode="External"/><Relationship Id="rId840" Type="http://schemas.openxmlformats.org/officeDocument/2006/relationships/hyperlink" Target="https://doi.org/10.1007/978-3-319-58307-5_22" TargetMode="External"/><Relationship Id="rId938" Type="http://schemas.openxmlformats.org/officeDocument/2006/relationships/hyperlink" Target="https://doi.org/10.1007/978-3-319-14430-6_10" TargetMode="External"/><Relationship Id="rId67" Type="http://schemas.openxmlformats.org/officeDocument/2006/relationships/hyperlink" Target="https://doi.org/10.1109/TLA.2015.7112022" TargetMode="External"/><Relationship Id="rId272" Type="http://schemas.openxmlformats.org/officeDocument/2006/relationships/hyperlink" Target="https://doi.org/10.1016/j.ins.2018.07.026" TargetMode="External"/><Relationship Id="rId577" Type="http://schemas.openxmlformats.org/officeDocument/2006/relationships/hyperlink" Target="https://doi.org/10.1007/978-3-031-64832-8_6" TargetMode="External"/><Relationship Id="rId700" Type="http://schemas.openxmlformats.org/officeDocument/2006/relationships/hyperlink" Target="https://doi.org/10.1007/978-3-658-42511-1_4" TargetMode="External"/><Relationship Id="rId1123" Type="http://schemas.openxmlformats.org/officeDocument/2006/relationships/hyperlink" Target="https://doi.org/10.1007/3-540-33528-5_21" TargetMode="External"/><Relationship Id="rId132" Type="http://schemas.openxmlformats.org/officeDocument/2006/relationships/hyperlink" Target="https://doi.org/10.1109/EDOC52215.2021.00029" TargetMode="External"/><Relationship Id="rId784" Type="http://schemas.openxmlformats.org/officeDocument/2006/relationships/hyperlink" Target="https://doi.org/10.1007/s12176-019-0021-x" TargetMode="External"/><Relationship Id="rId991" Type="http://schemas.openxmlformats.org/officeDocument/2006/relationships/hyperlink" Target="https://doi.org/10.1007/978-3-658-00373-9_12" TargetMode="External"/><Relationship Id="rId1067" Type="http://schemas.openxmlformats.org/officeDocument/2006/relationships/hyperlink" Target="https://doi.org/10.1007/978-3-642-16419-4_1" TargetMode="External"/><Relationship Id="rId437" Type="http://schemas.openxmlformats.org/officeDocument/2006/relationships/hyperlink" Target="https://doi.org/10.1016/j.jbi.2010.03.010" TargetMode="External"/><Relationship Id="rId644" Type="http://schemas.openxmlformats.org/officeDocument/2006/relationships/hyperlink" Target="https://doi.org/10.1007/978-3-662-70704-3_6" TargetMode="External"/><Relationship Id="rId851" Type="http://schemas.openxmlformats.org/officeDocument/2006/relationships/hyperlink" Target="https://doi.org/10.1057/s41303-017-0060-3" TargetMode="External"/><Relationship Id="rId283" Type="http://schemas.openxmlformats.org/officeDocument/2006/relationships/hyperlink" Target="https://doi.org/10.1016/j.datak.2024.102353" TargetMode="External"/><Relationship Id="rId490" Type="http://schemas.openxmlformats.org/officeDocument/2006/relationships/hyperlink" Target="https://doi.org/10.1007/979-8-8688-0890-6_8" TargetMode="External"/><Relationship Id="rId504" Type="http://schemas.openxmlformats.org/officeDocument/2006/relationships/hyperlink" Target="https://doi.org/10.1007/978-3-031-45645-9_21" TargetMode="External"/><Relationship Id="rId711" Type="http://schemas.openxmlformats.org/officeDocument/2006/relationships/hyperlink" Target="https://doi.org/10.1007/978-3-031-17254-0_3" TargetMode="External"/><Relationship Id="rId949" Type="http://schemas.openxmlformats.org/officeDocument/2006/relationships/hyperlink" Target="https://doi.org/10.1007/978-1-4614-6170-8_396" TargetMode="External"/><Relationship Id="rId1134" Type="http://schemas.openxmlformats.org/officeDocument/2006/relationships/hyperlink" Target="https://doi.org/10.1007/s10606-005-9005-9" TargetMode="External"/><Relationship Id="rId78" Type="http://schemas.openxmlformats.org/officeDocument/2006/relationships/hyperlink" Target="https://doi.org/10.1109/TEM.2019.2954013" TargetMode="External"/><Relationship Id="rId143" Type="http://schemas.openxmlformats.org/officeDocument/2006/relationships/hyperlink" Target="https://doi.org/10.1109/EDOC.2006.56" TargetMode="External"/><Relationship Id="rId350" Type="http://schemas.openxmlformats.org/officeDocument/2006/relationships/hyperlink" Target="https://doi.org/10.1016/B978-0-12-799959-3.18002-4" TargetMode="External"/><Relationship Id="rId588" Type="http://schemas.openxmlformats.org/officeDocument/2006/relationships/hyperlink" Target="https://doi.org/10.1007/978-3-030-40172-6_13" TargetMode="External"/><Relationship Id="rId795" Type="http://schemas.openxmlformats.org/officeDocument/2006/relationships/hyperlink" Target="https://doi.org/10.1007/978-3-658-32773-6_10" TargetMode="External"/><Relationship Id="rId809" Type="http://schemas.openxmlformats.org/officeDocument/2006/relationships/hyperlink" Target="https://doi.org/10.1365/s40702-019-00530-9" TargetMode="External"/><Relationship Id="rId9" Type="http://schemas.openxmlformats.org/officeDocument/2006/relationships/hyperlink" Target="https://doi.org/10.1109/ACCESS.2025.3568889" TargetMode="External"/><Relationship Id="rId210" Type="http://schemas.openxmlformats.org/officeDocument/2006/relationships/hyperlink" Target="https://doi.org/10.1145/2110363.2110407" TargetMode="External"/><Relationship Id="rId448" Type="http://schemas.openxmlformats.org/officeDocument/2006/relationships/hyperlink" Target="https://doi.org/10.1016/j.scico.2007.03.002" TargetMode="External"/><Relationship Id="rId655" Type="http://schemas.openxmlformats.org/officeDocument/2006/relationships/hyperlink" Target="https://doi.org/10.1007/978-3-031-13188-2_23" TargetMode="External"/><Relationship Id="rId862" Type="http://schemas.openxmlformats.org/officeDocument/2006/relationships/hyperlink" Target="https://doi.org/10.1007/978-3-662-56509-4_9" TargetMode="External"/><Relationship Id="rId1078" Type="http://schemas.openxmlformats.org/officeDocument/2006/relationships/hyperlink" Target="https://doi.org/10.1007/978-3-642-17358-5_1" TargetMode="External"/><Relationship Id="rId294" Type="http://schemas.openxmlformats.org/officeDocument/2006/relationships/hyperlink" Target="https://doi.org/10.1016/j.is.2023.102196" TargetMode="External"/><Relationship Id="rId308" Type="http://schemas.openxmlformats.org/officeDocument/2006/relationships/hyperlink" Target="https://doi.org/10.1016/j.procs.2019.11.208" TargetMode="External"/><Relationship Id="rId515" Type="http://schemas.openxmlformats.org/officeDocument/2006/relationships/hyperlink" Target="https://doi.org/10.1007/978-3-031-82225-4_37" TargetMode="External"/><Relationship Id="rId722" Type="http://schemas.openxmlformats.org/officeDocument/2006/relationships/hyperlink" Target="https://doi.org/10.1007/978-3-658-34616-4_4" TargetMode="External"/><Relationship Id="rId1145" Type="http://schemas.openxmlformats.org/officeDocument/2006/relationships/hyperlink" Target="https://doi.org/10.1007/3-540-26472-8_5" TargetMode="External"/><Relationship Id="rId89" Type="http://schemas.openxmlformats.org/officeDocument/2006/relationships/hyperlink" Target="https://doi.org/10.1109/ICDMW.2006.159" TargetMode="External"/><Relationship Id="rId154" Type="http://schemas.openxmlformats.org/officeDocument/2006/relationships/hyperlink" Target="https://doi.org/10.1109/ICACCS54159.2022.9785307" TargetMode="External"/><Relationship Id="rId361" Type="http://schemas.openxmlformats.org/officeDocument/2006/relationships/hyperlink" Target="https://doi.org/10.1016/j.datak.2009.02.009" TargetMode="External"/><Relationship Id="rId599" Type="http://schemas.openxmlformats.org/officeDocument/2006/relationships/hyperlink" Target="https://doi.org/10.1007/978-3-658-37571-3_9" TargetMode="External"/><Relationship Id="rId1005" Type="http://schemas.openxmlformats.org/officeDocument/2006/relationships/hyperlink" Target="https://doi.org/10.1007/978-3-642-32584-7_12" TargetMode="External"/><Relationship Id="rId459" Type="http://schemas.openxmlformats.org/officeDocument/2006/relationships/hyperlink" Target="https://doi.org/10.1007/s44311-025-00019-3" TargetMode="External"/><Relationship Id="rId666" Type="http://schemas.openxmlformats.org/officeDocument/2006/relationships/hyperlink" Target="https://doi.org/10.1007/978-3-030-85315-0_1" TargetMode="External"/><Relationship Id="rId873" Type="http://schemas.openxmlformats.org/officeDocument/2006/relationships/hyperlink" Target="https://doi.org/10.1007/978-1-4899-7993-3_1179-2" TargetMode="External"/><Relationship Id="rId1089" Type="http://schemas.openxmlformats.org/officeDocument/2006/relationships/hyperlink" Target="https://doi.org/10.1007/s10844-007-0052-1" TargetMode="External"/><Relationship Id="rId16" Type="http://schemas.openxmlformats.org/officeDocument/2006/relationships/hyperlink" Target="https://doi.org/10.1109/ICPM49681.2020.00018" TargetMode="External"/><Relationship Id="rId221" Type="http://schemas.openxmlformats.org/officeDocument/2006/relationships/hyperlink" Target="https://doi.org/10.1145/3632410.3632437" TargetMode="External"/><Relationship Id="rId319" Type="http://schemas.openxmlformats.org/officeDocument/2006/relationships/hyperlink" Target="https://doi.org/10.1016/j.dss.2007.02.007" TargetMode="External"/><Relationship Id="rId526" Type="http://schemas.openxmlformats.org/officeDocument/2006/relationships/hyperlink" Target="https://doi.org/10.1007/978-3-030-86800-0_43" TargetMode="External"/><Relationship Id="rId1156" Type="http://schemas.openxmlformats.org/officeDocument/2006/relationships/hyperlink" Target="https://doi.org/10.1007/3-540-45785-2_4" TargetMode="External"/><Relationship Id="rId733" Type="http://schemas.openxmlformats.org/officeDocument/2006/relationships/hyperlink" Target="https://doi.org/10.1007/978-3-030-83826-3_6" TargetMode="External"/><Relationship Id="rId940" Type="http://schemas.openxmlformats.org/officeDocument/2006/relationships/hyperlink" Target="https://doi.org/10.1007/978-3-642-45100-3_15" TargetMode="External"/><Relationship Id="rId1016" Type="http://schemas.openxmlformats.org/officeDocument/2006/relationships/hyperlink" Target="https://doi.org/10.1007/978-3-642-33606-5_19" TargetMode="External"/><Relationship Id="rId165" Type="http://schemas.openxmlformats.org/officeDocument/2006/relationships/hyperlink" Target="https://doi.org/10.1109/TSC.2023.3242378" TargetMode="External"/><Relationship Id="rId372" Type="http://schemas.openxmlformats.org/officeDocument/2006/relationships/hyperlink" Target="https://doi.org/10.1016/j.is.2020.101674" TargetMode="External"/><Relationship Id="rId677" Type="http://schemas.openxmlformats.org/officeDocument/2006/relationships/hyperlink" Target="https://doi.org/10.1007/s12176-021-0388-3" TargetMode="External"/><Relationship Id="rId800" Type="http://schemas.openxmlformats.org/officeDocument/2006/relationships/hyperlink" Target="https://doi.org/10.1007/978-3-030-33246-4_27" TargetMode="External"/><Relationship Id="rId232" Type="http://schemas.openxmlformats.org/officeDocument/2006/relationships/hyperlink" Target="https://doi.org/10.1145/3661814.3662086" TargetMode="External"/><Relationship Id="rId884" Type="http://schemas.openxmlformats.org/officeDocument/2006/relationships/hyperlink" Target="https://doi.org/10.1007/s00287-016-0975-4" TargetMode="External"/><Relationship Id="rId27" Type="http://schemas.openxmlformats.org/officeDocument/2006/relationships/hyperlink" Target="https://doi.org/10.1109/CSSS.2012.102" TargetMode="External"/><Relationship Id="rId537" Type="http://schemas.openxmlformats.org/officeDocument/2006/relationships/hyperlink" Target="https://doi.org/10.1007/978-3-658-43319-2_7" TargetMode="External"/><Relationship Id="rId744" Type="http://schemas.openxmlformats.org/officeDocument/2006/relationships/hyperlink" Target="https://doi.org/10.1007/978-3-662-63592-6_1" TargetMode="External"/><Relationship Id="rId951" Type="http://schemas.openxmlformats.org/officeDocument/2006/relationships/hyperlink" Target="https://doi.org/10.1007/s00287-013-0756-2" TargetMode="External"/><Relationship Id="rId80" Type="http://schemas.openxmlformats.org/officeDocument/2006/relationships/hyperlink" Target="https://doi.org/10.1109/MICAI.2008.49" TargetMode="External"/><Relationship Id="rId176" Type="http://schemas.openxmlformats.org/officeDocument/2006/relationships/hyperlink" Target="https://doi.org/10.1109/I3CEET61722.2024.10994099" TargetMode="External"/><Relationship Id="rId383" Type="http://schemas.openxmlformats.org/officeDocument/2006/relationships/hyperlink" Target="https://doi.org/10.1016/j.accinf.2019.100431" TargetMode="External"/><Relationship Id="rId590" Type="http://schemas.openxmlformats.org/officeDocument/2006/relationships/hyperlink" Target="https://doi.org/10.1007/978-3-030-66498-5_16" TargetMode="External"/><Relationship Id="rId604" Type="http://schemas.openxmlformats.org/officeDocument/2006/relationships/hyperlink" Target="https://doi.org/10.1007/978-3-658-42483-1_6" TargetMode="External"/><Relationship Id="rId811" Type="http://schemas.openxmlformats.org/officeDocument/2006/relationships/hyperlink" Target="https://doi.org/10.1007/978-3-658-17538-2_7" TargetMode="External"/><Relationship Id="rId1027" Type="http://schemas.openxmlformats.org/officeDocument/2006/relationships/hyperlink" Target="https://doi.org/10.1007/978-3-642-19345-3_10" TargetMode="External"/><Relationship Id="rId243" Type="http://schemas.openxmlformats.org/officeDocument/2006/relationships/hyperlink" Target="https://doi.org/10.1145/3743144" TargetMode="External"/><Relationship Id="rId450" Type="http://schemas.openxmlformats.org/officeDocument/2006/relationships/hyperlink" Target="https://doi.org/10.1016/j.chemosphere.2016.08.011" TargetMode="External"/><Relationship Id="rId688" Type="http://schemas.openxmlformats.org/officeDocument/2006/relationships/hyperlink" Target="https://doi.org/10.1007/978-3-658-36187-7_6" TargetMode="External"/><Relationship Id="rId895" Type="http://schemas.openxmlformats.org/officeDocument/2006/relationships/hyperlink" Target="https://doi.org/10.1007/978-3-319-51259-4_1" TargetMode="External"/><Relationship Id="rId909" Type="http://schemas.openxmlformats.org/officeDocument/2006/relationships/hyperlink" Target="https://doi.org/10.1007/978-3-319-13572-4_27" TargetMode="External"/><Relationship Id="rId1080" Type="http://schemas.openxmlformats.org/officeDocument/2006/relationships/hyperlink" Target="https://doi.org/10.1007/978-3-642-01982-1_12" TargetMode="External"/><Relationship Id="rId38" Type="http://schemas.openxmlformats.org/officeDocument/2006/relationships/hyperlink" Target="https://doi.org/10.1109/TSC.2016.2617331" TargetMode="External"/><Relationship Id="rId103" Type="http://schemas.openxmlformats.org/officeDocument/2006/relationships/hyperlink" Target="https://doi.org/10.1109/USEC50097.2020.9281238" TargetMode="External"/><Relationship Id="rId310" Type="http://schemas.openxmlformats.org/officeDocument/2006/relationships/hyperlink" Target="https://doi.org/10.1016/j.is.2012.02.004" TargetMode="External"/><Relationship Id="rId548" Type="http://schemas.openxmlformats.org/officeDocument/2006/relationships/hyperlink" Target="https://doi.org/10.1007/s10270-025-01278-1" TargetMode="External"/><Relationship Id="rId755" Type="http://schemas.openxmlformats.org/officeDocument/2006/relationships/hyperlink" Target="https://doi.org/10.1007/978-3-030-40172-6_22" TargetMode="External"/><Relationship Id="rId962" Type="http://schemas.openxmlformats.org/officeDocument/2006/relationships/hyperlink" Target="https://doi.org/10.7603/s40601-013-0051-8" TargetMode="External"/><Relationship Id="rId91" Type="http://schemas.openxmlformats.org/officeDocument/2006/relationships/hyperlink" Target="https://doi.org/10.1109/CSCI46756.2018.00062" TargetMode="External"/><Relationship Id="rId187" Type="http://schemas.openxmlformats.org/officeDocument/2006/relationships/hyperlink" Target="https://doi.org/10.1002/9781119646495.fmatter" TargetMode="External"/><Relationship Id="rId394" Type="http://schemas.openxmlformats.org/officeDocument/2006/relationships/hyperlink" Target="https://doi.org/10.1016/j.protcy.2014.10.002" TargetMode="External"/><Relationship Id="rId408" Type="http://schemas.openxmlformats.org/officeDocument/2006/relationships/hyperlink" Target="https://doi.org/10.1016/j.dss.2014.05.012" TargetMode="External"/><Relationship Id="rId615" Type="http://schemas.openxmlformats.org/officeDocument/2006/relationships/hyperlink" Target="https://doi.org/10.1007/978-3-031-51528-6_10" TargetMode="External"/><Relationship Id="rId822" Type="http://schemas.openxmlformats.org/officeDocument/2006/relationships/hyperlink" Target="https://doi.org/10.1007/978-3-030-17666-2_7" TargetMode="External"/><Relationship Id="rId1038" Type="http://schemas.openxmlformats.org/officeDocument/2006/relationships/hyperlink" Target="https://doi.org/10.1007/978-3-642-21640-4_37" TargetMode="External"/><Relationship Id="rId254" Type="http://schemas.openxmlformats.org/officeDocument/2006/relationships/hyperlink" Target="https://doi.org/10.1016/j.is.2023.102169" TargetMode="External"/><Relationship Id="rId699" Type="http://schemas.openxmlformats.org/officeDocument/2006/relationships/hyperlink" Target="https://doi.org/10.1007/978-3-030-20482-2_11" TargetMode="External"/><Relationship Id="rId1091" Type="http://schemas.openxmlformats.org/officeDocument/2006/relationships/hyperlink" Target="https://doi.org/10.1007/978-3-540-89784-2_3" TargetMode="External"/><Relationship Id="rId1105" Type="http://schemas.openxmlformats.org/officeDocument/2006/relationships/hyperlink" Target="https://doi.org/10.1007/978-3-540-87405-8_2" TargetMode="External"/><Relationship Id="rId49" Type="http://schemas.openxmlformats.org/officeDocument/2006/relationships/hyperlink" Target="https://doi.org/10.1109/CTEMS.2018.8769142" TargetMode="External"/><Relationship Id="rId114" Type="http://schemas.openxmlformats.org/officeDocument/2006/relationships/hyperlink" Target="https://doi.org/10.1109/ICSM.2012.6405351" TargetMode="External"/><Relationship Id="rId461" Type="http://schemas.openxmlformats.org/officeDocument/2006/relationships/hyperlink" Target="https://doi.org/10.1007/978-3-658-42483-1_7" TargetMode="External"/><Relationship Id="rId559" Type="http://schemas.openxmlformats.org/officeDocument/2006/relationships/hyperlink" Target="https://doi.org/10.1007/978-3-658-41011-7_5" TargetMode="External"/><Relationship Id="rId766" Type="http://schemas.openxmlformats.org/officeDocument/2006/relationships/hyperlink" Target="https://doi.org/10.1007/978-3-662-70496-7_2" TargetMode="External"/><Relationship Id="rId198" Type="http://schemas.openxmlformats.org/officeDocument/2006/relationships/hyperlink" Target="https://doi.org/10.1109/ISITIA63062.2024.10668077" TargetMode="External"/><Relationship Id="rId321" Type="http://schemas.openxmlformats.org/officeDocument/2006/relationships/hyperlink" Target="https://doi.org/10.1016/j.infsof.2008.08.005" TargetMode="External"/><Relationship Id="rId419" Type="http://schemas.openxmlformats.org/officeDocument/2006/relationships/hyperlink" Target="https://doi.org/10.1016/j.jbi.2014.12.003" TargetMode="External"/><Relationship Id="rId626" Type="http://schemas.openxmlformats.org/officeDocument/2006/relationships/hyperlink" Target="https://doi.org/10.1007/978-981-96-1698-5_15" TargetMode="External"/><Relationship Id="rId973" Type="http://schemas.openxmlformats.org/officeDocument/2006/relationships/hyperlink" Target="https://doi.org/10.1007/978-3-642-38827-9_9" TargetMode="External"/><Relationship Id="rId1049" Type="http://schemas.openxmlformats.org/officeDocument/2006/relationships/hyperlink" Target="https://doi.org/10.1007/978-3-642-16934-2_5" TargetMode="External"/><Relationship Id="rId833" Type="http://schemas.openxmlformats.org/officeDocument/2006/relationships/hyperlink" Target="https://doi.org/10.1007/978-3-030-35151-9_6" TargetMode="External"/><Relationship Id="rId1116" Type="http://schemas.openxmlformats.org/officeDocument/2006/relationships/hyperlink" Target="https://doi.org/10.1007/978-3-540-72035-5_10" TargetMode="External"/><Relationship Id="rId265" Type="http://schemas.openxmlformats.org/officeDocument/2006/relationships/hyperlink" Target="https://doi.org/10.1016/j.eswa.2019.05.003" TargetMode="External"/><Relationship Id="rId472" Type="http://schemas.openxmlformats.org/officeDocument/2006/relationships/hyperlink" Target="https://doi.org/10.1007/978-3-031-88042-1_15" TargetMode="External"/><Relationship Id="rId900" Type="http://schemas.openxmlformats.org/officeDocument/2006/relationships/hyperlink" Target="https://doi.org/10.1007/978-3-319-48393-1_20" TargetMode="External"/><Relationship Id="rId125" Type="http://schemas.openxmlformats.org/officeDocument/2006/relationships/hyperlink" Target="https://doi.org/10.1109/TSE.2017.2668418" TargetMode="External"/><Relationship Id="rId332" Type="http://schemas.openxmlformats.org/officeDocument/2006/relationships/hyperlink" Target="https://doi.org/10.1016/j.accinf.2025.100725" TargetMode="External"/><Relationship Id="rId777" Type="http://schemas.openxmlformats.org/officeDocument/2006/relationships/hyperlink" Target="https://doi.org/10.1007/978-3-319-92901-9_16" TargetMode="External"/><Relationship Id="rId984" Type="http://schemas.openxmlformats.org/officeDocument/2006/relationships/hyperlink" Target="https://doi.org/10.1007/s10270-012-0265-9" TargetMode="External"/><Relationship Id="rId637" Type="http://schemas.openxmlformats.org/officeDocument/2006/relationships/hyperlink" Target="https://doi.org/10.1007/978-3-031-34241-7_20" TargetMode="External"/><Relationship Id="rId844" Type="http://schemas.openxmlformats.org/officeDocument/2006/relationships/hyperlink" Target="https://doi.org/10.1007/978-3-319-70491-3_1" TargetMode="External"/><Relationship Id="rId276" Type="http://schemas.openxmlformats.org/officeDocument/2006/relationships/hyperlink" Target="https://doi.org/10.1016/j.is.2006.05.003" TargetMode="External"/><Relationship Id="rId483" Type="http://schemas.openxmlformats.org/officeDocument/2006/relationships/hyperlink" Target="https://doi.org/10.1007/978-3-031-43678-9_3" TargetMode="External"/><Relationship Id="rId690" Type="http://schemas.openxmlformats.org/officeDocument/2006/relationships/hyperlink" Target="https://doi.org/10.1007/978-3-658-38350-3_8" TargetMode="External"/><Relationship Id="rId704" Type="http://schemas.openxmlformats.org/officeDocument/2006/relationships/hyperlink" Target="https://doi.org/10.1007/978-3-658-38061-8_15" TargetMode="External"/><Relationship Id="rId911" Type="http://schemas.openxmlformats.org/officeDocument/2006/relationships/hyperlink" Target="https://doi.org/10.1007/978-3-319-19066-2_72" TargetMode="External"/><Relationship Id="rId1127" Type="http://schemas.openxmlformats.org/officeDocument/2006/relationships/hyperlink" Target="https://doi.org/10.1007/3-540-30787-7_12" TargetMode="External"/><Relationship Id="rId40" Type="http://schemas.openxmlformats.org/officeDocument/2006/relationships/hyperlink" Target="https://doi.org/10.1109/SMC.2019.8914534" TargetMode="External"/><Relationship Id="rId136" Type="http://schemas.openxmlformats.org/officeDocument/2006/relationships/hyperlink" Target="https://doi.org/10.1109/TSC.2020.2984605" TargetMode="External"/><Relationship Id="rId343" Type="http://schemas.openxmlformats.org/officeDocument/2006/relationships/hyperlink" Target="https://doi.org/10.1016/j.accinf.2017.03.003" TargetMode="External"/><Relationship Id="rId550" Type="http://schemas.openxmlformats.org/officeDocument/2006/relationships/hyperlink" Target="https://doi.org/10.1007/978-3-031-94590-8_8" TargetMode="External"/><Relationship Id="rId788" Type="http://schemas.openxmlformats.org/officeDocument/2006/relationships/hyperlink" Target="https://doi.org/10.1007/s11518-021-5487-3" TargetMode="External"/><Relationship Id="rId995" Type="http://schemas.openxmlformats.org/officeDocument/2006/relationships/hyperlink" Target="https://doi.org/10.1007/s11036-013-0489-0" TargetMode="External"/><Relationship Id="rId203" Type="http://schemas.openxmlformats.org/officeDocument/2006/relationships/hyperlink" Target="https://doi.org/10.1145/3275245.3275286" TargetMode="External"/><Relationship Id="rId648" Type="http://schemas.openxmlformats.org/officeDocument/2006/relationships/hyperlink" Target="https://doi.org/10.1007/978-3-658-38631-3_5" TargetMode="External"/><Relationship Id="rId855" Type="http://schemas.openxmlformats.org/officeDocument/2006/relationships/hyperlink" Target="https://doi.org/10.1007/978-3-658-20967-4_7" TargetMode="External"/><Relationship Id="rId1040" Type="http://schemas.openxmlformats.org/officeDocument/2006/relationships/hyperlink" Target="https://doi.org/10.1007/978-3-642-20152-3_13" TargetMode="External"/><Relationship Id="rId287" Type="http://schemas.openxmlformats.org/officeDocument/2006/relationships/hyperlink" Target="https://doi.org/10.1016/j.compind.2023.104020" TargetMode="External"/><Relationship Id="rId410" Type="http://schemas.openxmlformats.org/officeDocument/2006/relationships/hyperlink" Target="https://doi.org/10.1016/j.compind.2011.12.003" TargetMode="External"/><Relationship Id="rId494" Type="http://schemas.openxmlformats.org/officeDocument/2006/relationships/hyperlink" Target="https://doi.org/10.1007/978-3-031-08848-3_1" TargetMode="External"/><Relationship Id="rId508" Type="http://schemas.openxmlformats.org/officeDocument/2006/relationships/hyperlink" Target="https://doi.org/10.1007/978-3-030-98581-3_1" TargetMode="External"/><Relationship Id="rId715" Type="http://schemas.openxmlformats.org/officeDocument/2006/relationships/hyperlink" Target="https://doi.org/10.1007/978-3-031-09850-5_8" TargetMode="External"/><Relationship Id="rId922" Type="http://schemas.openxmlformats.org/officeDocument/2006/relationships/hyperlink" Target="https://doi.org/10.1007/978-3-319-06695-0_19" TargetMode="External"/><Relationship Id="rId1138" Type="http://schemas.openxmlformats.org/officeDocument/2006/relationships/hyperlink" Target="https://doi.org/10.1007/3-540-30787-7_6" TargetMode="External"/><Relationship Id="rId147" Type="http://schemas.openxmlformats.org/officeDocument/2006/relationships/hyperlink" Target="https://doi.org/10.1109/CBI.2019.00008" TargetMode="External"/><Relationship Id="rId354" Type="http://schemas.openxmlformats.org/officeDocument/2006/relationships/hyperlink" Target="https://doi.org/10.1016/j.ijbiomac.2025.143350" TargetMode="External"/><Relationship Id="rId799" Type="http://schemas.openxmlformats.org/officeDocument/2006/relationships/hyperlink" Target="https://doi.org/10.1007/978-3-662-65413-2_3" TargetMode="External"/><Relationship Id="rId51" Type="http://schemas.openxmlformats.org/officeDocument/2006/relationships/hyperlink" Target="https://doi.org/10.1109/TKDE.2024.3484159" TargetMode="External"/><Relationship Id="rId561" Type="http://schemas.openxmlformats.org/officeDocument/2006/relationships/hyperlink" Target="https://doi.org/10.1007/978-3-031-51528-6_9" TargetMode="External"/><Relationship Id="rId659" Type="http://schemas.openxmlformats.org/officeDocument/2006/relationships/hyperlink" Target="https://doi.org/10.1007/978-1-4842-8158-1_1" TargetMode="External"/><Relationship Id="rId866" Type="http://schemas.openxmlformats.org/officeDocument/2006/relationships/hyperlink" Target="https://doi.org/10.1007/978-3-319-64930-6_8" TargetMode="External"/><Relationship Id="rId214" Type="http://schemas.openxmlformats.org/officeDocument/2006/relationships/hyperlink" Target="https://doi.org/10.1145/1809980.1810047" TargetMode="External"/><Relationship Id="rId298" Type="http://schemas.openxmlformats.org/officeDocument/2006/relationships/hyperlink" Target="https://doi.org/10.1016/j.dss.2022.113880" TargetMode="External"/><Relationship Id="rId421" Type="http://schemas.openxmlformats.org/officeDocument/2006/relationships/hyperlink" Target="https://doi.org/10.1016/bs.adcom.2018.01.002" TargetMode="External"/><Relationship Id="rId519" Type="http://schemas.openxmlformats.org/officeDocument/2006/relationships/hyperlink" Target="https://doi.org/10.1007/978-3-031-51528-6_6" TargetMode="External"/><Relationship Id="rId1051" Type="http://schemas.openxmlformats.org/officeDocument/2006/relationships/hyperlink" Target="https://doi.org/10.1007/978-3-642-21863-7_6" TargetMode="External"/><Relationship Id="rId1149" Type="http://schemas.openxmlformats.org/officeDocument/2006/relationships/hyperlink" Target="https://doi.org/10.1007/11538394_16" TargetMode="External"/><Relationship Id="rId158" Type="http://schemas.openxmlformats.org/officeDocument/2006/relationships/hyperlink" Target="https://doi.org/10.1109/COMPSAC.2008.161" TargetMode="External"/><Relationship Id="rId726" Type="http://schemas.openxmlformats.org/officeDocument/2006/relationships/hyperlink" Target="https://doi.org/10.1007/978-3-030-78829-2_14" TargetMode="External"/><Relationship Id="rId933" Type="http://schemas.openxmlformats.org/officeDocument/2006/relationships/hyperlink" Target="https://doi.org/10.1007/978-3-319-13659-2_2" TargetMode="External"/><Relationship Id="rId1009" Type="http://schemas.openxmlformats.org/officeDocument/2006/relationships/hyperlink" Target="https://doi.org/10.1007/978-3-642-30476-7_9" TargetMode="External"/><Relationship Id="rId62" Type="http://schemas.openxmlformats.org/officeDocument/2006/relationships/hyperlink" Target="https://doi.org/10.15439/2021F002" TargetMode="External"/><Relationship Id="rId365" Type="http://schemas.openxmlformats.org/officeDocument/2006/relationships/hyperlink" Target="https://doi.org/10.1016/B978-0-12-804831-3.00009-1" TargetMode="External"/><Relationship Id="rId572" Type="http://schemas.openxmlformats.org/officeDocument/2006/relationships/hyperlink" Target="https://doi.org/10.1007/s10270-023-01135-z" TargetMode="External"/><Relationship Id="rId225" Type="http://schemas.openxmlformats.org/officeDocument/2006/relationships/hyperlink" Target="https://doi.org/10.1145/3571281" TargetMode="External"/><Relationship Id="rId432" Type="http://schemas.openxmlformats.org/officeDocument/2006/relationships/hyperlink" Target="https://doi.org/10.1016/S1877-0509(22)01439-9" TargetMode="External"/><Relationship Id="rId877" Type="http://schemas.openxmlformats.org/officeDocument/2006/relationships/hyperlink" Target="https://doi.org/10.1007/978-3-319-58801-8_4" TargetMode="External"/><Relationship Id="rId1062" Type="http://schemas.openxmlformats.org/officeDocument/2006/relationships/hyperlink" Target="https://doi.org/10.1007/978-3-642-00416-2_18" TargetMode="External"/><Relationship Id="rId737" Type="http://schemas.openxmlformats.org/officeDocument/2006/relationships/hyperlink" Target="https://doi.org/10.1007/978-3-030-84655-8_8" TargetMode="External"/><Relationship Id="rId944" Type="http://schemas.openxmlformats.org/officeDocument/2006/relationships/hyperlink" Target="https://doi.org/10.1007/s10270-014-0424-2" TargetMode="External"/><Relationship Id="rId73" Type="http://schemas.openxmlformats.org/officeDocument/2006/relationships/hyperlink" Target="https://doi.org/10.1109/SITIS.2013.160" TargetMode="External"/><Relationship Id="rId169" Type="http://schemas.openxmlformats.org/officeDocument/2006/relationships/hyperlink" Target="https://doi.org/10.1109/ICoCS.2012.6458609" TargetMode="External"/><Relationship Id="rId376" Type="http://schemas.openxmlformats.org/officeDocument/2006/relationships/hyperlink" Target="https://doi.org/10.3182/20130619-3-RU-3018.00428" TargetMode="External"/><Relationship Id="rId583" Type="http://schemas.openxmlformats.org/officeDocument/2006/relationships/hyperlink" Target="https://doi.org/10.1007/978-3-662-69752-8_8" TargetMode="External"/><Relationship Id="rId790" Type="http://schemas.openxmlformats.org/officeDocument/2006/relationships/hyperlink" Target="https://doi.org/10.1007/978-3-658-34616-4_5" TargetMode="External"/><Relationship Id="rId804" Type="http://schemas.openxmlformats.org/officeDocument/2006/relationships/hyperlink" Target="https://doi.org/10.1007/978-3-658-38309-1_6" TargetMode="External"/><Relationship Id="rId4" Type="http://schemas.openxmlformats.org/officeDocument/2006/relationships/hyperlink" Target="https://doi.org/10.1007/978-3-642-01190-0_16" TargetMode="External"/><Relationship Id="rId236" Type="http://schemas.openxmlformats.org/officeDocument/2006/relationships/hyperlink" Target="https://doi.org/10.1145/2816839.2816926" TargetMode="External"/><Relationship Id="rId443" Type="http://schemas.openxmlformats.org/officeDocument/2006/relationships/hyperlink" Target="https://doi.org/10.1016/B978-0-12-803194-0.00007-6" TargetMode="External"/><Relationship Id="rId650" Type="http://schemas.openxmlformats.org/officeDocument/2006/relationships/hyperlink" Target="https://doi.org/10.1007/978-3-031-72041-3_5" TargetMode="External"/><Relationship Id="rId888" Type="http://schemas.openxmlformats.org/officeDocument/2006/relationships/hyperlink" Target="https://doi.org/10.1007/978-3-662-49851-4_1" TargetMode="External"/><Relationship Id="rId1073" Type="http://schemas.openxmlformats.org/officeDocument/2006/relationships/hyperlink" Target="https://doi.org/10.1007/978-3-642-15618-2_24" TargetMode="External"/><Relationship Id="rId303" Type="http://schemas.openxmlformats.org/officeDocument/2006/relationships/hyperlink" Target="https://doi.org/10.1016/j.protcy.2013.12.054" TargetMode="External"/><Relationship Id="rId748" Type="http://schemas.openxmlformats.org/officeDocument/2006/relationships/hyperlink" Target="https://doi.org/10.1007/978-3-658-27694-2_9" TargetMode="External"/><Relationship Id="rId955" Type="http://schemas.openxmlformats.org/officeDocument/2006/relationships/hyperlink" Target="https://doi.org/10.1007/978-3-319-04948-9_2" TargetMode="External"/><Relationship Id="rId1140" Type="http://schemas.openxmlformats.org/officeDocument/2006/relationships/hyperlink" Target="https://doi.org/10.1007/11914853_9" TargetMode="External"/><Relationship Id="rId84" Type="http://schemas.openxmlformats.org/officeDocument/2006/relationships/hyperlink" Target="https://doi.org/10.1109/ICDE55515.2023.00351" TargetMode="External"/><Relationship Id="rId387" Type="http://schemas.openxmlformats.org/officeDocument/2006/relationships/hyperlink" Target="https://doi.org/10.1016/j.neucom.2020.03.059" TargetMode="External"/><Relationship Id="rId510" Type="http://schemas.openxmlformats.org/officeDocument/2006/relationships/hyperlink" Target="https://doi.org/10.1007/978-3-031-41623-1_18" TargetMode="External"/><Relationship Id="rId594" Type="http://schemas.openxmlformats.org/officeDocument/2006/relationships/hyperlink" Target="https://doi.org/10.1007/978-3-031-11637-7_12" TargetMode="External"/><Relationship Id="rId608" Type="http://schemas.openxmlformats.org/officeDocument/2006/relationships/hyperlink" Target="https://doi.org/10.1007/s12599-023-00839-2" TargetMode="External"/><Relationship Id="rId815" Type="http://schemas.openxmlformats.org/officeDocument/2006/relationships/hyperlink" Target="https://doi.org/10.1007/978-3-658-27694-2_2" TargetMode="External"/><Relationship Id="rId247" Type="http://schemas.openxmlformats.org/officeDocument/2006/relationships/hyperlink" Target="https://doi.org/10.1016/j.is.2024.102431" TargetMode="External"/><Relationship Id="rId899" Type="http://schemas.openxmlformats.org/officeDocument/2006/relationships/hyperlink" Target="https://doi.org/10.1007/978-3-319-31545-4_11" TargetMode="External"/><Relationship Id="rId1000" Type="http://schemas.openxmlformats.org/officeDocument/2006/relationships/hyperlink" Target="https://doi.org/10.1007/978-1-4471-2297-5_16" TargetMode="External"/><Relationship Id="rId1084" Type="http://schemas.openxmlformats.org/officeDocument/2006/relationships/hyperlink" Target="https://doi.org/10.1007/978-3-642-00328-8_9" TargetMode="External"/><Relationship Id="rId107" Type="http://schemas.openxmlformats.org/officeDocument/2006/relationships/hyperlink" Target="https://doi.org/10.1109/ICPC.2015.41" TargetMode="External"/><Relationship Id="rId454" Type="http://schemas.openxmlformats.org/officeDocument/2006/relationships/hyperlink" Target="https://doi.org/10.1007/s12599-024-00901-7" TargetMode="External"/><Relationship Id="rId661" Type="http://schemas.openxmlformats.org/officeDocument/2006/relationships/hyperlink" Target="https://doi.org/10.1007/s12176-021-0396-3" TargetMode="External"/><Relationship Id="rId759" Type="http://schemas.openxmlformats.org/officeDocument/2006/relationships/hyperlink" Target="https://doi.org/10.1007/978-3-658-30484-3_2" TargetMode="External"/><Relationship Id="rId966" Type="http://schemas.openxmlformats.org/officeDocument/2006/relationships/hyperlink" Target="https://doi.org/10.1007/978-3-642-41924-9_31" TargetMode="External"/><Relationship Id="rId11" Type="http://schemas.openxmlformats.org/officeDocument/2006/relationships/hyperlink" Target="https://doi.org/10.1109/ICPM63005.2024.10680660" TargetMode="External"/><Relationship Id="rId314" Type="http://schemas.openxmlformats.org/officeDocument/2006/relationships/hyperlink" Target="https://doi.org/10.1016/j.procs.2024.09.315" TargetMode="External"/><Relationship Id="rId398" Type="http://schemas.openxmlformats.org/officeDocument/2006/relationships/hyperlink" Target="https://doi.org/10.1016/j.dss.2006.11.005" TargetMode="External"/><Relationship Id="rId521" Type="http://schemas.openxmlformats.org/officeDocument/2006/relationships/hyperlink" Target="https://doi.org/10.1007/978-3-031-61343-2_12" TargetMode="External"/><Relationship Id="rId619" Type="http://schemas.openxmlformats.org/officeDocument/2006/relationships/hyperlink" Target="https://doi.org/10.1007/978-3-031-16168-1_21" TargetMode="External"/><Relationship Id="rId1151" Type="http://schemas.openxmlformats.org/officeDocument/2006/relationships/hyperlink" Target="https://doi.org/10.1007/978-3-540-27793-4_26" TargetMode="External"/><Relationship Id="rId95" Type="http://schemas.openxmlformats.org/officeDocument/2006/relationships/hyperlink" Target="https://doi.org/10.1109/FSKD.2012.6233992" TargetMode="External"/><Relationship Id="rId160" Type="http://schemas.openxmlformats.org/officeDocument/2006/relationships/hyperlink" Target="https://doi.org/10.1109/ACCESS.2021.3102634" TargetMode="External"/><Relationship Id="rId826" Type="http://schemas.openxmlformats.org/officeDocument/2006/relationships/hyperlink" Target="https://doi.org/10.1007/978-3-030-33246-4_6" TargetMode="External"/><Relationship Id="rId1011" Type="http://schemas.openxmlformats.org/officeDocument/2006/relationships/hyperlink" Target="https://doi.org/10.1007/s12599-011-0181-5" TargetMode="External"/><Relationship Id="rId1109" Type="http://schemas.openxmlformats.org/officeDocument/2006/relationships/hyperlink" Target="https://doi.org/10.1007/978-1-4302-0528-9_13" TargetMode="External"/><Relationship Id="rId258" Type="http://schemas.openxmlformats.org/officeDocument/2006/relationships/hyperlink" Target="https://doi.org/10.1016/j.procir.2019.02.116" TargetMode="External"/><Relationship Id="rId465" Type="http://schemas.openxmlformats.org/officeDocument/2006/relationships/hyperlink" Target="https://doi.org/10.1007/s10270-023-01134-0" TargetMode="External"/><Relationship Id="rId672" Type="http://schemas.openxmlformats.org/officeDocument/2006/relationships/hyperlink" Target="https://doi.org/10.1007/978-3-030-79186-5_8" TargetMode="External"/><Relationship Id="rId1095" Type="http://schemas.openxmlformats.org/officeDocument/2006/relationships/hyperlink" Target="https://doi.org/10.1007/978-3-642-00899-3_3" TargetMode="External"/><Relationship Id="rId22" Type="http://schemas.openxmlformats.org/officeDocument/2006/relationships/hyperlink" Target="https://doi.org/10.1109/IIAI-AAI.2016.174" TargetMode="External"/><Relationship Id="rId118" Type="http://schemas.openxmlformats.org/officeDocument/2006/relationships/hyperlink" Target="https://doi.org/10.1109/EDOC.2007.10" TargetMode="External"/><Relationship Id="rId325" Type="http://schemas.openxmlformats.org/officeDocument/2006/relationships/hyperlink" Target="https://doi.org/10.1016/j.procs.2025.01.327" TargetMode="External"/><Relationship Id="rId532" Type="http://schemas.openxmlformats.org/officeDocument/2006/relationships/hyperlink" Target="https://doi.org/10.1007/978-3-030-83014-4_1" TargetMode="External"/><Relationship Id="rId977" Type="http://schemas.openxmlformats.org/officeDocument/2006/relationships/hyperlink" Target="https://doi.org/10.1007/978-3-642-39467-6_20" TargetMode="External"/><Relationship Id="rId171" Type="http://schemas.openxmlformats.org/officeDocument/2006/relationships/hyperlink" Target="https://doi.org/10.1109/ICECDS.2017.8389665" TargetMode="External"/><Relationship Id="rId837" Type="http://schemas.openxmlformats.org/officeDocument/2006/relationships/hyperlink" Target="https://doi.org/10.1007/978-3-658-27723-9_1" TargetMode="External"/><Relationship Id="rId1022" Type="http://schemas.openxmlformats.org/officeDocument/2006/relationships/hyperlink" Target="https://doi.org/10.1007/978-3-642-29294-1_17" TargetMode="External"/><Relationship Id="rId269" Type="http://schemas.openxmlformats.org/officeDocument/2006/relationships/hyperlink" Target="https://doi.org/10.1016/j.jbi.2017.12.015" TargetMode="External"/><Relationship Id="rId476" Type="http://schemas.openxmlformats.org/officeDocument/2006/relationships/hyperlink" Target="https://doi.org/10.1007/s10115-022-01777-3" TargetMode="External"/><Relationship Id="rId683" Type="http://schemas.openxmlformats.org/officeDocument/2006/relationships/hyperlink" Target="https://doi.org/10.1007/978-3-031-17995-2_20" TargetMode="External"/><Relationship Id="rId890" Type="http://schemas.openxmlformats.org/officeDocument/2006/relationships/hyperlink" Target="https://doi.org/10.1007/978-3-319-25037-3_5" TargetMode="External"/><Relationship Id="rId904" Type="http://schemas.openxmlformats.org/officeDocument/2006/relationships/hyperlink" Target="https://doi.org/10.1007/978-3-662-49851-4_8" TargetMode="External"/><Relationship Id="rId33" Type="http://schemas.openxmlformats.org/officeDocument/2006/relationships/hyperlink" Target="https://doi.org/10.1109/MACS48846.2019.9024806" TargetMode="External"/><Relationship Id="rId129" Type="http://schemas.openxmlformats.org/officeDocument/2006/relationships/hyperlink" Target="https://doi.org/10.1109/ICSC.2008.84" TargetMode="External"/><Relationship Id="rId336" Type="http://schemas.openxmlformats.org/officeDocument/2006/relationships/hyperlink" Target="https://doi.org/10.1016/j.simpat.2022.102642" TargetMode="External"/><Relationship Id="rId543" Type="http://schemas.openxmlformats.org/officeDocument/2006/relationships/hyperlink" Target="https://doi.org/10.1007/978-3-658-47228-3_30" TargetMode="External"/><Relationship Id="rId988" Type="http://schemas.openxmlformats.org/officeDocument/2006/relationships/hyperlink" Target="https://doi.org/10.1007/978-3-642-36754-0_18" TargetMode="External"/><Relationship Id="rId182" Type="http://schemas.openxmlformats.org/officeDocument/2006/relationships/hyperlink" Target="https://doi.org/10.1109/ICECTECH.2011.5942112" TargetMode="External"/><Relationship Id="rId403" Type="http://schemas.openxmlformats.org/officeDocument/2006/relationships/hyperlink" Target="https://doi.org/10.1016/j.techfore.2023.122978" TargetMode="External"/><Relationship Id="rId750" Type="http://schemas.openxmlformats.org/officeDocument/2006/relationships/hyperlink" Target="https://doi.org/10.1007/978-3-030-92875-9_16" TargetMode="External"/><Relationship Id="rId848" Type="http://schemas.openxmlformats.org/officeDocument/2006/relationships/hyperlink" Target="https://doi.org/10.1007/978-981-10-6602-3_17" TargetMode="External"/><Relationship Id="rId1033" Type="http://schemas.openxmlformats.org/officeDocument/2006/relationships/hyperlink" Target="https://doi.org/10.1007/978-3-642-21219-2_38" TargetMode="External"/><Relationship Id="rId487" Type="http://schemas.openxmlformats.org/officeDocument/2006/relationships/hyperlink" Target="https://doi.org/10.1007/978-3-031-80793-0_9" TargetMode="External"/><Relationship Id="rId610" Type="http://schemas.openxmlformats.org/officeDocument/2006/relationships/hyperlink" Target="https://doi.org/10.1007/978-3-031-34560-9_9" TargetMode="External"/><Relationship Id="rId694" Type="http://schemas.openxmlformats.org/officeDocument/2006/relationships/hyperlink" Target="https://doi.org/10.1007/978-3-030-92644-1_4" TargetMode="External"/><Relationship Id="rId708" Type="http://schemas.openxmlformats.org/officeDocument/2006/relationships/hyperlink" Target="https://doi.org/10.1007/978-3-319-63962-8_89-2" TargetMode="External"/><Relationship Id="rId915" Type="http://schemas.openxmlformats.org/officeDocument/2006/relationships/hyperlink" Target="https://doi.org/10.1007/978-3-319-17482-2_10" TargetMode="External"/><Relationship Id="rId347" Type="http://schemas.openxmlformats.org/officeDocument/2006/relationships/hyperlink" Target="https://doi.org/10.1016/j.dss.2022.113749" TargetMode="External"/><Relationship Id="rId999" Type="http://schemas.openxmlformats.org/officeDocument/2006/relationships/hyperlink" Target="https://doi.org/10.1007/978-3-642-24423-0_12" TargetMode="External"/><Relationship Id="rId1100" Type="http://schemas.openxmlformats.org/officeDocument/2006/relationships/hyperlink" Target="https://doi.org/10.1007/978-3-540-78238-4_2" TargetMode="External"/><Relationship Id="rId44" Type="http://schemas.openxmlformats.org/officeDocument/2006/relationships/hyperlink" Target="https://doi.org/10.1109/ICTKE.2012.6408557" TargetMode="External"/><Relationship Id="rId554" Type="http://schemas.openxmlformats.org/officeDocument/2006/relationships/hyperlink" Target="https://doi.org/10.1007/978-3-658-45703-7_7" TargetMode="External"/><Relationship Id="rId761" Type="http://schemas.openxmlformats.org/officeDocument/2006/relationships/hyperlink" Target="https://doi.org/10.1007/978-3-662-62102-8_6" TargetMode="External"/><Relationship Id="rId859" Type="http://schemas.openxmlformats.org/officeDocument/2006/relationships/hyperlink" Target="https://doi.org/10.1007/978-3-662-56509-4_11" TargetMode="External"/><Relationship Id="rId193" Type="http://schemas.openxmlformats.org/officeDocument/2006/relationships/hyperlink" Target="https://doi.org/10.1109/MCI.2017.2670420" TargetMode="External"/><Relationship Id="rId207" Type="http://schemas.openxmlformats.org/officeDocument/2006/relationships/hyperlink" Target="https://doi.org/10.1145/1982185.1982249" TargetMode="External"/><Relationship Id="rId414" Type="http://schemas.openxmlformats.org/officeDocument/2006/relationships/hyperlink" Target="https://doi.org/10.1016/j.accinf.2020.100453" TargetMode="External"/><Relationship Id="rId498" Type="http://schemas.openxmlformats.org/officeDocument/2006/relationships/hyperlink" Target="https://doi.org/10.1007/978-3-658-38379-4_6" TargetMode="External"/><Relationship Id="rId621" Type="http://schemas.openxmlformats.org/officeDocument/2006/relationships/hyperlink" Target="https://doi.org/10.1007/978-3-030-59817-4_8" TargetMode="External"/><Relationship Id="rId1044" Type="http://schemas.openxmlformats.org/officeDocument/2006/relationships/hyperlink" Target="https://doi.org/10.1007/978-3-642-19345-3_7" TargetMode="External"/><Relationship Id="rId260" Type="http://schemas.openxmlformats.org/officeDocument/2006/relationships/hyperlink" Target="https://doi.org/10.1016/j.eswa.2014.06.012" TargetMode="External"/><Relationship Id="rId719" Type="http://schemas.openxmlformats.org/officeDocument/2006/relationships/hyperlink" Target="https://doi.org/10.1007/978-3-662-63047-1_17" TargetMode="External"/><Relationship Id="rId926" Type="http://schemas.openxmlformats.org/officeDocument/2006/relationships/hyperlink" Target="https://doi.org/10.1007/s10072-022-06531-9" TargetMode="External"/><Relationship Id="rId1111" Type="http://schemas.openxmlformats.org/officeDocument/2006/relationships/hyperlink" Target="https://doi.org/10.1007/s10618-007-0065-y" TargetMode="External"/><Relationship Id="rId55" Type="http://schemas.openxmlformats.org/officeDocument/2006/relationships/hyperlink" Target="https://doi.org/10.1109/NEleX59773.2023.10420947" TargetMode="External"/><Relationship Id="rId120" Type="http://schemas.openxmlformats.org/officeDocument/2006/relationships/hyperlink" Target="https://doi.org/10.1109/CBI.2013.27" TargetMode="External"/><Relationship Id="rId358" Type="http://schemas.openxmlformats.org/officeDocument/2006/relationships/hyperlink" Target="https://doi.org/10.1016/j.procs.2023.10.318" TargetMode="External"/><Relationship Id="rId565" Type="http://schemas.openxmlformats.org/officeDocument/2006/relationships/hyperlink" Target="https://doi.org/10.1007/978-3-658-43563-9_13" TargetMode="External"/><Relationship Id="rId772" Type="http://schemas.openxmlformats.org/officeDocument/2006/relationships/hyperlink" Target="https://doi.org/10.1007/978-3-030-58779-6_14" TargetMode="External"/><Relationship Id="rId218" Type="http://schemas.openxmlformats.org/officeDocument/2006/relationships/hyperlink" Target="https://doi.org/10.1145/3029806.3029813" TargetMode="External"/><Relationship Id="rId425" Type="http://schemas.openxmlformats.org/officeDocument/2006/relationships/hyperlink" Target="https://doi.org/10.1016/j.dss.2018.03.004" TargetMode="External"/><Relationship Id="rId632" Type="http://schemas.openxmlformats.org/officeDocument/2006/relationships/hyperlink" Target="https://doi.org/10.1007/978-3-658-40232-7_35" TargetMode="External"/><Relationship Id="rId1055" Type="http://schemas.openxmlformats.org/officeDocument/2006/relationships/hyperlink" Target="https://doi.org/10.1007/s00778-010-0203-9" TargetMode="External"/><Relationship Id="rId271" Type="http://schemas.openxmlformats.org/officeDocument/2006/relationships/hyperlink" Target="https://doi.org/10.1016/j.is.2015.07.003" TargetMode="External"/><Relationship Id="rId937" Type="http://schemas.openxmlformats.org/officeDocument/2006/relationships/hyperlink" Target="https://doi.org/10.1007/s10270-014-0443-z" TargetMode="External"/><Relationship Id="rId1122" Type="http://schemas.openxmlformats.org/officeDocument/2006/relationships/hyperlink" Target="https://doi.org/10.1007/11767138_25" TargetMode="External"/><Relationship Id="rId66" Type="http://schemas.openxmlformats.org/officeDocument/2006/relationships/hyperlink" Target="https://doi.org/10.1109/HICSS.2014.482" TargetMode="External"/><Relationship Id="rId131" Type="http://schemas.openxmlformats.org/officeDocument/2006/relationships/hyperlink" Target="https://doi.org/10.1109/ICWS.2010.12" TargetMode="External"/><Relationship Id="rId369" Type="http://schemas.openxmlformats.org/officeDocument/2006/relationships/hyperlink" Target="https://doi.org/10.1016/j.dss.2012.05.042" TargetMode="External"/><Relationship Id="rId576" Type="http://schemas.openxmlformats.org/officeDocument/2006/relationships/hyperlink" Target="https://doi.org/10.1007/978-3-031-27815-0_35" TargetMode="External"/><Relationship Id="rId783" Type="http://schemas.openxmlformats.org/officeDocument/2006/relationships/hyperlink" Target="https://doi.org/10.1007/978-3-658-35449-7_5" TargetMode="External"/><Relationship Id="rId990" Type="http://schemas.openxmlformats.org/officeDocument/2006/relationships/hyperlink" Target="https://doi.org/10.1007/978-3-642-40823-6_14" TargetMode="External"/><Relationship Id="rId229" Type="http://schemas.openxmlformats.org/officeDocument/2006/relationships/hyperlink" Target="https://doi.org/10.1145/3701625.3701647" TargetMode="External"/><Relationship Id="rId436" Type="http://schemas.openxmlformats.org/officeDocument/2006/relationships/hyperlink" Target="https://doi.org/10.1016/j.datak.2004.06.006" TargetMode="External"/><Relationship Id="rId643" Type="http://schemas.openxmlformats.org/officeDocument/2006/relationships/hyperlink" Target="https://doi.org/10.1007/978-3-031-50289-7_18" TargetMode="External"/><Relationship Id="rId1066" Type="http://schemas.openxmlformats.org/officeDocument/2006/relationships/hyperlink" Target="https://doi.org/10.1007/978-3-642-10781-8_27" TargetMode="External"/><Relationship Id="rId850" Type="http://schemas.openxmlformats.org/officeDocument/2006/relationships/hyperlink" Target="https://doi.org/10.1007/978-3-662-56262-8_2" TargetMode="External"/><Relationship Id="rId948" Type="http://schemas.openxmlformats.org/officeDocument/2006/relationships/hyperlink" Target="https://doi.org/10.1007/978-3-642-45100-3_9" TargetMode="External"/><Relationship Id="rId1133" Type="http://schemas.openxmlformats.org/officeDocument/2006/relationships/hyperlink" Target="https://doi.org/10.1007/3-540-33528-5_23" TargetMode="External"/><Relationship Id="rId77" Type="http://schemas.openxmlformats.org/officeDocument/2006/relationships/hyperlink" Target="https://doi.org/10.1109/CASoN.2013.6622597" TargetMode="External"/><Relationship Id="rId282" Type="http://schemas.openxmlformats.org/officeDocument/2006/relationships/hyperlink" Target="https://doi.org/10.1016/j.is.2024.102404" TargetMode="External"/><Relationship Id="rId503" Type="http://schemas.openxmlformats.org/officeDocument/2006/relationships/hyperlink" Target="https://doi.org/10.1007/978-3-031-27815-0_33" TargetMode="External"/><Relationship Id="rId587" Type="http://schemas.openxmlformats.org/officeDocument/2006/relationships/hyperlink" Target="https://doi.org/10.1007/978-3-658-35449-7_8" TargetMode="External"/><Relationship Id="rId710" Type="http://schemas.openxmlformats.org/officeDocument/2006/relationships/hyperlink" Target="https://doi.org/10.1007/978-3-658-26431-4_40" TargetMode="External"/><Relationship Id="rId808" Type="http://schemas.openxmlformats.org/officeDocument/2006/relationships/hyperlink" Target="https://doi.org/10.1007/978-3-030-37453-2_2" TargetMode="External"/><Relationship Id="rId8" Type="http://schemas.openxmlformats.org/officeDocument/2006/relationships/hyperlink" Target="https://doi.org/10.1109/CEC.2009.72" TargetMode="External"/><Relationship Id="rId142" Type="http://schemas.openxmlformats.org/officeDocument/2006/relationships/hyperlink" Target="https://doi.org/10.1109/MS.2012.45" TargetMode="External"/><Relationship Id="rId447" Type="http://schemas.openxmlformats.org/officeDocument/2006/relationships/hyperlink" Target="https://doi.org/10.1016/j.jii.2016.04.004" TargetMode="External"/><Relationship Id="rId794" Type="http://schemas.openxmlformats.org/officeDocument/2006/relationships/hyperlink" Target="https://doi.org/10.1007/978-3-658-30484-3_5" TargetMode="External"/><Relationship Id="rId1077" Type="http://schemas.openxmlformats.org/officeDocument/2006/relationships/hyperlink" Target="https://doi.org/10.1007/978-3-642-00899-3_1" TargetMode="External"/><Relationship Id="rId654" Type="http://schemas.openxmlformats.org/officeDocument/2006/relationships/hyperlink" Target="https://doi.org/10.1007/978-3-658-38692-4_4" TargetMode="External"/><Relationship Id="rId861" Type="http://schemas.openxmlformats.org/officeDocument/2006/relationships/hyperlink" Target="https://doi.org/10.1007/978-3-319-39429-9_15" TargetMode="External"/><Relationship Id="rId959" Type="http://schemas.openxmlformats.org/officeDocument/2006/relationships/hyperlink" Target="https://doi.org/10.1007/978-3-319-08222-6_1" TargetMode="External"/><Relationship Id="rId293" Type="http://schemas.openxmlformats.org/officeDocument/2006/relationships/hyperlink" Target="https://doi.org/10.1016/j.is.2023.102214" TargetMode="External"/><Relationship Id="rId307" Type="http://schemas.openxmlformats.org/officeDocument/2006/relationships/hyperlink" Target="https://doi.org/10.1016/j.datak.2018.04.007" TargetMode="External"/><Relationship Id="rId514" Type="http://schemas.openxmlformats.org/officeDocument/2006/relationships/hyperlink" Target="https://doi.org/10.1007/978-3-031-56107-8_7" TargetMode="External"/><Relationship Id="rId721" Type="http://schemas.openxmlformats.org/officeDocument/2006/relationships/hyperlink" Target="https://doi.org/10.1007/978-3-662-62148-6_13" TargetMode="External"/><Relationship Id="rId1144" Type="http://schemas.openxmlformats.org/officeDocument/2006/relationships/hyperlink" Target="https://doi.org/10.1007/3-540-26472-8_1" TargetMode="External"/><Relationship Id="rId88" Type="http://schemas.openxmlformats.org/officeDocument/2006/relationships/hyperlink" Target="https://doi.org/10.1109/SSE62657.2024.00032" TargetMode="External"/><Relationship Id="rId153" Type="http://schemas.openxmlformats.org/officeDocument/2006/relationships/hyperlink" Target="https://doi.org/10.1109/ES.2018.00030" TargetMode="External"/><Relationship Id="rId360" Type="http://schemas.openxmlformats.org/officeDocument/2006/relationships/hyperlink" Target="https://doi.org/10.1016/B978-0-12-815847-0.09983-0" TargetMode="External"/><Relationship Id="rId598" Type="http://schemas.openxmlformats.org/officeDocument/2006/relationships/hyperlink" Target="https://doi.org/10.1007/978-3-662-58528-3_52" TargetMode="External"/><Relationship Id="rId819" Type="http://schemas.openxmlformats.org/officeDocument/2006/relationships/hyperlink" Target="https://doi.org/10.1007/978-3-662-60938-5_5" TargetMode="External"/><Relationship Id="rId1004" Type="http://schemas.openxmlformats.org/officeDocument/2006/relationships/hyperlink" Target="https://doi.org/10.1007/978-3-642-31069-0_31" TargetMode="External"/><Relationship Id="rId220" Type="http://schemas.openxmlformats.org/officeDocument/2006/relationships/hyperlink" Target="https://doi.org/10.1145/3632410.3632435" TargetMode="External"/><Relationship Id="rId458" Type="http://schemas.openxmlformats.org/officeDocument/2006/relationships/hyperlink" Target="https://doi.org/10.1007/978-3-658-41453-5_2" TargetMode="External"/><Relationship Id="rId665" Type="http://schemas.openxmlformats.org/officeDocument/2006/relationships/hyperlink" Target="https://doi.org/10.1007/978-3-662-65413-2_4" TargetMode="External"/><Relationship Id="rId872" Type="http://schemas.openxmlformats.org/officeDocument/2006/relationships/hyperlink" Target="https://doi.org/10.1007/978-3-319-47208-9_4" TargetMode="External"/><Relationship Id="rId1088" Type="http://schemas.openxmlformats.org/officeDocument/2006/relationships/hyperlink" Target="https://doi.org/10.1007/978-3-642-03848-8_1" TargetMode="External"/><Relationship Id="rId15" Type="http://schemas.openxmlformats.org/officeDocument/2006/relationships/hyperlink" Target="https://doi.org/10.1109/INFOTEH64129.2025.10959263" TargetMode="External"/><Relationship Id="rId318" Type="http://schemas.openxmlformats.org/officeDocument/2006/relationships/hyperlink" Target="https://doi.org/10.1016/j.is.2007.07.001" TargetMode="External"/><Relationship Id="rId525" Type="http://schemas.openxmlformats.org/officeDocument/2006/relationships/hyperlink" Target="https://doi.org/10.1007/978-3-658-44550-8_6" TargetMode="External"/><Relationship Id="rId732" Type="http://schemas.openxmlformats.org/officeDocument/2006/relationships/hyperlink" Target="https://doi.org/10.1007/978-3-658-35779-5_35" TargetMode="External"/><Relationship Id="rId1155" Type="http://schemas.openxmlformats.org/officeDocument/2006/relationships/hyperlink" Target="https://doi.org/10.1007/978-3-540-27755-2_1" TargetMode="External"/><Relationship Id="rId99" Type="http://schemas.openxmlformats.org/officeDocument/2006/relationships/hyperlink" Target="https://doi.org/10.1109/TIMES-iCON47539.2019.9024369" TargetMode="External"/><Relationship Id="rId164" Type="http://schemas.openxmlformats.org/officeDocument/2006/relationships/hyperlink" Target="https://doi.org/10.1109/ICeEEM.2011.6137791" TargetMode="External"/><Relationship Id="rId371" Type="http://schemas.openxmlformats.org/officeDocument/2006/relationships/hyperlink" Target="https://doi.org/10.1016/j.eswa.2010.12.012" TargetMode="External"/><Relationship Id="rId1015" Type="http://schemas.openxmlformats.org/officeDocument/2006/relationships/hyperlink" Target="https://doi.org/10.1007/978-3-642-32885-5_1" TargetMode="External"/><Relationship Id="rId469" Type="http://schemas.openxmlformats.org/officeDocument/2006/relationships/hyperlink" Target="https://doi.org/10.1007/978-3-658-46099-0_7" TargetMode="External"/><Relationship Id="rId676" Type="http://schemas.openxmlformats.org/officeDocument/2006/relationships/hyperlink" Target="https://doi.org/10.1007/978-3-030-85082-1_16" TargetMode="External"/><Relationship Id="rId883" Type="http://schemas.openxmlformats.org/officeDocument/2006/relationships/hyperlink" Target="https://doi.org/10.1007/978-3-662-49851-4_5" TargetMode="External"/><Relationship Id="rId1099" Type="http://schemas.openxmlformats.org/officeDocument/2006/relationships/hyperlink" Target="https://doi.org/10.1007/978-3-540-78238-4_1" TargetMode="External"/><Relationship Id="rId26" Type="http://schemas.openxmlformats.org/officeDocument/2006/relationships/hyperlink" Target="https://doi.org/10.1109/ICRITO51393.2021.9596165" TargetMode="External"/><Relationship Id="rId231" Type="http://schemas.openxmlformats.org/officeDocument/2006/relationships/hyperlink" Target="https://doi.org/10.1145/3533271.3561674" TargetMode="External"/><Relationship Id="rId329" Type="http://schemas.openxmlformats.org/officeDocument/2006/relationships/hyperlink" Target="https://doi.org/10.1016/j.eswa.2024.124181" TargetMode="External"/><Relationship Id="rId536" Type="http://schemas.openxmlformats.org/officeDocument/2006/relationships/hyperlink" Target="https://doi.org/10.1007/978-3-658-43089-4_5" TargetMode="External"/><Relationship Id="rId175" Type="http://schemas.openxmlformats.org/officeDocument/2006/relationships/hyperlink" Target="https://doi.org/10.1109/PEEIC59336.2023.10452060" TargetMode="External"/><Relationship Id="rId743" Type="http://schemas.openxmlformats.org/officeDocument/2006/relationships/hyperlink" Target="https://doi.org/10.34156/978-3-7910-5936-5_7" TargetMode="External"/><Relationship Id="rId950" Type="http://schemas.openxmlformats.org/officeDocument/2006/relationships/hyperlink" Target="https://doi.org/10.1007/s12599-013-0305-1" TargetMode="External"/><Relationship Id="rId1026" Type="http://schemas.openxmlformats.org/officeDocument/2006/relationships/hyperlink" Target="https://doi.org/10.1007/978-3-642-31095-9_44" TargetMode="External"/><Relationship Id="rId382" Type="http://schemas.openxmlformats.org/officeDocument/2006/relationships/hyperlink" Target="https://doi.org/10.1016/B978-0-323-89874-4.00003-0" TargetMode="External"/><Relationship Id="rId603" Type="http://schemas.openxmlformats.org/officeDocument/2006/relationships/hyperlink" Target="https://doi.org/10.1007/978-3-030-62807-9_45" TargetMode="External"/><Relationship Id="rId687" Type="http://schemas.openxmlformats.org/officeDocument/2006/relationships/hyperlink" Target="https://doi.org/10.1007/978-3-658-41467-2_18" TargetMode="External"/><Relationship Id="rId810" Type="http://schemas.openxmlformats.org/officeDocument/2006/relationships/hyperlink" Target="https://doi.org/10.1007/s12599-019-00611-5" TargetMode="External"/><Relationship Id="rId908" Type="http://schemas.openxmlformats.org/officeDocument/2006/relationships/hyperlink" Target="https://doi.org/10.1365/s40702-015-0143-3" TargetMode="External"/><Relationship Id="rId242" Type="http://schemas.openxmlformats.org/officeDocument/2006/relationships/hyperlink" Target="https://doi.org/10.1145/1645164.1645177" TargetMode="External"/><Relationship Id="rId894" Type="http://schemas.openxmlformats.org/officeDocument/2006/relationships/hyperlink" Target="https://doi.org/10.1007/s12599-016-0428-2" TargetMode="External"/><Relationship Id="rId37" Type="http://schemas.openxmlformats.org/officeDocument/2006/relationships/hyperlink" Target="https://doi.org/10.1109/ACCESS.2024.3520420" TargetMode="External"/><Relationship Id="rId102" Type="http://schemas.openxmlformats.org/officeDocument/2006/relationships/hyperlink" Target="https://doi.org/10.1109/ICSSSM.2012.6252207" TargetMode="External"/><Relationship Id="rId547" Type="http://schemas.openxmlformats.org/officeDocument/2006/relationships/hyperlink" Target="https://doi.org/10.1007/978-3-031-80793-0_11" TargetMode="External"/><Relationship Id="rId754" Type="http://schemas.openxmlformats.org/officeDocument/2006/relationships/hyperlink" Target="https://doi.org/10.1007/978-3-658-25589-3_6" TargetMode="External"/><Relationship Id="rId961" Type="http://schemas.openxmlformats.org/officeDocument/2006/relationships/hyperlink" Target="https://doi.org/10.1007/978-3-642-32741-4_10" TargetMode="External"/><Relationship Id="rId90" Type="http://schemas.openxmlformats.org/officeDocument/2006/relationships/hyperlink" Target="https://doi.org/10.1109/PICICT.2017.25" TargetMode="External"/><Relationship Id="rId186" Type="http://schemas.openxmlformats.org/officeDocument/2006/relationships/hyperlink" Target="https://doi.org/10.1002/9781119763468.ch12" TargetMode="External"/><Relationship Id="rId393" Type="http://schemas.openxmlformats.org/officeDocument/2006/relationships/hyperlink" Target="https://doi.org/10.1016/j.jece.2021.105073" TargetMode="External"/><Relationship Id="rId407" Type="http://schemas.openxmlformats.org/officeDocument/2006/relationships/hyperlink" Target="https://doi.org/10.1016/j.datak.2017.03.007" TargetMode="External"/><Relationship Id="rId614" Type="http://schemas.openxmlformats.org/officeDocument/2006/relationships/hyperlink" Target="https://doi.org/10.1007/s10506-023-09372-9" TargetMode="External"/><Relationship Id="rId821" Type="http://schemas.openxmlformats.org/officeDocument/2006/relationships/hyperlink" Target="https://doi.org/10.1007/978-3-662-57963-3_10" TargetMode="External"/><Relationship Id="rId1037" Type="http://schemas.openxmlformats.org/officeDocument/2006/relationships/hyperlink" Target="https://doi.org/10.1007/978-3-642-23059-2_4" TargetMode="External"/><Relationship Id="rId253" Type="http://schemas.openxmlformats.org/officeDocument/2006/relationships/hyperlink" Target="https://doi.org/10.1016/j.procir.2023.03.114" TargetMode="External"/><Relationship Id="rId460" Type="http://schemas.openxmlformats.org/officeDocument/2006/relationships/hyperlink" Target="https://doi.org/10.1007/s41060-023-00427-3" TargetMode="External"/><Relationship Id="rId698" Type="http://schemas.openxmlformats.org/officeDocument/2006/relationships/hyperlink" Target="https://doi.org/10.1007/978-3-658-35859-4_12" TargetMode="External"/><Relationship Id="rId919" Type="http://schemas.openxmlformats.org/officeDocument/2006/relationships/hyperlink" Target="https://doi.org/10.1007/s12541-015-0143-9" TargetMode="External"/><Relationship Id="rId1090" Type="http://schemas.openxmlformats.org/officeDocument/2006/relationships/hyperlink" Target="https://doi.org/10.1007/978-3-642-01190-0_15" TargetMode="External"/><Relationship Id="rId1104" Type="http://schemas.openxmlformats.org/officeDocument/2006/relationships/hyperlink" Target="https://doi.org/10.1007/978-3-540-85758-7_9" TargetMode="External"/><Relationship Id="rId48" Type="http://schemas.openxmlformats.org/officeDocument/2006/relationships/hyperlink" Target="https://doi.org/10.1109/DASC.2011.186" TargetMode="External"/><Relationship Id="rId113" Type="http://schemas.openxmlformats.org/officeDocument/2006/relationships/hyperlink" Target="https://doi.org/10.1109/TNNLS.2020.3041732" TargetMode="External"/><Relationship Id="rId320" Type="http://schemas.openxmlformats.org/officeDocument/2006/relationships/hyperlink" Target="https://doi.org/10.1016/j.chemosphere.2004.09.034" TargetMode="External"/><Relationship Id="rId558" Type="http://schemas.openxmlformats.org/officeDocument/2006/relationships/hyperlink" Target="https://doi.org/10.1007/978-3-658-42483-1_3" TargetMode="External"/><Relationship Id="rId765" Type="http://schemas.openxmlformats.org/officeDocument/2006/relationships/hyperlink" Target="https://doi.org/10.1007/978-3-658-34324-8_16" TargetMode="External"/><Relationship Id="rId972" Type="http://schemas.openxmlformats.org/officeDocument/2006/relationships/hyperlink" Target="https://doi.org/10.1007/978-3-642-28108-2_19" TargetMode="External"/><Relationship Id="rId197" Type="http://schemas.openxmlformats.org/officeDocument/2006/relationships/hyperlink" Target="https://doi.org/10.1109/EDOC49727.2020.00004" TargetMode="External"/><Relationship Id="rId418" Type="http://schemas.openxmlformats.org/officeDocument/2006/relationships/hyperlink" Target="https://doi.org/10.1016/j.jss.2017.01.031" TargetMode="External"/><Relationship Id="rId625" Type="http://schemas.openxmlformats.org/officeDocument/2006/relationships/hyperlink" Target="https://doi.org/10.1007/s12176-022-1021-9" TargetMode="External"/><Relationship Id="rId832" Type="http://schemas.openxmlformats.org/officeDocument/2006/relationships/hyperlink" Target="https://doi.org/10.1007/978-3-319-92901-9_9" TargetMode="External"/><Relationship Id="rId1048" Type="http://schemas.openxmlformats.org/officeDocument/2006/relationships/hyperlink" Target="https://doi.org/10.1007/978-3-642-24358-5_39" TargetMode="External"/><Relationship Id="rId264" Type="http://schemas.openxmlformats.org/officeDocument/2006/relationships/hyperlink" Target="https://doi.org/10.1016/j.jbi.2016.04.007" TargetMode="External"/><Relationship Id="rId471" Type="http://schemas.openxmlformats.org/officeDocument/2006/relationships/hyperlink" Target="https://doi.org/10.1007/978-3-031-70445-1_31" TargetMode="External"/><Relationship Id="rId1115" Type="http://schemas.openxmlformats.org/officeDocument/2006/relationships/hyperlink" Target="https://doi.org/10.1007/978-3-540-73950-0_10" TargetMode="External"/><Relationship Id="rId59" Type="http://schemas.openxmlformats.org/officeDocument/2006/relationships/hyperlink" Target="https://doi.org/10.1109/CIDM.2011.6129461" TargetMode="External"/><Relationship Id="rId124" Type="http://schemas.openxmlformats.org/officeDocument/2006/relationships/hyperlink" Target="https://doi.org/10.1109/TCSS.2024.3492094" TargetMode="External"/><Relationship Id="rId569" Type="http://schemas.openxmlformats.org/officeDocument/2006/relationships/hyperlink" Target="https://doi.org/10.1007/978-3-031-56826-8_33" TargetMode="External"/><Relationship Id="rId776" Type="http://schemas.openxmlformats.org/officeDocument/2006/relationships/hyperlink" Target="https://doi.org/10.1007/978-3-030-58666-9_7" TargetMode="External"/><Relationship Id="rId983" Type="http://schemas.openxmlformats.org/officeDocument/2006/relationships/hyperlink" Target="https://doi.org/10.1007/978-3-642-36926-1_33" TargetMode="External"/><Relationship Id="rId331" Type="http://schemas.openxmlformats.org/officeDocument/2006/relationships/hyperlink" Target="https://doi.org/10.1016/j.jaccedu.2016.12.008" TargetMode="External"/><Relationship Id="rId429" Type="http://schemas.openxmlformats.org/officeDocument/2006/relationships/hyperlink" Target="https://doi.org/10.1016/j.rser.2015.09.051" TargetMode="External"/><Relationship Id="rId636" Type="http://schemas.openxmlformats.org/officeDocument/2006/relationships/hyperlink" Target="https://doi.org/10.1007/978-3-031-56862-6_13" TargetMode="External"/><Relationship Id="rId1059" Type="http://schemas.openxmlformats.org/officeDocument/2006/relationships/hyperlink" Target="https://doi.org/10.1007/978-3-642-10781-8_34" TargetMode="External"/><Relationship Id="rId843" Type="http://schemas.openxmlformats.org/officeDocument/2006/relationships/hyperlink" Target="https://doi.org/10.1007/978-3-658-18751-4_2" TargetMode="External"/><Relationship Id="rId1126" Type="http://schemas.openxmlformats.org/officeDocument/2006/relationships/hyperlink" Target="https://doi.org/10.1007/11678564_15" TargetMode="External"/><Relationship Id="rId275" Type="http://schemas.openxmlformats.org/officeDocument/2006/relationships/hyperlink" Target="https://doi.org/10.1016/j.entcs.2004.10.013" TargetMode="External"/><Relationship Id="rId482" Type="http://schemas.openxmlformats.org/officeDocument/2006/relationships/hyperlink" Target="https://doi.org/10.1007/978-3-031-92474-3_25" TargetMode="External"/><Relationship Id="rId703" Type="http://schemas.openxmlformats.org/officeDocument/2006/relationships/hyperlink" Target="https://doi.org/10.1007/978-3-662-64675-5_20" TargetMode="External"/><Relationship Id="rId910" Type="http://schemas.openxmlformats.org/officeDocument/2006/relationships/hyperlink" Target="https://doi.org/10.1007/978-3-319-01781-5_6" TargetMode="External"/><Relationship Id="rId135" Type="http://schemas.openxmlformats.org/officeDocument/2006/relationships/hyperlink" Target="https://doi.org/10.1109/TSC.2016.2601094" TargetMode="External"/><Relationship Id="rId342" Type="http://schemas.openxmlformats.org/officeDocument/2006/relationships/hyperlink" Target="https://doi.org/10.1016/j.intaccaudtax.2023.100545" TargetMode="External"/><Relationship Id="rId787" Type="http://schemas.openxmlformats.org/officeDocument/2006/relationships/hyperlink" Target="https://doi.org/10.1007/978-3-030-47355-6_10" TargetMode="External"/><Relationship Id="rId994" Type="http://schemas.openxmlformats.org/officeDocument/2006/relationships/hyperlink" Target="https://doi.org/10.1007/978-1-4471-4866-1_15" TargetMode="External"/><Relationship Id="rId202" Type="http://schemas.openxmlformats.org/officeDocument/2006/relationships/hyperlink" Target="https://doi.org/10.1109/ICBC54727.2022.9805540" TargetMode="External"/><Relationship Id="rId647" Type="http://schemas.openxmlformats.org/officeDocument/2006/relationships/hyperlink" Target="https://doi.org/10.1007/978-3-658-40943-2_16" TargetMode="External"/><Relationship Id="rId854" Type="http://schemas.openxmlformats.org/officeDocument/2006/relationships/hyperlink" Target="https://doi.org/10.1007/978-3-658-21466-1_2" TargetMode="External"/><Relationship Id="rId286" Type="http://schemas.openxmlformats.org/officeDocument/2006/relationships/hyperlink" Target="https://doi.org/10.1016/j.jjimei.2022.100141" TargetMode="External"/><Relationship Id="rId493" Type="http://schemas.openxmlformats.org/officeDocument/2006/relationships/hyperlink" Target="https://doi.org/10.1007/978-3-031-64073-5_1" TargetMode="External"/><Relationship Id="rId507" Type="http://schemas.openxmlformats.org/officeDocument/2006/relationships/hyperlink" Target="https://doi.org/10.1007/978-1-4842-8569-5_1" TargetMode="External"/><Relationship Id="rId714" Type="http://schemas.openxmlformats.org/officeDocument/2006/relationships/hyperlink" Target="https://doi.org/10.1007/978-3-030-30446-1_1" TargetMode="External"/><Relationship Id="rId921" Type="http://schemas.openxmlformats.org/officeDocument/2006/relationships/hyperlink" Target="https://doi.org/10.1007/978-3-319-25264-3_37" TargetMode="External"/><Relationship Id="rId1137" Type="http://schemas.openxmlformats.org/officeDocument/2006/relationships/hyperlink" Target="https://doi.org/10.1007/11841197_1" TargetMode="External"/><Relationship Id="rId50" Type="http://schemas.openxmlformats.org/officeDocument/2006/relationships/hyperlink" Target="https://doi.org/10.1109/CiSt49399.2021.9357303" TargetMode="External"/><Relationship Id="rId146" Type="http://schemas.openxmlformats.org/officeDocument/2006/relationships/hyperlink" Target="https://doi.org/10.1109/HICSS.2007.551" TargetMode="External"/><Relationship Id="rId353" Type="http://schemas.openxmlformats.org/officeDocument/2006/relationships/hyperlink" Target="https://doi.org/10.1016/j.accinf.2024.100697" TargetMode="External"/><Relationship Id="rId560" Type="http://schemas.openxmlformats.org/officeDocument/2006/relationships/hyperlink" Target="https://doi.org/10.1007/978-3-658-33968-5_5" TargetMode="External"/><Relationship Id="rId798" Type="http://schemas.openxmlformats.org/officeDocument/2006/relationships/hyperlink" Target="https://doi.org/10.1007/978-3-030-38950-5_3" TargetMode="External"/><Relationship Id="rId213" Type="http://schemas.openxmlformats.org/officeDocument/2006/relationships/hyperlink" Target="https://doi.org/10.1145/2554850.2555061" TargetMode="External"/><Relationship Id="rId420" Type="http://schemas.openxmlformats.org/officeDocument/2006/relationships/hyperlink" Target="https://doi.org/10.1016/B978-0-323-90240-3.09991-4" TargetMode="External"/><Relationship Id="rId658" Type="http://schemas.openxmlformats.org/officeDocument/2006/relationships/hyperlink" Target="https://doi.org/10.1007/978-3-319-77525-8_93" TargetMode="External"/><Relationship Id="rId865" Type="http://schemas.openxmlformats.org/officeDocument/2006/relationships/hyperlink" Target="https://doi.org/10.1007/978-3-319-62386-3_1" TargetMode="External"/><Relationship Id="rId1050" Type="http://schemas.openxmlformats.org/officeDocument/2006/relationships/hyperlink" Target="https://doi.org/10.1007/978-3-642-14292-5_15" TargetMode="External"/><Relationship Id="rId297" Type="http://schemas.openxmlformats.org/officeDocument/2006/relationships/hyperlink" Target="https://doi.org/10.1016/j.cola.2022.101121" TargetMode="External"/><Relationship Id="rId518" Type="http://schemas.openxmlformats.org/officeDocument/2006/relationships/hyperlink" Target="https://doi.org/10.1007/978-3-031-48322-6_8" TargetMode="External"/><Relationship Id="rId725" Type="http://schemas.openxmlformats.org/officeDocument/2006/relationships/hyperlink" Target="https://doi.org/10.1007/978-3-658-34680-5_3" TargetMode="External"/><Relationship Id="rId932" Type="http://schemas.openxmlformats.org/officeDocument/2006/relationships/hyperlink" Target="https://doi.org/10.1007/978-3-319-23063-4_13" TargetMode="External"/><Relationship Id="rId1148" Type="http://schemas.openxmlformats.org/officeDocument/2006/relationships/hyperlink" Target="https://doi.org/10.1007/11549970_4" TargetMode="External"/><Relationship Id="rId157" Type="http://schemas.openxmlformats.org/officeDocument/2006/relationships/hyperlink" Target="https://doi.org/10.1109/ICISS55894.2022.9915043" TargetMode="External"/><Relationship Id="rId364" Type="http://schemas.openxmlformats.org/officeDocument/2006/relationships/hyperlink" Target="https://doi.org/10.1016/B978-0-12-799959-3.11001-8" TargetMode="External"/><Relationship Id="rId1008" Type="http://schemas.openxmlformats.org/officeDocument/2006/relationships/hyperlink" Target="https://doi.org/10.1007/978-3-642-28108-2_46" TargetMode="External"/><Relationship Id="rId61" Type="http://schemas.openxmlformats.org/officeDocument/2006/relationships/hyperlink" Target="https://doi.org/10.1109/ACSD.2007.50" TargetMode="External"/><Relationship Id="rId571" Type="http://schemas.openxmlformats.org/officeDocument/2006/relationships/hyperlink" Target="https://doi.org/10.1007/978-981-96-0161-5_12" TargetMode="External"/><Relationship Id="rId669" Type="http://schemas.openxmlformats.org/officeDocument/2006/relationships/hyperlink" Target="https://doi.org/10.1007/978-3-031-16103-2_1" TargetMode="External"/><Relationship Id="rId876" Type="http://schemas.openxmlformats.org/officeDocument/2006/relationships/hyperlink" Target="https://doi.org/10.1007/978-3-319-16071-9_3" TargetMode="External"/><Relationship Id="rId19" Type="http://schemas.openxmlformats.org/officeDocument/2006/relationships/hyperlink" Target="https://doi.org/10.1109/ICPM53251.2021.9576857" TargetMode="External"/><Relationship Id="rId224" Type="http://schemas.openxmlformats.org/officeDocument/2006/relationships/hyperlink" Target="https://doi.org/10.1145/2187980.2188233" TargetMode="External"/><Relationship Id="rId431" Type="http://schemas.openxmlformats.org/officeDocument/2006/relationships/hyperlink" Target="https://doi.org/10.1016/0167-9031(91)91319-D" TargetMode="External"/><Relationship Id="rId529" Type="http://schemas.openxmlformats.org/officeDocument/2006/relationships/hyperlink" Target="https://doi.org/10.1007/978-3-030-79186-5_1" TargetMode="External"/><Relationship Id="rId736" Type="http://schemas.openxmlformats.org/officeDocument/2006/relationships/hyperlink" Target="https://doi.org/10.1007/978-3-658-37151-7_7" TargetMode="External"/><Relationship Id="rId1061" Type="http://schemas.openxmlformats.org/officeDocument/2006/relationships/hyperlink" Target="https://doi.org/10.1007/978-3-642-16419-4_33" TargetMode="External"/><Relationship Id="rId168" Type="http://schemas.openxmlformats.org/officeDocument/2006/relationships/hyperlink" Target="https://doi.org/10.1109/MODELS-C59198.2023.00135" TargetMode="External"/><Relationship Id="rId943" Type="http://schemas.openxmlformats.org/officeDocument/2006/relationships/hyperlink" Target="https://doi.org/10.1007/978-81-322-2494-5_1" TargetMode="External"/><Relationship Id="rId1019" Type="http://schemas.openxmlformats.org/officeDocument/2006/relationships/hyperlink" Target="https://doi.org/10.1007/978-3-642-29262-0_5" TargetMode="External"/><Relationship Id="rId72" Type="http://schemas.openxmlformats.org/officeDocument/2006/relationships/hyperlink" Target="https://doi.org/10.1109/HICSS.2016.659" TargetMode="External"/><Relationship Id="rId375" Type="http://schemas.openxmlformats.org/officeDocument/2006/relationships/hyperlink" Target="https://doi.org/10.1016/j.ins.2013.04.036" TargetMode="External"/><Relationship Id="rId582" Type="http://schemas.openxmlformats.org/officeDocument/2006/relationships/hyperlink" Target="https://doi.org/10.1007/s10619-019-07270-1" TargetMode="External"/><Relationship Id="rId803" Type="http://schemas.openxmlformats.org/officeDocument/2006/relationships/hyperlink" Target="https://doi.org/10.1007/978-3-030-06234-7_21" TargetMode="External"/><Relationship Id="rId3" Type="http://schemas.openxmlformats.org/officeDocument/2006/relationships/hyperlink" Target="http://hdl.handle.net/10125/71314" TargetMode="External"/><Relationship Id="rId235" Type="http://schemas.openxmlformats.org/officeDocument/2006/relationships/hyperlink" Target="https://doi.org/10.1145/1899639.1899645" TargetMode="External"/><Relationship Id="rId442" Type="http://schemas.openxmlformats.org/officeDocument/2006/relationships/hyperlink" Target="https://doi.org/10.1016/j.dss.2006.12.009" TargetMode="External"/><Relationship Id="rId887" Type="http://schemas.openxmlformats.org/officeDocument/2006/relationships/hyperlink" Target="https://doi.org/10.1007/978-3-658-17297-8_6" TargetMode="External"/><Relationship Id="rId1072" Type="http://schemas.openxmlformats.org/officeDocument/2006/relationships/hyperlink" Target="https://doi.org/10.1007/s10619-010-7060-9" TargetMode="External"/><Relationship Id="rId302" Type="http://schemas.openxmlformats.org/officeDocument/2006/relationships/hyperlink" Target="https://doi.org/10.1016/j.is.2021.101824" TargetMode="External"/><Relationship Id="rId747" Type="http://schemas.openxmlformats.org/officeDocument/2006/relationships/hyperlink" Target="https://doi.org/10.1007/978-1-4842-5729-6_10" TargetMode="External"/><Relationship Id="rId954" Type="http://schemas.openxmlformats.org/officeDocument/2006/relationships/hyperlink" Target="https://doi.org/10.1007/s11576-013-0397-8" TargetMode="External"/><Relationship Id="rId83" Type="http://schemas.openxmlformats.org/officeDocument/2006/relationships/hyperlink" Target="https://doi.org/10.1109/ICTKE.2012.6408561" TargetMode="External"/><Relationship Id="rId179" Type="http://schemas.openxmlformats.org/officeDocument/2006/relationships/hyperlink" Target="https://doi.org/10.1109/ISEC54952.2022.10025168" TargetMode="External"/><Relationship Id="rId386" Type="http://schemas.openxmlformats.org/officeDocument/2006/relationships/hyperlink" Target="https://doi.org/10.1016/j.datak.2006.04.005" TargetMode="External"/><Relationship Id="rId593" Type="http://schemas.openxmlformats.org/officeDocument/2006/relationships/hyperlink" Target="https://doi.org/10.1007/978-3-658-46399-1_39-1" TargetMode="External"/><Relationship Id="rId607" Type="http://schemas.openxmlformats.org/officeDocument/2006/relationships/hyperlink" Target="https://doi.org/10.1007/978-3-031-53361-7_20" TargetMode="External"/><Relationship Id="rId814" Type="http://schemas.openxmlformats.org/officeDocument/2006/relationships/hyperlink" Target="https://doi.org/10.1007/978-3-030-72331-6_16" TargetMode="External"/><Relationship Id="rId246" Type="http://schemas.openxmlformats.org/officeDocument/2006/relationships/hyperlink" Target="https://doi.org/10.1016/j.compind.2024.104126" TargetMode="External"/><Relationship Id="rId453" Type="http://schemas.openxmlformats.org/officeDocument/2006/relationships/hyperlink" Target="https://doi.org/10.1007/s12599-024-00860-z" TargetMode="External"/><Relationship Id="rId660" Type="http://schemas.openxmlformats.org/officeDocument/2006/relationships/hyperlink" Target="https://doi.org/10.1007/s11142-024-09833-9" TargetMode="External"/><Relationship Id="rId898" Type="http://schemas.openxmlformats.org/officeDocument/2006/relationships/hyperlink" Target="https://doi.org/10.1007/978-3-319-27043-2_6" TargetMode="External"/><Relationship Id="rId1083" Type="http://schemas.openxmlformats.org/officeDocument/2006/relationships/hyperlink" Target="https://doi.org/10.1007/978-3-642-05148-7_8" TargetMode="External"/><Relationship Id="rId106" Type="http://schemas.openxmlformats.org/officeDocument/2006/relationships/hyperlink" Target="https://doi.org/10.1109/CIDM.2011.5949450" TargetMode="External"/><Relationship Id="rId313" Type="http://schemas.openxmlformats.org/officeDocument/2006/relationships/hyperlink" Target="https://doi.org/10.1016/j.is.2008.09.002" TargetMode="External"/><Relationship Id="rId758" Type="http://schemas.openxmlformats.org/officeDocument/2006/relationships/hyperlink" Target="https://doi.org/10.1007/978-3-658-27694-2_6" TargetMode="External"/><Relationship Id="rId965" Type="http://schemas.openxmlformats.org/officeDocument/2006/relationships/hyperlink" Target="https://doi.org/10.1007/BF03340775" TargetMode="External"/><Relationship Id="rId1150" Type="http://schemas.openxmlformats.org/officeDocument/2006/relationships/hyperlink" Target="https://doi.org/10.1007/3-540-26472-8_6" TargetMode="External"/><Relationship Id="rId10" Type="http://schemas.openxmlformats.org/officeDocument/2006/relationships/hyperlink" Target="https://doi.org/10.1109/ICECCO.2013.6718246" TargetMode="External"/><Relationship Id="rId94" Type="http://schemas.openxmlformats.org/officeDocument/2006/relationships/hyperlink" Target="https://doi.org/10.1109/ICMSS.2011.5999010" TargetMode="External"/><Relationship Id="rId397" Type="http://schemas.openxmlformats.org/officeDocument/2006/relationships/hyperlink" Target="https://doi.org/10.1016/j.is.2019.101446" TargetMode="External"/><Relationship Id="rId520" Type="http://schemas.openxmlformats.org/officeDocument/2006/relationships/hyperlink" Target="https://doi.org/10.1007/s10009-022-00668-w" TargetMode="External"/><Relationship Id="rId618" Type="http://schemas.openxmlformats.org/officeDocument/2006/relationships/hyperlink" Target="https://doi.org/10.1007/978-3-030-40172-6_18" TargetMode="External"/><Relationship Id="rId825" Type="http://schemas.openxmlformats.org/officeDocument/2006/relationships/hyperlink" Target="https://doi.org/10.1007/978-3-319-92901-9_10" TargetMode="External"/><Relationship Id="rId257" Type="http://schemas.openxmlformats.org/officeDocument/2006/relationships/hyperlink" Target="https://doi.org/10.1016/j.jss.2024.112306" TargetMode="External"/><Relationship Id="rId464" Type="http://schemas.openxmlformats.org/officeDocument/2006/relationships/hyperlink" Target="https://doi.org/10.1007/s41060-022-00379-0" TargetMode="External"/><Relationship Id="rId1010" Type="http://schemas.openxmlformats.org/officeDocument/2006/relationships/hyperlink" Target="https://doi.org/10.1007/s11576-011-0292-0" TargetMode="External"/><Relationship Id="rId1094" Type="http://schemas.openxmlformats.org/officeDocument/2006/relationships/hyperlink" Target="https://doi.org/10.1007/978-3-540-92219-3_32" TargetMode="External"/><Relationship Id="rId1108" Type="http://schemas.openxmlformats.org/officeDocument/2006/relationships/hyperlink" Target="https://doi.org/10.1007/978-3-540-85758-7_8" TargetMode="External"/><Relationship Id="rId117" Type="http://schemas.openxmlformats.org/officeDocument/2006/relationships/hyperlink" Target="https://doi.org/10.1109/ICDE.2011.5767828" TargetMode="External"/><Relationship Id="rId671" Type="http://schemas.openxmlformats.org/officeDocument/2006/relationships/hyperlink" Target="https://doi.org/10.1007/978-3-030-98581-3_4" TargetMode="External"/><Relationship Id="rId769" Type="http://schemas.openxmlformats.org/officeDocument/2006/relationships/hyperlink" Target="https://doi.org/10.1007/978-3-031-51524-8_6" TargetMode="External"/><Relationship Id="rId976" Type="http://schemas.openxmlformats.org/officeDocument/2006/relationships/hyperlink" Target="https://doi.org/10.1007/978-3-642-38484-4_21" TargetMode="External"/><Relationship Id="rId324" Type="http://schemas.openxmlformats.org/officeDocument/2006/relationships/hyperlink" Target="https://doi.org/10.1016/j.resconrec.2025.108271" TargetMode="External"/><Relationship Id="rId531" Type="http://schemas.openxmlformats.org/officeDocument/2006/relationships/hyperlink" Target="https://doi.org/10.1007/978-3-658-43089-4_3" TargetMode="External"/><Relationship Id="rId629" Type="http://schemas.openxmlformats.org/officeDocument/2006/relationships/hyperlink" Target="https://doi.org/10.1007/978-3-658-40298-3_1" TargetMode="External"/><Relationship Id="rId836" Type="http://schemas.openxmlformats.org/officeDocument/2006/relationships/hyperlink" Target="https://doi.org/10.1007/978-3-319-98812-2_25" TargetMode="External"/><Relationship Id="rId1021" Type="http://schemas.openxmlformats.org/officeDocument/2006/relationships/hyperlink" Target="https://doi.org/10.1007/978-3-642-29863-9_8" TargetMode="External"/><Relationship Id="rId1119" Type="http://schemas.openxmlformats.org/officeDocument/2006/relationships/hyperlink" Target="https://doi.org/10.1007/978-3-540-76848-7_8" TargetMode="External"/><Relationship Id="rId903" Type="http://schemas.openxmlformats.org/officeDocument/2006/relationships/hyperlink" Target="https://doi.org/10.1007/978-3-658-11589-0_11" TargetMode="External"/><Relationship Id="rId32" Type="http://schemas.openxmlformats.org/officeDocument/2006/relationships/hyperlink" Target="https://doi.org/10.1109/iSemantic55962.2022.9920473" TargetMode="External"/><Relationship Id="rId181" Type="http://schemas.openxmlformats.org/officeDocument/2006/relationships/hyperlink" Target="https://doi.org/10.1002/9781119646495.ch5" TargetMode="External"/><Relationship Id="rId279" Type="http://schemas.openxmlformats.org/officeDocument/2006/relationships/hyperlink" Target="https://doi.org/10.1016/j.compind.2003.10.001" TargetMode="External"/><Relationship Id="rId486" Type="http://schemas.openxmlformats.org/officeDocument/2006/relationships/hyperlink" Target="https://doi.org/10.1007/978-3-031-22375-4_74" TargetMode="External"/><Relationship Id="rId693" Type="http://schemas.openxmlformats.org/officeDocument/2006/relationships/hyperlink" Target="https://doi.org/10.1007/978-3-658-38424-1_6" TargetMode="External"/><Relationship Id="rId139" Type="http://schemas.openxmlformats.org/officeDocument/2006/relationships/hyperlink" Target="https://doi.org/10.1109/HICSS.2012.289" TargetMode="External"/><Relationship Id="rId346" Type="http://schemas.openxmlformats.org/officeDocument/2006/relationships/hyperlink" Target="https://doi.org/10.1016/j.compind.2011.11.001" TargetMode="External"/><Relationship Id="rId553" Type="http://schemas.openxmlformats.org/officeDocument/2006/relationships/hyperlink" Target="https://doi.org/10.1007/978-3-031-61343-2_3" TargetMode="External"/><Relationship Id="rId760" Type="http://schemas.openxmlformats.org/officeDocument/2006/relationships/hyperlink" Target="https://doi.org/10.1007/978-3-658-38154-7_1" TargetMode="External"/><Relationship Id="rId998" Type="http://schemas.openxmlformats.org/officeDocument/2006/relationships/hyperlink" Target="https://doi.org/10.1631/jzus.C1100364" TargetMode="External"/><Relationship Id="rId206" Type="http://schemas.openxmlformats.org/officeDocument/2006/relationships/hyperlink" Target="https://doi.org/10.1145/2207243.2207251" TargetMode="External"/><Relationship Id="rId413" Type="http://schemas.openxmlformats.org/officeDocument/2006/relationships/hyperlink" Target="https://doi.org/10.1016/j.protcy.2013.12.060" TargetMode="External"/><Relationship Id="rId858" Type="http://schemas.openxmlformats.org/officeDocument/2006/relationships/hyperlink" Target="https://doi.org/10.1007/978-3-030-00006-6_59" TargetMode="External"/><Relationship Id="rId1043" Type="http://schemas.openxmlformats.org/officeDocument/2006/relationships/hyperlink" Target="https://doi.org/10.1007/978-3-642-19345-3_2" TargetMode="External"/><Relationship Id="rId620" Type="http://schemas.openxmlformats.org/officeDocument/2006/relationships/hyperlink" Target="https://doi.org/10.1007/978-3-031-38165-2_70" TargetMode="External"/><Relationship Id="rId718" Type="http://schemas.openxmlformats.org/officeDocument/2006/relationships/hyperlink" Target="https://doi.org/10.1007/978-3-030-85440-9_16" TargetMode="External"/><Relationship Id="rId925" Type="http://schemas.openxmlformats.org/officeDocument/2006/relationships/hyperlink" Target="https://doi.org/10.1007/978-3-319-19237-6_16" TargetMode="External"/><Relationship Id="rId1110" Type="http://schemas.openxmlformats.org/officeDocument/2006/relationships/hyperlink" Target="https://doi.org/10.1007/s10270-008-0090-3" TargetMode="External"/><Relationship Id="rId54" Type="http://schemas.openxmlformats.org/officeDocument/2006/relationships/hyperlink" Target="https://doi.org/10.1109/TSC.2015.2493732" TargetMode="External"/><Relationship Id="rId270" Type="http://schemas.openxmlformats.org/officeDocument/2006/relationships/hyperlink" Target="https://doi.org/10.1016/j.accinf.2012.06.015" TargetMode="External"/><Relationship Id="rId130" Type="http://schemas.openxmlformats.org/officeDocument/2006/relationships/hyperlink" Target="https://doi.org/10.1109/SocialCom.2013.97" TargetMode="External"/><Relationship Id="rId368" Type="http://schemas.openxmlformats.org/officeDocument/2006/relationships/hyperlink" Target="https://doi.org/10.1016/j.ejor.2022.03.046" TargetMode="External"/><Relationship Id="rId575" Type="http://schemas.openxmlformats.org/officeDocument/2006/relationships/hyperlink" Target="https://doi.org/10.1007/s41469-024-00163-3" TargetMode="External"/><Relationship Id="rId782" Type="http://schemas.openxmlformats.org/officeDocument/2006/relationships/hyperlink" Target="https://doi.org/10.1007/978-3-030-58638-6_5" TargetMode="External"/><Relationship Id="rId228" Type="http://schemas.openxmlformats.org/officeDocument/2006/relationships/hyperlink" Target="https://doi.org/10.1145/3643603.3643607" TargetMode="External"/><Relationship Id="rId435" Type="http://schemas.openxmlformats.org/officeDocument/2006/relationships/hyperlink" Target="https://doi.org/10.1016/j.compind.2014.10.005" TargetMode="External"/><Relationship Id="rId642" Type="http://schemas.openxmlformats.org/officeDocument/2006/relationships/hyperlink" Target="https://doi.org/10.1007/978-3-658-35859-4_8" TargetMode="External"/><Relationship Id="rId1065" Type="http://schemas.openxmlformats.org/officeDocument/2006/relationships/hyperlink" Target="https://doi.org/10.1007/978-3-642-13675-7_13" TargetMode="External"/><Relationship Id="rId502" Type="http://schemas.openxmlformats.org/officeDocument/2006/relationships/hyperlink" Target="https://doi.org/10.1007/978-3-658-46099-0_6" TargetMode="External"/><Relationship Id="rId947" Type="http://schemas.openxmlformats.org/officeDocument/2006/relationships/hyperlink" Target="https://doi.org/10.1007/978-3-642-45103-4_15" TargetMode="External"/><Relationship Id="rId1132" Type="http://schemas.openxmlformats.org/officeDocument/2006/relationships/hyperlink" Target="https://doi.org/10.1007/3-540-33359-2_23" TargetMode="External"/><Relationship Id="rId76" Type="http://schemas.openxmlformats.org/officeDocument/2006/relationships/hyperlink" Target="https://doi.org/10.1109/EDOC.2008.20" TargetMode="External"/><Relationship Id="rId807" Type="http://schemas.openxmlformats.org/officeDocument/2006/relationships/hyperlink" Target="https://doi.org/10.1007/978-3-030-06234-7_20" TargetMode="External"/><Relationship Id="rId292" Type="http://schemas.openxmlformats.org/officeDocument/2006/relationships/hyperlink" Target="https://doi.org/10.1016/j.compind.2022.103612" TargetMode="External"/><Relationship Id="rId597" Type="http://schemas.openxmlformats.org/officeDocument/2006/relationships/hyperlink" Target="https://doi.org/10.1007/978-3-031-61368-5_2" TargetMode="External"/><Relationship Id="rId152" Type="http://schemas.openxmlformats.org/officeDocument/2006/relationships/hyperlink" Target="https://doi.org/10.1109/ACCESS.2022.3219455" TargetMode="External"/><Relationship Id="rId457" Type="http://schemas.openxmlformats.org/officeDocument/2006/relationships/hyperlink" Target="https://doi.org/10.1007/s12176-023-1055-7" TargetMode="External"/><Relationship Id="rId1087" Type="http://schemas.openxmlformats.org/officeDocument/2006/relationships/hyperlink" Target="https://doi.org/10.1007/978-3-540-78238-4_5" TargetMode="External"/><Relationship Id="rId664" Type="http://schemas.openxmlformats.org/officeDocument/2006/relationships/hyperlink" Target="https://doi.org/10.1007/978-3-031-26886-1_2" TargetMode="External"/><Relationship Id="rId871" Type="http://schemas.openxmlformats.org/officeDocument/2006/relationships/hyperlink" Target="https://doi.org/10.1007/s00270-024-03850-6" TargetMode="External"/><Relationship Id="rId969" Type="http://schemas.openxmlformats.org/officeDocument/2006/relationships/hyperlink" Target="https://doi.org/10.1007/978-3-658-07748-8_5" TargetMode="External"/><Relationship Id="rId317" Type="http://schemas.openxmlformats.org/officeDocument/2006/relationships/hyperlink" Target="https://doi.org/10.1016/j.eswa.2018.05.041" TargetMode="External"/><Relationship Id="rId524" Type="http://schemas.openxmlformats.org/officeDocument/2006/relationships/hyperlink" Target="https://doi.org/10.1007/978-3-658-42832-7_4" TargetMode="External"/><Relationship Id="rId731" Type="http://schemas.openxmlformats.org/officeDocument/2006/relationships/hyperlink" Target="https://doi.org/10.1007/s10270-018-0664-7" TargetMode="External"/><Relationship Id="rId1154" Type="http://schemas.openxmlformats.org/officeDocument/2006/relationships/hyperlink" Target="https://doi.org/10.1007/978-3-540-25970-1_16" TargetMode="External"/><Relationship Id="rId98" Type="http://schemas.openxmlformats.org/officeDocument/2006/relationships/hyperlink" Target="https://doi.org/10.1109/IEEC.2010.5533292" TargetMode="External"/><Relationship Id="rId829" Type="http://schemas.openxmlformats.org/officeDocument/2006/relationships/hyperlink" Target="https://doi.org/10.1007/978-3-662-55705-1_10" TargetMode="External"/><Relationship Id="rId1014" Type="http://schemas.openxmlformats.org/officeDocument/2006/relationships/hyperlink" Target="https://doi.org/10.1007/978-3-642-33155-8_2" TargetMode="External"/><Relationship Id="rId25" Type="http://schemas.openxmlformats.org/officeDocument/2006/relationships/hyperlink" Target="https://doi.org/10.1109/CiSt56084.2023.10410001" TargetMode="External"/><Relationship Id="rId174" Type="http://schemas.openxmlformats.org/officeDocument/2006/relationships/hyperlink" Target="https://doi.org/10.1109/ICTMOD63116.2024.10878245" TargetMode="External"/><Relationship Id="rId381" Type="http://schemas.openxmlformats.org/officeDocument/2006/relationships/hyperlink" Target="https://doi.org/10.1016/j.is.2017.10.001" TargetMode="External"/><Relationship Id="rId241" Type="http://schemas.openxmlformats.org/officeDocument/2006/relationships/hyperlink" Target="https://doi.org/10.1145/1328057.1328078" TargetMode="External"/><Relationship Id="rId479" Type="http://schemas.openxmlformats.org/officeDocument/2006/relationships/hyperlink" Target="https://doi.org/10.1007/978-3-658-48325-8_11" TargetMode="External"/><Relationship Id="rId686" Type="http://schemas.openxmlformats.org/officeDocument/2006/relationships/hyperlink" Target="https://doi.org/10.1007/978-3-658-37188-3_5" TargetMode="External"/><Relationship Id="rId893" Type="http://schemas.openxmlformats.org/officeDocument/2006/relationships/hyperlink" Target="https://doi.org/10.1007/s12599-015-0409-x" TargetMode="External"/><Relationship Id="rId339" Type="http://schemas.openxmlformats.org/officeDocument/2006/relationships/hyperlink" Target="https://doi.org/10.1016/j.compind.2019.103178" TargetMode="External"/><Relationship Id="rId546" Type="http://schemas.openxmlformats.org/officeDocument/2006/relationships/hyperlink" Target="https://doi.org/10.1007/978-3-658-41584-6_6" TargetMode="External"/><Relationship Id="rId753" Type="http://schemas.openxmlformats.org/officeDocument/2006/relationships/hyperlink" Target="https://doi.org/10.1007/978-3-658-27812-0_6" TargetMode="External"/><Relationship Id="rId101" Type="http://schemas.openxmlformats.org/officeDocument/2006/relationships/hyperlink" Target="https://doi.org/10.1109/ICICTA.2010.295" TargetMode="External"/><Relationship Id="rId406" Type="http://schemas.openxmlformats.org/officeDocument/2006/relationships/hyperlink" Target="https://doi.org/10.1016/S0167-9236(06)00184-9" TargetMode="External"/><Relationship Id="rId960" Type="http://schemas.openxmlformats.org/officeDocument/2006/relationships/hyperlink" Target="https://doi.org/10.1007/s10654-016-0183-1" TargetMode="External"/><Relationship Id="rId1036" Type="http://schemas.openxmlformats.org/officeDocument/2006/relationships/hyperlink" Target="https://doi.org/10.1007/978-3-642-23059-2_17" TargetMode="External"/><Relationship Id="rId613" Type="http://schemas.openxmlformats.org/officeDocument/2006/relationships/hyperlink" Target="https://doi.org/10.1007/978-3-031-27815-0_2" TargetMode="External"/><Relationship Id="rId820" Type="http://schemas.openxmlformats.org/officeDocument/2006/relationships/hyperlink" Target="https://doi.org/10.1007/s12599-018-0542-4" TargetMode="External"/><Relationship Id="rId918" Type="http://schemas.openxmlformats.org/officeDocument/2006/relationships/hyperlink" Target="https://doi.org/10.1007/s00247-019-04376-7" TargetMode="External"/><Relationship Id="rId1103" Type="http://schemas.openxmlformats.org/officeDocument/2006/relationships/hyperlink" Target="https://doi.org/10.1007/978-3-540-78238-4_3" TargetMode="External"/><Relationship Id="rId47" Type="http://schemas.openxmlformats.org/officeDocument/2006/relationships/hyperlink" Target="https://doi.org/10.1109/EDOCW.2009.5332017"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doi.org/10.1007/978-3-319-01781-5_6" TargetMode="External"/><Relationship Id="rId21" Type="http://schemas.openxmlformats.org/officeDocument/2006/relationships/hyperlink" Target="https://doi.org/10.1109/ES.2018.00030" TargetMode="External"/><Relationship Id="rId42" Type="http://schemas.openxmlformats.org/officeDocument/2006/relationships/hyperlink" Target="https://doi.org/10.1109/CASoN.2013.6622597" TargetMode="External"/><Relationship Id="rId63" Type="http://schemas.openxmlformats.org/officeDocument/2006/relationships/hyperlink" Target="https://doi.org/10.1365/s40702-017-0388-0" TargetMode="External"/><Relationship Id="rId84" Type="http://schemas.openxmlformats.org/officeDocument/2006/relationships/hyperlink" Target="https://doi.org/10.1007/s10115-019-01430-6" TargetMode="External"/><Relationship Id="rId138" Type="http://schemas.openxmlformats.org/officeDocument/2006/relationships/hyperlink" Target="http://dx.doi.org/10.1109/CBI.2016.25" TargetMode="External"/><Relationship Id="rId107" Type="http://schemas.openxmlformats.org/officeDocument/2006/relationships/hyperlink" Target="https://doi.org/10.1016/j.accinf.2017.03.004" TargetMode="External"/><Relationship Id="rId11" Type="http://schemas.openxmlformats.org/officeDocument/2006/relationships/hyperlink" Target="https://doi.org/10.1109/HICSS.2016.659" TargetMode="External"/><Relationship Id="rId32" Type="http://schemas.openxmlformats.org/officeDocument/2006/relationships/hyperlink" Target="https://doi.org/10.1007/978-3-658-42832-7_4" TargetMode="External"/><Relationship Id="rId53" Type="http://schemas.openxmlformats.org/officeDocument/2006/relationships/hyperlink" Target="https://doi.org/10.1145/2229156.2229157" TargetMode="External"/><Relationship Id="rId74" Type="http://schemas.openxmlformats.org/officeDocument/2006/relationships/hyperlink" Target="https://doi.org/10.1007/978-3-662-49851-4_5" TargetMode="External"/><Relationship Id="rId128" Type="http://schemas.openxmlformats.org/officeDocument/2006/relationships/hyperlink" Target="http://dx.doi.org/10.1007/978-3-031-27815-0_35" TargetMode="External"/><Relationship Id="rId5" Type="http://schemas.openxmlformats.org/officeDocument/2006/relationships/hyperlink" Target="https://doi.org/10.1007/s13748-022-00281-7" TargetMode="External"/><Relationship Id="rId90" Type="http://schemas.openxmlformats.org/officeDocument/2006/relationships/hyperlink" Target="https://doi.org/10.1007/978-3-658-24170-4_8" TargetMode="External"/><Relationship Id="rId95" Type="http://schemas.openxmlformats.org/officeDocument/2006/relationships/hyperlink" Target="https://doi.org/10.1016/j.jaccedu.2016.12.008" TargetMode="External"/><Relationship Id="rId22" Type="http://schemas.openxmlformats.org/officeDocument/2006/relationships/hyperlink" Target="https://doi.org/10.1109/BigData59044.2023.10386379" TargetMode="External"/><Relationship Id="rId27" Type="http://schemas.openxmlformats.org/officeDocument/2006/relationships/hyperlink" Target="https://doi.org/10.1109/HICSS.2012.289" TargetMode="External"/><Relationship Id="rId43" Type="http://schemas.openxmlformats.org/officeDocument/2006/relationships/hyperlink" Target="https://doi.org/10.1007/978-3-030-40172-6_19" TargetMode="External"/><Relationship Id="rId48" Type="http://schemas.openxmlformats.org/officeDocument/2006/relationships/hyperlink" Target="https://doi.org/10.1007/978-3-030-46633-6_2" TargetMode="External"/><Relationship Id="rId64" Type="http://schemas.openxmlformats.org/officeDocument/2006/relationships/hyperlink" Target="https://doi.org/10.1007/978-3-658-41453-5_5" TargetMode="External"/><Relationship Id="rId69" Type="http://schemas.openxmlformats.org/officeDocument/2006/relationships/hyperlink" Target="https://doi.org/10.1007/978-3-319-92901-9_16" TargetMode="External"/><Relationship Id="rId113" Type="http://schemas.openxmlformats.org/officeDocument/2006/relationships/hyperlink" Target="https://doi.org/10.1109/SMC.2019.8914534" TargetMode="External"/><Relationship Id="rId118" Type="http://schemas.openxmlformats.org/officeDocument/2006/relationships/hyperlink" Target="https://doi.org/10.1016/j.datak.2018.04.007" TargetMode="External"/><Relationship Id="rId134" Type="http://schemas.openxmlformats.org/officeDocument/2006/relationships/hyperlink" Target="http://dx.doi.org/10.1007/978-3-031-16103-2_11" TargetMode="External"/><Relationship Id="rId139" Type="http://schemas.openxmlformats.org/officeDocument/2006/relationships/hyperlink" Target="http://dx.doi.org/10.1109/ICPM57379.2022.9980730" TargetMode="External"/><Relationship Id="rId80" Type="http://schemas.openxmlformats.org/officeDocument/2006/relationships/hyperlink" Target="https://doi.org/10.1007/s41060-023-00428-2" TargetMode="External"/><Relationship Id="rId85" Type="http://schemas.openxmlformats.org/officeDocument/2006/relationships/hyperlink" Target="https://doi.org/10.1007/s12599-024-00860-z" TargetMode="External"/><Relationship Id="rId12" Type="http://schemas.openxmlformats.org/officeDocument/2006/relationships/hyperlink" Target="https://doi.org/10.1016/j.eswa.2011.04.159" TargetMode="External"/><Relationship Id="rId17" Type="http://schemas.openxmlformats.org/officeDocument/2006/relationships/hyperlink" Target="https://doi.org/10.1109/TKDE.2024.3484159" TargetMode="External"/><Relationship Id="rId33" Type="http://schemas.openxmlformats.org/officeDocument/2006/relationships/hyperlink" Target="https://doi.org/10.1007/s10270-014-0443-z" TargetMode="External"/><Relationship Id="rId38" Type="http://schemas.openxmlformats.org/officeDocument/2006/relationships/hyperlink" Target="https://doi.org/10.1109/CBI.2019.00008" TargetMode="External"/><Relationship Id="rId59" Type="http://schemas.openxmlformats.org/officeDocument/2006/relationships/hyperlink" Target="https://doi.org/10.1016/j.datak.2023.102229" TargetMode="External"/><Relationship Id="rId103" Type="http://schemas.openxmlformats.org/officeDocument/2006/relationships/hyperlink" Target="https://doi.org/10.1007/978-3-642-41924-9_31" TargetMode="External"/><Relationship Id="rId108" Type="http://schemas.openxmlformats.org/officeDocument/2006/relationships/hyperlink" Target="https://doi.org/10.1016/j.dss.2010.08.014" TargetMode="External"/><Relationship Id="rId124" Type="http://schemas.openxmlformats.org/officeDocument/2006/relationships/hyperlink" Target="https://doi.org/10.1145/2245276.2245316" TargetMode="External"/><Relationship Id="rId129" Type="http://schemas.openxmlformats.org/officeDocument/2006/relationships/hyperlink" Target="http://dx.doi.org/10.1007/978-3-031-27815-0_33" TargetMode="External"/><Relationship Id="rId54" Type="http://schemas.openxmlformats.org/officeDocument/2006/relationships/hyperlink" Target="https://doi.org/10.1007/s10270-023-01134-0" TargetMode="External"/><Relationship Id="rId70" Type="http://schemas.openxmlformats.org/officeDocument/2006/relationships/hyperlink" Target="https://doi.org/10.1007/978-3-319-19509-4_9" TargetMode="External"/><Relationship Id="rId75" Type="http://schemas.openxmlformats.org/officeDocument/2006/relationships/hyperlink" Target="https://doi.org/10.1007/978-3-319-69462-7_15" TargetMode="External"/><Relationship Id="rId91" Type="http://schemas.openxmlformats.org/officeDocument/2006/relationships/hyperlink" Target="https://doi.org/10.1007/978-3-030-40172-6_5" TargetMode="External"/><Relationship Id="rId96" Type="http://schemas.openxmlformats.org/officeDocument/2006/relationships/hyperlink" Target="https://doi.org/10.1016/j.compind.2012.09.008" TargetMode="External"/><Relationship Id="rId140" Type="http://schemas.openxmlformats.org/officeDocument/2006/relationships/hyperlink" Target="http://dx.doi.org/10.1007/978-3-030-98581-3_19" TargetMode="External"/><Relationship Id="rId145" Type="http://schemas.openxmlformats.org/officeDocument/2006/relationships/hyperlink" Target="http://dx.doi.org/10.1007/978-3-031-16171-1_5" TargetMode="External"/><Relationship Id="rId1" Type="http://schemas.openxmlformats.org/officeDocument/2006/relationships/hyperlink" Target="https://doi.org/10.1145/1899639.1899645" TargetMode="External"/><Relationship Id="rId6" Type="http://schemas.openxmlformats.org/officeDocument/2006/relationships/hyperlink" Target="https://doi.org/10.1109/ACCESS.2024.3520420" TargetMode="External"/><Relationship Id="rId23" Type="http://schemas.openxmlformats.org/officeDocument/2006/relationships/hyperlink" Target="https://doi.org/10.1109/BigData55660.2022.10020785" TargetMode="External"/><Relationship Id="rId28" Type="http://schemas.openxmlformats.org/officeDocument/2006/relationships/hyperlink" Target="https://doi.org/10.1007/BF03340838" TargetMode="External"/><Relationship Id="rId49" Type="http://schemas.openxmlformats.org/officeDocument/2006/relationships/hyperlink" Target="https://doi.org/10.1109/ACCESS.2022.3226573" TargetMode="External"/><Relationship Id="rId114" Type="http://schemas.openxmlformats.org/officeDocument/2006/relationships/hyperlink" Target="https://doi.org/10.1007/978-1-4471-2297-5_16" TargetMode="External"/><Relationship Id="rId119" Type="http://schemas.openxmlformats.org/officeDocument/2006/relationships/hyperlink" Target="https://doi.org/10.1016/j.dss.2007.02.007" TargetMode="External"/><Relationship Id="rId44" Type="http://schemas.openxmlformats.org/officeDocument/2006/relationships/hyperlink" Target="https://doi.org/10.1016/j.is.2010.09.006" TargetMode="External"/><Relationship Id="rId60" Type="http://schemas.openxmlformats.org/officeDocument/2006/relationships/hyperlink" Target="https://doi.org/10.1016/j.accinf.2012.06.015" TargetMode="External"/><Relationship Id="rId65" Type="http://schemas.openxmlformats.org/officeDocument/2006/relationships/hyperlink" Target="https://doi.org/10.1007/978-3-642-28108-2_16" TargetMode="External"/><Relationship Id="rId81" Type="http://schemas.openxmlformats.org/officeDocument/2006/relationships/hyperlink" Target="https://doi.org/10.1109/ICCCC.2018.8390430" TargetMode="External"/><Relationship Id="rId86" Type="http://schemas.openxmlformats.org/officeDocument/2006/relationships/hyperlink" Target="https://doi.org/10.1007/978-3-031-56107-8_31" TargetMode="External"/><Relationship Id="rId130" Type="http://schemas.openxmlformats.org/officeDocument/2006/relationships/hyperlink" Target="http://dx.doi.org/10.3390/info10030092" TargetMode="External"/><Relationship Id="rId135" Type="http://schemas.openxmlformats.org/officeDocument/2006/relationships/hyperlink" Target="http://dx.doi.org/10.1007/s10844-023-00799-9" TargetMode="External"/><Relationship Id="rId13" Type="http://schemas.openxmlformats.org/officeDocument/2006/relationships/hyperlink" Target="https://doi.org/10.1007/978-3-658-46099-0_7" TargetMode="External"/><Relationship Id="rId18" Type="http://schemas.openxmlformats.org/officeDocument/2006/relationships/hyperlink" Target="https://doi.org/10.1109/TSE.2010.96" TargetMode="External"/><Relationship Id="rId39" Type="http://schemas.openxmlformats.org/officeDocument/2006/relationships/hyperlink" Target="https://doi.org/10.1007/s12599-025-00946-2" TargetMode="External"/><Relationship Id="rId109" Type="http://schemas.openxmlformats.org/officeDocument/2006/relationships/hyperlink" Target="https://doi.org/10.1145/3533271.3561674" TargetMode="External"/><Relationship Id="rId34" Type="http://schemas.openxmlformats.org/officeDocument/2006/relationships/hyperlink" Target="https://doi.org/10.1016/j.compind.2024.104170" TargetMode="External"/><Relationship Id="rId50" Type="http://schemas.openxmlformats.org/officeDocument/2006/relationships/hyperlink" Target="https://doi.org/10.1016/j.accinf.2025.100731" TargetMode="External"/><Relationship Id="rId55" Type="http://schemas.openxmlformats.org/officeDocument/2006/relationships/hyperlink" Target="https://doi.org/10.1109/ICBIR54589.2022.9786523" TargetMode="External"/><Relationship Id="rId76" Type="http://schemas.openxmlformats.org/officeDocument/2006/relationships/hyperlink" Target="https://doi.org/10.1007/978-3-662-45237-0_53" TargetMode="External"/><Relationship Id="rId97" Type="http://schemas.openxmlformats.org/officeDocument/2006/relationships/hyperlink" Target="https://doi.org/10.1145/2207243.2207251" TargetMode="External"/><Relationship Id="rId104" Type="http://schemas.openxmlformats.org/officeDocument/2006/relationships/hyperlink" Target="https://doi.org/10.1109/EDOC.2006.56" TargetMode="External"/><Relationship Id="rId120" Type="http://schemas.openxmlformats.org/officeDocument/2006/relationships/hyperlink" Target="https://doi.org/10.1109/WETICE.2008.25" TargetMode="External"/><Relationship Id="rId125" Type="http://schemas.openxmlformats.org/officeDocument/2006/relationships/hyperlink" Target="https://doi.org/10.1007/s12176-021-0382-9" TargetMode="External"/><Relationship Id="rId141" Type="http://schemas.openxmlformats.org/officeDocument/2006/relationships/hyperlink" Target="http://dx.doi.org/10.1007/978-3-031-70396-6_18" TargetMode="External"/><Relationship Id="rId7" Type="http://schemas.openxmlformats.org/officeDocument/2006/relationships/hyperlink" Target="https://doi.org/10.1007/978-3-030-85440-9_16" TargetMode="External"/><Relationship Id="rId71" Type="http://schemas.openxmlformats.org/officeDocument/2006/relationships/hyperlink" Target="https://doi.org/10.1007/978-3-642-16132-2_28" TargetMode="External"/><Relationship Id="rId92" Type="http://schemas.openxmlformats.org/officeDocument/2006/relationships/hyperlink" Target="https://doi.org/10.1007/978-3-030-40172-6_12" TargetMode="External"/><Relationship Id="rId2" Type="http://schemas.openxmlformats.org/officeDocument/2006/relationships/hyperlink" Target="https://doi.org/10.1109/SCC.2009.32" TargetMode="External"/><Relationship Id="rId29" Type="http://schemas.openxmlformats.org/officeDocument/2006/relationships/hyperlink" Target="https://doi.org/10.15439/2021F002" TargetMode="External"/><Relationship Id="rId24" Type="http://schemas.openxmlformats.org/officeDocument/2006/relationships/hyperlink" Target="https://doi.org/10.1109/TSC.2015.2474358" TargetMode="External"/><Relationship Id="rId40" Type="http://schemas.openxmlformats.org/officeDocument/2006/relationships/hyperlink" Target="https://doi.org/10.1109/ICCA62237.2024.10927853" TargetMode="External"/><Relationship Id="rId45" Type="http://schemas.openxmlformats.org/officeDocument/2006/relationships/hyperlink" Target="https://doi.org/10.1145/1982185.1982249" TargetMode="External"/><Relationship Id="rId66" Type="http://schemas.openxmlformats.org/officeDocument/2006/relationships/hyperlink" Target="https://doi.org/10.1007/978-3-030-85315-0_1" TargetMode="External"/><Relationship Id="rId87" Type="http://schemas.openxmlformats.org/officeDocument/2006/relationships/hyperlink" Target="https://doi.org/10.1007/978-3-030-06234-7_21" TargetMode="External"/><Relationship Id="rId110" Type="http://schemas.openxmlformats.org/officeDocument/2006/relationships/hyperlink" Target="https://doi.org/10.1007/978-3-031-34560-9_12" TargetMode="External"/><Relationship Id="rId115" Type="http://schemas.openxmlformats.org/officeDocument/2006/relationships/hyperlink" Target="https://doi.org/10.1007/978-3-642-16934-2_5" TargetMode="External"/><Relationship Id="rId131" Type="http://schemas.openxmlformats.org/officeDocument/2006/relationships/hyperlink" Target="http://dx.doi.org/10.1016/j.dss.2006.03.013" TargetMode="External"/><Relationship Id="rId136" Type="http://schemas.openxmlformats.org/officeDocument/2006/relationships/hyperlink" Target="http://dx.doi.org/10.1108/JEIM-01-2017-0003" TargetMode="External"/><Relationship Id="rId61" Type="http://schemas.openxmlformats.org/officeDocument/2006/relationships/hyperlink" Target="https://doi.org/10.1007/978-3-319-19069-3_19" TargetMode="External"/><Relationship Id="rId82" Type="http://schemas.openxmlformats.org/officeDocument/2006/relationships/hyperlink" Target="https://doi.org/10.1007/s10270-018-0664-7" TargetMode="External"/><Relationship Id="rId19" Type="http://schemas.openxmlformats.org/officeDocument/2006/relationships/hyperlink" Target="https://doi.org/10.1007/978-3-030-40172-6_14" TargetMode="External"/><Relationship Id="rId14" Type="http://schemas.openxmlformats.org/officeDocument/2006/relationships/hyperlink" Target="https://doi.org/10.1007/978-3-658-44550-8_6" TargetMode="External"/><Relationship Id="rId30" Type="http://schemas.openxmlformats.org/officeDocument/2006/relationships/hyperlink" Target="https://doi.org/10.1016/j.accinf.2018.03.004" TargetMode="External"/><Relationship Id="rId35" Type="http://schemas.openxmlformats.org/officeDocument/2006/relationships/hyperlink" Target="https://doi.org/10.1007/978-3-031-82225-4_5" TargetMode="External"/><Relationship Id="rId56" Type="http://schemas.openxmlformats.org/officeDocument/2006/relationships/hyperlink" Target="https://doi.org/10.1016/j.is.2017.10.001" TargetMode="External"/><Relationship Id="rId77" Type="http://schemas.openxmlformats.org/officeDocument/2006/relationships/hyperlink" Target="https://doi.org/10.1007/978-3-031-08848-3_7" TargetMode="External"/><Relationship Id="rId100" Type="http://schemas.openxmlformats.org/officeDocument/2006/relationships/hyperlink" Target="https://doi.org/10.1007/978-3-030-46633-6_3" TargetMode="External"/><Relationship Id="rId105" Type="http://schemas.openxmlformats.org/officeDocument/2006/relationships/hyperlink" Target="https://doi.org/10.1109/CIDM.2013.6597227" TargetMode="External"/><Relationship Id="rId126" Type="http://schemas.openxmlformats.org/officeDocument/2006/relationships/hyperlink" Target="http://dx.doi.org/10.1007/978-3-030-79186-5_8" TargetMode="External"/><Relationship Id="rId8" Type="http://schemas.openxmlformats.org/officeDocument/2006/relationships/hyperlink" Target="https://doi.org/10.1016/j.compind.2011.11.001" TargetMode="External"/><Relationship Id="rId51" Type="http://schemas.openxmlformats.org/officeDocument/2006/relationships/hyperlink" Target="https://doi.org/10.1007/978-3-031-88042-1_15" TargetMode="External"/><Relationship Id="rId72" Type="http://schemas.openxmlformats.org/officeDocument/2006/relationships/hyperlink" Target="https://doi.org/10.1109/CIDM.2011.6129461" TargetMode="External"/><Relationship Id="rId93" Type="http://schemas.openxmlformats.org/officeDocument/2006/relationships/hyperlink" Target="https://doi.org/10.1145/3743144" TargetMode="External"/><Relationship Id="rId98" Type="http://schemas.openxmlformats.org/officeDocument/2006/relationships/hyperlink" Target="https://doi.org/10.1145/1645164.1645177" TargetMode="External"/><Relationship Id="rId121" Type="http://schemas.openxmlformats.org/officeDocument/2006/relationships/hyperlink" Target="https://doi.org/10.1145/2240236.2240257" TargetMode="External"/><Relationship Id="rId142" Type="http://schemas.openxmlformats.org/officeDocument/2006/relationships/hyperlink" Target="http://dx.doi.org/10.1007/s41060-023-00427-3" TargetMode="External"/><Relationship Id="rId3" Type="http://schemas.openxmlformats.org/officeDocument/2006/relationships/hyperlink" Target="https://doi.org/10.1007/978-3-031-53361-7_20" TargetMode="External"/><Relationship Id="rId25" Type="http://schemas.openxmlformats.org/officeDocument/2006/relationships/hyperlink" Target="https://doi.org/10.1016/j.is.2005.05.003" TargetMode="External"/><Relationship Id="rId46" Type="http://schemas.openxmlformats.org/officeDocument/2006/relationships/hyperlink" Target="https://doi.org/10.1016/j.eswa.2024.124181" TargetMode="External"/><Relationship Id="rId67" Type="http://schemas.openxmlformats.org/officeDocument/2006/relationships/hyperlink" Target="https://doi.org/10.1007/978-3-642-38827-9_8" TargetMode="External"/><Relationship Id="rId116" Type="http://schemas.openxmlformats.org/officeDocument/2006/relationships/hyperlink" Target="https://doi.org/10.1145/3350546.3352554" TargetMode="External"/><Relationship Id="rId137" Type="http://schemas.openxmlformats.org/officeDocument/2006/relationships/hyperlink" Target="http://dx.doi.org/10.1007/978-3-030-26619-6_16" TargetMode="External"/><Relationship Id="rId20" Type="http://schemas.openxmlformats.org/officeDocument/2006/relationships/hyperlink" Target="https://doi.org/10.1109/ICRITO51393.2021.9596165" TargetMode="External"/><Relationship Id="rId41" Type="http://schemas.openxmlformats.org/officeDocument/2006/relationships/hyperlink" Target="https://doi.org/10.1007/978-3-642-21759-3_3" TargetMode="External"/><Relationship Id="rId62" Type="http://schemas.openxmlformats.org/officeDocument/2006/relationships/hyperlink" Target="https://doi.org/10.1007/978-3-031-07475-2_1" TargetMode="External"/><Relationship Id="rId83" Type="http://schemas.openxmlformats.org/officeDocument/2006/relationships/hyperlink" Target="https://doi.org/10.1007/978-3-030-30446-1_1" TargetMode="External"/><Relationship Id="rId88" Type="http://schemas.openxmlformats.org/officeDocument/2006/relationships/hyperlink" Target="https://doi.org/10.1007/978-3-319-98651-7_14" TargetMode="External"/><Relationship Id="rId111" Type="http://schemas.openxmlformats.org/officeDocument/2006/relationships/hyperlink" Target="https://doi.org/10.1016/j.jss.2012.01.017" TargetMode="External"/><Relationship Id="rId132" Type="http://schemas.openxmlformats.org/officeDocument/2006/relationships/hyperlink" Target="http://dx.doi.org/10.1016/j.datak.2005.03.007" TargetMode="External"/><Relationship Id="rId15" Type="http://schemas.openxmlformats.org/officeDocument/2006/relationships/hyperlink" Target="https://doi.org/10.1007/BF03340775" TargetMode="External"/><Relationship Id="rId36" Type="http://schemas.openxmlformats.org/officeDocument/2006/relationships/hyperlink" Target="https://doi.org/10.1007/978-3-642-38827-9_9" TargetMode="External"/><Relationship Id="rId57" Type="http://schemas.openxmlformats.org/officeDocument/2006/relationships/hyperlink" Target="https://doi.org/10.1007/978-3-642-36285-9_36" TargetMode="External"/><Relationship Id="rId106" Type="http://schemas.openxmlformats.org/officeDocument/2006/relationships/hyperlink" Target="https://doi.org/10.1109/HICSS.2014.482" TargetMode="External"/><Relationship Id="rId127" Type="http://schemas.openxmlformats.org/officeDocument/2006/relationships/hyperlink" Target="http://dx.doi.org/10.1016/j.compind.2007.01.001" TargetMode="External"/><Relationship Id="rId10" Type="http://schemas.openxmlformats.org/officeDocument/2006/relationships/hyperlink" Target="https://doi.org/10.1007/978-3-030-20482-2_11" TargetMode="External"/><Relationship Id="rId31" Type="http://schemas.openxmlformats.org/officeDocument/2006/relationships/hyperlink" Target="https://doi.org/10.1007/978-3-319-69462-7_38" TargetMode="External"/><Relationship Id="rId52" Type="http://schemas.openxmlformats.org/officeDocument/2006/relationships/hyperlink" Target="https://doi.org/10.1007/978-3-030-83014-4_1" TargetMode="External"/><Relationship Id="rId73" Type="http://schemas.openxmlformats.org/officeDocument/2006/relationships/hyperlink" Target="https://doi.org/10.1109/ICECCO.2013.6718246" TargetMode="External"/><Relationship Id="rId78" Type="http://schemas.openxmlformats.org/officeDocument/2006/relationships/hyperlink" Target="https://doi.org/10.1016/j.aei.2006.05.002" TargetMode="External"/><Relationship Id="rId94" Type="http://schemas.openxmlformats.org/officeDocument/2006/relationships/hyperlink" Target="https://doi.org/10.1007/978-3-031-82225-4_30" TargetMode="External"/><Relationship Id="rId99" Type="http://schemas.openxmlformats.org/officeDocument/2006/relationships/hyperlink" Target="https://doi.org/10.1007/978-3-540-78238-4_5" TargetMode="External"/><Relationship Id="rId101" Type="http://schemas.openxmlformats.org/officeDocument/2006/relationships/hyperlink" Target="https://doi.org/10.1007/978-3-030-85082-1_16" TargetMode="External"/><Relationship Id="rId122" Type="http://schemas.openxmlformats.org/officeDocument/2006/relationships/hyperlink" Target="https://doi.org/10.1007/978-3-658-36324-6_5" TargetMode="External"/><Relationship Id="rId143" Type="http://schemas.openxmlformats.org/officeDocument/2006/relationships/hyperlink" Target="http://dx.doi.org/10.1007/978-3-031-61003-5_29" TargetMode="External"/><Relationship Id="rId4" Type="http://schemas.openxmlformats.org/officeDocument/2006/relationships/hyperlink" Target="https://doi.org/10.1016/j.compind.2024.104126" TargetMode="External"/><Relationship Id="rId9" Type="http://schemas.openxmlformats.org/officeDocument/2006/relationships/hyperlink" Target="https://doi.org/10.1016/j.jss.2024.112306" TargetMode="External"/><Relationship Id="rId26" Type="http://schemas.openxmlformats.org/officeDocument/2006/relationships/hyperlink" Target="https://doi.org/10.1007/s12599-014-0365-x" TargetMode="External"/><Relationship Id="rId47" Type="http://schemas.openxmlformats.org/officeDocument/2006/relationships/hyperlink" Target="https://doi.org/10.1109/ICWS.2018.00033" TargetMode="External"/><Relationship Id="rId68" Type="http://schemas.openxmlformats.org/officeDocument/2006/relationships/hyperlink" Target="https://doi.org/10.1007/978-3-031-61343-2_22" TargetMode="External"/><Relationship Id="rId89" Type="http://schemas.openxmlformats.org/officeDocument/2006/relationships/hyperlink" Target="https://doi.org/10.1007/978-3-642-28108-2_8" TargetMode="External"/><Relationship Id="rId112" Type="http://schemas.openxmlformats.org/officeDocument/2006/relationships/hyperlink" Target="https://doi.org/10.1145/3632410.3632435" TargetMode="External"/><Relationship Id="rId133" Type="http://schemas.openxmlformats.org/officeDocument/2006/relationships/hyperlink" Target="http://dx.doi.org/10.1007/978-3-030-85440-9_11" TargetMode="External"/><Relationship Id="rId16" Type="http://schemas.openxmlformats.org/officeDocument/2006/relationships/hyperlink" Target="https://doi.org/10.1145/3605423.3605443" TargetMode="External"/><Relationship Id="rId37" Type="http://schemas.openxmlformats.org/officeDocument/2006/relationships/hyperlink" Target="https://doi.org/10.1109/HICSS.2012.141" TargetMode="External"/><Relationship Id="rId58" Type="http://schemas.openxmlformats.org/officeDocument/2006/relationships/hyperlink" Target="https://doi.org/10.1016/j.accinf.2025.100727" TargetMode="External"/><Relationship Id="rId79" Type="http://schemas.openxmlformats.org/officeDocument/2006/relationships/hyperlink" Target="https://doi.org/10.1007/978-3-642-28108-2_19" TargetMode="External"/><Relationship Id="rId102" Type="http://schemas.openxmlformats.org/officeDocument/2006/relationships/hyperlink" Target="https://doi.org/10.1007/978-3-030-62807-9_45" TargetMode="External"/><Relationship Id="rId123" Type="http://schemas.openxmlformats.org/officeDocument/2006/relationships/hyperlink" Target="https://doi.org/10.1109/TII.2011.2124467" TargetMode="External"/><Relationship Id="rId144" Type="http://schemas.openxmlformats.org/officeDocument/2006/relationships/hyperlink" Target="http://dx.doi.org/10.1016/j.procs.2017.12.1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468B-4A82-4490-A8A1-FE0BC09C01D8}">
  <dimension ref="A1:D22"/>
  <sheetViews>
    <sheetView zoomScale="145" zoomScaleNormal="145" workbookViewId="0">
      <selection activeCell="E26" sqref="E26"/>
    </sheetView>
  </sheetViews>
  <sheetFormatPr baseColWidth="10" defaultRowHeight="15" x14ac:dyDescent="0.25"/>
  <cols>
    <col min="1" max="1" width="34.140625" bestFit="1" customWidth="1"/>
    <col min="2" max="2" width="39.85546875" bestFit="1" customWidth="1"/>
    <col min="4" max="4" width="24.28515625" bestFit="1" customWidth="1"/>
  </cols>
  <sheetData>
    <row r="1" spans="1:4" x14ac:dyDescent="0.25">
      <c r="A1" s="2" t="s">
        <v>7544</v>
      </c>
      <c r="B1" s="2" t="s">
        <v>7488</v>
      </c>
      <c r="C1" s="2" t="s">
        <v>1</v>
      </c>
      <c r="D1" s="2" t="s">
        <v>7489</v>
      </c>
    </row>
    <row r="2" spans="1:4" x14ac:dyDescent="0.25">
      <c r="A2" t="s">
        <v>2</v>
      </c>
      <c r="B2" t="s">
        <v>5458</v>
      </c>
      <c r="C2">
        <v>260</v>
      </c>
      <c r="D2" s="4">
        <v>45819</v>
      </c>
    </row>
    <row r="3" spans="1:4" x14ac:dyDescent="0.25">
      <c r="A3" t="s">
        <v>0</v>
      </c>
      <c r="B3" t="s">
        <v>5457</v>
      </c>
      <c r="C3">
        <v>223</v>
      </c>
      <c r="D3" s="4">
        <v>45819</v>
      </c>
    </row>
    <row r="4" spans="1:4" x14ac:dyDescent="0.25">
      <c r="A4" t="s">
        <v>3</v>
      </c>
      <c r="B4" t="s">
        <v>4</v>
      </c>
      <c r="C4">
        <v>77</v>
      </c>
      <c r="D4" s="4">
        <v>45819</v>
      </c>
    </row>
    <row r="5" spans="1:4" x14ac:dyDescent="0.25">
      <c r="A5" t="s">
        <v>5</v>
      </c>
      <c r="B5" t="s">
        <v>4</v>
      </c>
      <c r="C5">
        <v>208</v>
      </c>
      <c r="D5" s="4">
        <v>45819</v>
      </c>
    </row>
    <row r="6" spans="1:4" ht="15.75" thickBot="1" x14ac:dyDescent="0.3">
      <c r="A6" s="8" t="s">
        <v>3862</v>
      </c>
      <c r="B6" s="8" t="s">
        <v>3863</v>
      </c>
      <c r="C6" s="8">
        <v>707</v>
      </c>
      <c r="D6" s="9">
        <v>45819</v>
      </c>
    </row>
    <row r="7" spans="1:4" ht="15.75" thickTop="1" x14ac:dyDescent="0.25">
      <c r="C7">
        <f>SUM(C2,C3,C4,C5,C6)</f>
        <v>1475</v>
      </c>
      <c r="D7" s="4"/>
    </row>
    <row r="13" spans="1:4" ht="15.75" thickBot="1" x14ac:dyDescent="0.3"/>
    <row r="14" spans="1:4" x14ac:dyDescent="0.25">
      <c r="A14" s="15" t="s">
        <v>7490</v>
      </c>
      <c r="B14" s="10">
        <v>1475</v>
      </c>
    </row>
    <row r="15" spans="1:4" ht="15.75" thickBot="1" x14ac:dyDescent="0.3">
      <c r="A15" s="16" t="s">
        <v>7491</v>
      </c>
      <c r="B15" s="13">
        <v>70</v>
      </c>
    </row>
    <row r="16" spans="1:4" ht="15.75" thickTop="1" x14ac:dyDescent="0.25">
      <c r="A16" s="17" t="s">
        <v>7492</v>
      </c>
      <c r="B16" s="14">
        <f>C7-B15</f>
        <v>1405</v>
      </c>
    </row>
    <row r="17" spans="1:2" ht="15.75" thickBot="1" x14ac:dyDescent="0.3">
      <c r="A17" s="16" t="s">
        <v>7493</v>
      </c>
      <c r="B17" s="13">
        <v>1257</v>
      </c>
    </row>
    <row r="18" spans="1:2" ht="15.75" thickTop="1" x14ac:dyDescent="0.25">
      <c r="A18" s="17" t="s">
        <v>7494</v>
      </c>
      <c r="B18" s="14">
        <f>B16-B17</f>
        <v>148</v>
      </c>
    </row>
    <row r="19" spans="1:2" ht="15.75" thickBot="1" x14ac:dyDescent="0.3">
      <c r="A19" s="16" t="s">
        <v>7495</v>
      </c>
      <c r="B19" s="13">
        <v>104</v>
      </c>
    </row>
    <row r="20" spans="1:2" ht="15.75" thickTop="1" x14ac:dyDescent="0.25">
      <c r="A20" s="17" t="s">
        <v>7496</v>
      </c>
      <c r="B20" s="14">
        <f>B18-B19</f>
        <v>44</v>
      </c>
    </row>
    <row r="21" spans="1:2" ht="15.75" thickBot="1" x14ac:dyDescent="0.3">
      <c r="A21" s="16" t="s">
        <v>7495</v>
      </c>
      <c r="B21" s="13">
        <v>19</v>
      </c>
    </row>
    <row r="22" spans="1:2" ht="16.5" thickTop="1" thickBot="1" x14ac:dyDescent="0.3">
      <c r="A22" s="18" t="s">
        <v>7497</v>
      </c>
      <c r="B22" s="12">
        <f>B20-B21</f>
        <v>25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F3BC-71A3-486E-AACE-0136065EC307}">
  <dimension ref="A1:X45"/>
  <sheetViews>
    <sheetView workbookViewId="0">
      <selection activeCell="H50" sqref="H50"/>
    </sheetView>
  </sheetViews>
  <sheetFormatPr baseColWidth="10" defaultRowHeight="15" x14ac:dyDescent="0.25"/>
  <cols>
    <col min="9" max="9" width="104.42578125" bestFit="1" customWidth="1"/>
  </cols>
  <sheetData>
    <row r="1" spans="1:24" x14ac:dyDescent="0.25">
      <c r="A1" t="s">
        <v>7487</v>
      </c>
      <c r="B1" t="s">
        <v>5430</v>
      </c>
      <c r="C1" t="s">
        <v>984</v>
      </c>
      <c r="D1" t="s">
        <v>985</v>
      </c>
      <c r="E1" t="s">
        <v>986</v>
      </c>
      <c r="F1" t="s">
        <v>7547</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5441</v>
      </c>
      <c r="C2" t="str">
        <f>IF(OR(D2="x",E2="x",F2="x",G2="x"),"DELETED","READ")</f>
        <v>DELETED</v>
      </c>
      <c r="D2" s="5"/>
      <c r="E2" s="5"/>
      <c r="F2" s="5" t="s">
        <v>5431</v>
      </c>
      <c r="G2" s="5"/>
      <c r="H2" t="s">
        <v>18</v>
      </c>
      <c r="I2" t="s">
        <v>337</v>
      </c>
      <c r="J2" t="s">
        <v>83</v>
      </c>
      <c r="K2" t="s">
        <v>700</v>
      </c>
      <c r="L2" t="s">
        <v>559</v>
      </c>
      <c r="M2" t="s">
        <v>609</v>
      </c>
      <c r="N2">
        <v>2010</v>
      </c>
      <c r="O2" t="s">
        <v>18</v>
      </c>
      <c r="P2" t="s">
        <v>18</v>
      </c>
      <c r="Q2" t="s">
        <v>18</v>
      </c>
      <c r="R2" t="s">
        <v>18</v>
      </c>
      <c r="S2" t="s">
        <v>18</v>
      </c>
      <c r="T2" t="s">
        <v>18</v>
      </c>
      <c r="U2" t="s">
        <v>18</v>
      </c>
      <c r="V2" t="s">
        <v>18</v>
      </c>
    </row>
    <row r="3" spans="1:24" x14ac:dyDescent="0.25">
      <c r="A3" s="5"/>
      <c r="B3" t="s">
        <v>5426</v>
      </c>
      <c r="C3" t="str">
        <f t="shared" ref="C3:C45" si="0">IF(OR(D3="x",E3="x",F3="x",G3="x"),"DELETED","READ")</f>
        <v>READ</v>
      </c>
      <c r="D3" s="5"/>
      <c r="E3" s="5"/>
      <c r="F3" s="5"/>
      <c r="G3" s="5"/>
      <c r="H3" s="6" t="s">
        <v>4983</v>
      </c>
      <c r="I3" t="s">
        <v>4210</v>
      </c>
      <c r="J3" t="s">
        <v>7140</v>
      </c>
      <c r="K3" t="s">
        <v>6047</v>
      </c>
      <c r="L3" t="s">
        <v>5571</v>
      </c>
      <c r="N3">
        <v>2021</v>
      </c>
      <c r="Q3">
        <v>263</v>
      </c>
      <c r="R3">
        <v>279</v>
      </c>
      <c r="V3" t="s">
        <v>5922</v>
      </c>
      <c r="W3" t="s">
        <v>5539</v>
      </c>
    </row>
    <row r="4" spans="1:24" x14ac:dyDescent="0.25">
      <c r="A4" s="5"/>
      <c r="B4" t="s">
        <v>5426</v>
      </c>
      <c r="C4" t="str">
        <f t="shared" si="0"/>
        <v>READ</v>
      </c>
      <c r="D4" s="5"/>
      <c r="E4" s="5"/>
      <c r="F4" s="5"/>
      <c r="G4" s="5"/>
      <c r="H4" s="6" t="s">
        <v>4964</v>
      </c>
      <c r="I4" t="s">
        <v>4192</v>
      </c>
      <c r="J4" t="s">
        <v>7133</v>
      </c>
      <c r="K4" t="s">
        <v>5994</v>
      </c>
      <c r="L4" t="s">
        <v>5890</v>
      </c>
      <c r="N4">
        <v>2019</v>
      </c>
      <c r="Q4">
        <v>121</v>
      </c>
      <c r="R4">
        <v>131</v>
      </c>
      <c r="V4" t="s">
        <v>5995</v>
      </c>
      <c r="W4" t="s">
        <v>5539</v>
      </c>
    </row>
    <row r="5" spans="1:24" x14ac:dyDescent="0.25">
      <c r="A5" s="5"/>
      <c r="B5" t="s">
        <v>5425</v>
      </c>
      <c r="C5" t="str">
        <f t="shared" si="0"/>
        <v>DELETED</v>
      </c>
      <c r="D5" s="5"/>
      <c r="E5" s="5"/>
      <c r="F5" s="5" t="s">
        <v>5431</v>
      </c>
      <c r="G5" s="5"/>
      <c r="H5" s="6" t="s">
        <v>5230</v>
      </c>
      <c r="I5" t="s">
        <v>4433</v>
      </c>
      <c r="J5" t="s">
        <v>7280</v>
      </c>
      <c r="K5" t="s">
        <v>6576</v>
      </c>
      <c r="L5" t="s">
        <v>5867</v>
      </c>
      <c r="N5">
        <v>2013</v>
      </c>
      <c r="O5">
        <v>50</v>
      </c>
      <c r="P5">
        <v>1</v>
      </c>
      <c r="Q5">
        <v>41</v>
      </c>
      <c r="R5">
        <v>51</v>
      </c>
      <c r="T5" t="s">
        <v>5868</v>
      </c>
    </row>
    <row r="6" spans="1:24" x14ac:dyDescent="0.25">
      <c r="A6" s="5"/>
      <c r="B6" t="s">
        <v>5441</v>
      </c>
      <c r="C6" t="str">
        <f t="shared" si="0"/>
        <v>READ</v>
      </c>
      <c r="D6" s="5"/>
      <c r="E6" s="5"/>
      <c r="F6" s="5"/>
      <c r="G6" s="5"/>
      <c r="H6" s="6" t="s">
        <v>2938</v>
      </c>
      <c r="I6" t="s">
        <v>1305</v>
      </c>
      <c r="J6" t="s">
        <v>1835</v>
      </c>
      <c r="K6" t="s">
        <v>2035</v>
      </c>
      <c r="L6" t="s">
        <v>2214</v>
      </c>
      <c r="N6">
        <v>2015</v>
      </c>
      <c r="O6" t="s">
        <v>1444</v>
      </c>
      <c r="P6">
        <v>6</v>
      </c>
      <c r="Q6" t="s">
        <v>1593</v>
      </c>
      <c r="R6" t="s">
        <v>1594</v>
      </c>
      <c r="T6" t="s">
        <v>992</v>
      </c>
      <c r="V6" t="s">
        <v>18</v>
      </c>
      <c r="W6" t="s">
        <v>2143</v>
      </c>
    </row>
    <row r="7" spans="1:24" x14ac:dyDescent="0.25">
      <c r="A7" s="5"/>
      <c r="B7" t="s">
        <v>5425</v>
      </c>
      <c r="C7" t="str">
        <f t="shared" si="0"/>
        <v>READ</v>
      </c>
      <c r="D7" s="5"/>
      <c r="E7" s="5"/>
      <c r="F7" s="5"/>
      <c r="G7" s="5"/>
      <c r="H7" s="6" t="s">
        <v>5189</v>
      </c>
      <c r="I7" t="s">
        <v>4394</v>
      </c>
      <c r="J7" t="s">
        <v>7255</v>
      </c>
      <c r="K7" t="s">
        <v>6489</v>
      </c>
      <c r="L7" t="s">
        <v>5867</v>
      </c>
      <c r="N7">
        <v>2013</v>
      </c>
      <c r="O7">
        <v>50</v>
      </c>
      <c r="P7">
        <v>4</v>
      </c>
      <c r="Q7">
        <v>92</v>
      </c>
      <c r="R7">
        <v>103</v>
      </c>
      <c r="T7" t="s">
        <v>5868</v>
      </c>
    </row>
    <row r="8" spans="1:24" x14ac:dyDescent="0.25">
      <c r="A8" s="5"/>
      <c r="B8" t="s">
        <v>5436</v>
      </c>
      <c r="C8" t="str">
        <f t="shared" si="0"/>
        <v>DELETED</v>
      </c>
      <c r="D8" s="5"/>
      <c r="E8" s="5"/>
      <c r="F8" s="5" t="s">
        <v>5431</v>
      </c>
      <c r="G8" s="5"/>
      <c r="H8" s="6" t="s">
        <v>3251</v>
      </c>
      <c r="I8" t="s">
        <v>3250</v>
      </c>
      <c r="J8" t="s">
        <v>3265</v>
      </c>
      <c r="K8" t="s">
        <v>3252</v>
      </c>
      <c r="L8" t="s">
        <v>3048</v>
      </c>
      <c r="N8">
        <v>2025</v>
      </c>
      <c r="O8">
        <v>164</v>
      </c>
      <c r="Q8">
        <v>104170</v>
      </c>
      <c r="R8">
        <v>104170</v>
      </c>
      <c r="T8" t="s">
        <v>929</v>
      </c>
    </row>
    <row r="9" spans="1:24" x14ac:dyDescent="0.25">
      <c r="A9" s="5"/>
      <c r="B9" t="s">
        <v>5426</v>
      </c>
      <c r="C9" t="str">
        <f t="shared" si="0"/>
        <v>READ</v>
      </c>
      <c r="D9" s="5"/>
      <c r="E9" s="5"/>
      <c r="F9" s="5"/>
      <c r="G9" s="5"/>
      <c r="H9" s="6" t="s">
        <v>5238</v>
      </c>
      <c r="I9" t="s">
        <v>4441</v>
      </c>
      <c r="J9" t="s">
        <v>4707</v>
      </c>
      <c r="K9" t="s">
        <v>6594</v>
      </c>
      <c r="L9" t="s">
        <v>6574</v>
      </c>
      <c r="N9">
        <v>2013</v>
      </c>
      <c r="Q9">
        <v>120</v>
      </c>
      <c r="R9">
        <v>135</v>
      </c>
      <c r="V9" t="s">
        <v>6575</v>
      </c>
      <c r="W9" t="s">
        <v>5640</v>
      </c>
    </row>
    <row r="10" spans="1:24" x14ac:dyDescent="0.25">
      <c r="A10" s="5"/>
      <c r="B10" t="s">
        <v>5425</v>
      </c>
      <c r="C10" t="str">
        <f t="shared" si="0"/>
        <v>DELETED</v>
      </c>
      <c r="D10" s="5"/>
      <c r="E10" s="5"/>
      <c r="F10" s="5" t="s">
        <v>5431</v>
      </c>
      <c r="G10" s="5"/>
      <c r="H10" s="6" t="s">
        <v>4721</v>
      </c>
      <c r="I10" t="s">
        <v>3998</v>
      </c>
      <c r="J10" t="s">
        <v>6990</v>
      </c>
      <c r="K10" t="s">
        <v>5500</v>
      </c>
      <c r="L10" t="s">
        <v>5501</v>
      </c>
      <c r="N10">
        <v>2025</v>
      </c>
    </row>
    <row r="11" spans="1:24" x14ac:dyDescent="0.25">
      <c r="A11" s="5"/>
      <c r="B11" t="s">
        <v>5426</v>
      </c>
      <c r="C11" t="str">
        <f t="shared" si="0"/>
        <v>READ</v>
      </c>
      <c r="D11" s="5"/>
      <c r="E11" s="5"/>
      <c r="F11" s="5"/>
      <c r="G11" s="5"/>
      <c r="H11" s="6" t="s">
        <v>5283</v>
      </c>
      <c r="I11" t="s">
        <v>4484</v>
      </c>
      <c r="J11" t="s">
        <v>7318</v>
      </c>
      <c r="K11" t="s">
        <v>6696</v>
      </c>
      <c r="L11" t="s">
        <v>5592</v>
      </c>
      <c r="N11">
        <v>2011</v>
      </c>
      <c r="Q11">
        <v>31</v>
      </c>
      <c r="R11">
        <v>45</v>
      </c>
      <c r="V11" t="s">
        <v>6697</v>
      </c>
      <c r="W11" t="s">
        <v>5640</v>
      </c>
    </row>
    <row r="12" spans="1:24" x14ac:dyDescent="0.25">
      <c r="A12" s="5"/>
      <c r="B12" t="s">
        <v>5441</v>
      </c>
      <c r="C12" t="str">
        <f t="shared" si="0"/>
        <v>DELETED</v>
      </c>
      <c r="D12" s="5"/>
      <c r="E12" s="5"/>
      <c r="F12" s="5" t="s">
        <v>5431</v>
      </c>
      <c r="G12" s="5"/>
      <c r="H12" s="6" t="s">
        <v>2904</v>
      </c>
      <c r="I12" t="s">
        <v>1269</v>
      </c>
      <c r="J12" t="s">
        <v>1807</v>
      </c>
      <c r="K12" t="s">
        <v>1999</v>
      </c>
      <c r="L12" t="s">
        <v>2259</v>
      </c>
      <c r="M12" t="s">
        <v>2234</v>
      </c>
      <c r="N12">
        <v>2013</v>
      </c>
      <c r="O12" t="s">
        <v>18</v>
      </c>
      <c r="Q12" t="s">
        <v>1534</v>
      </c>
      <c r="R12" t="s">
        <v>1535</v>
      </c>
      <c r="T12" t="s">
        <v>18</v>
      </c>
      <c r="V12" t="s">
        <v>1096</v>
      </c>
      <c r="W12" t="s">
        <v>2143</v>
      </c>
    </row>
    <row r="13" spans="1:24" x14ac:dyDescent="0.25">
      <c r="A13" s="5"/>
      <c r="B13" t="s">
        <v>5436</v>
      </c>
      <c r="C13" t="str">
        <f t="shared" si="0"/>
        <v>DELETED</v>
      </c>
      <c r="D13" s="5"/>
      <c r="E13" s="5"/>
      <c r="F13" s="5" t="s">
        <v>5431</v>
      </c>
      <c r="G13" s="5"/>
      <c r="H13" s="6" t="s">
        <v>7430</v>
      </c>
      <c r="I13" t="s">
        <v>351</v>
      </c>
      <c r="J13" t="s">
        <v>97</v>
      </c>
      <c r="K13" t="s">
        <v>714</v>
      </c>
      <c r="L13" t="s">
        <v>563</v>
      </c>
      <c r="M13" t="s">
        <v>18</v>
      </c>
      <c r="N13">
        <v>2019</v>
      </c>
      <c r="O13">
        <v>10</v>
      </c>
      <c r="P13">
        <v>3</v>
      </c>
      <c r="Q13" t="s">
        <v>18</v>
      </c>
      <c r="R13" t="s">
        <v>18</v>
      </c>
      <c r="S13">
        <v>92</v>
      </c>
      <c r="T13" t="s">
        <v>18</v>
      </c>
      <c r="U13" t="s">
        <v>942</v>
      </c>
      <c r="V13" t="s">
        <v>18</v>
      </c>
    </row>
    <row r="14" spans="1:24" x14ac:dyDescent="0.25">
      <c r="A14" s="5"/>
      <c r="B14" t="s">
        <v>5441</v>
      </c>
      <c r="C14" t="str">
        <f t="shared" si="0"/>
        <v>READ</v>
      </c>
      <c r="D14" s="5"/>
      <c r="E14" s="5"/>
      <c r="F14" s="5"/>
      <c r="G14" s="5"/>
      <c r="H14" s="6" t="s">
        <v>7431</v>
      </c>
      <c r="I14" t="s">
        <v>378</v>
      </c>
      <c r="J14" t="s">
        <v>48</v>
      </c>
      <c r="K14" t="s">
        <v>741</v>
      </c>
      <c r="L14" t="s">
        <v>569</v>
      </c>
      <c r="M14" t="s">
        <v>18</v>
      </c>
      <c r="N14">
        <v>2006</v>
      </c>
      <c r="O14">
        <v>42</v>
      </c>
      <c r="P14">
        <v>3</v>
      </c>
      <c r="Q14">
        <v>1843</v>
      </c>
      <c r="R14">
        <v>1859</v>
      </c>
      <c r="S14" t="s">
        <v>18</v>
      </c>
      <c r="T14" t="s">
        <v>949</v>
      </c>
      <c r="U14" t="s">
        <v>950</v>
      </c>
      <c r="V14" t="s">
        <v>18</v>
      </c>
    </row>
    <row r="15" spans="1:24" x14ac:dyDescent="0.25">
      <c r="A15" s="5"/>
      <c r="B15" t="s">
        <v>5441</v>
      </c>
      <c r="C15" t="str">
        <f t="shared" si="0"/>
        <v>DELETED</v>
      </c>
      <c r="D15" s="5"/>
      <c r="E15" s="5"/>
      <c r="F15" s="5" t="s">
        <v>5431</v>
      </c>
      <c r="G15" s="5"/>
      <c r="H15" s="6" t="s">
        <v>2983</v>
      </c>
      <c r="I15" t="s">
        <v>1352</v>
      </c>
      <c r="J15" t="s">
        <v>1880</v>
      </c>
      <c r="K15" t="s">
        <v>2081</v>
      </c>
      <c r="L15" t="s">
        <v>2393</v>
      </c>
      <c r="M15" t="s">
        <v>632</v>
      </c>
      <c r="N15">
        <v>2018</v>
      </c>
      <c r="O15" t="s">
        <v>18</v>
      </c>
      <c r="Q15" t="s">
        <v>1666</v>
      </c>
      <c r="R15" t="s">
        <v>1667</v>
      </c>
      <c r="T15" t="s">
        <v>18</v>
      </c>
      <c r="V15" t="s">
        <v>1152</v>
      </c>
      <c r="W15" t="s">
        <v>2143</v>
      </c>
    </row>
    <row r="16" spans="1:24" x14ac:dyDescent="0.25">
      <c r="A16" s="5"/>
      <c r="B16" t="s">
        <v>5426</v>
      </c>
      <c r="C16" t="str">
        <f t="shared" si="0"/>
        <v>READ</v>
      </c>
      <c r="D16" s="5"/>
      <c r="E16" s="5"/>
      <c r="F16" s="5"/>
      <c r="G16" s="5"/>
      <c r="H16" s="6" t="s">
        <v>4737</v>
      </c>
      <c r="I16" t="s">
        <v>4009</v>
      </c>
      <c r="J16" t="s">
        <v>4613</v>
      </c>
      <c r="K16" t="s">
        <v>5531</v>
      </c>
      <c r="L16" t="s">
        <v>5532</v>
      </c>
      <c r="N16">
        <v>2025</v>
      </c>
      <c r="Q16">
        <v>188</v>
      </c>
      <c r="R16">
        <v>201</v>
      </c>
      <c r="V16" t="s">
        <v>5468</v>
      </c>
      <c r="W16" t="s">
        <v>5498</v>
      </c>
    </row>
    <row r="17" spans="1:23" x14ac:dyDescent="0.25">
      <c r="A17" s="5"/>
      <c r="B17" t="s">
        <v>5426</v>
      </c>
      <c r="C17" t="str">
        <f t="shared" si="0"/>
        <v>READ</v>
      </c>
      <c r="D17" s="5"/>
      <c r="E17" s="5"/>
      <c r="F17" s="5"/>
      <c r="G17" s="5"/>
      <c r="H17" s="6" t="s">
        <v>4797</v>
      </c>
      <c r="I17" t="s">
        <v>7459</v>
      </c>
      <c r="J17" t="s">
        <v>7044</v>
      </c>
      <c r="K17" t="s">
        <v>5643</v>
      </c>
      <c r="L17" t="s">
        <v>5644</v>
      </c>
      <c r="N17">
        <v>2021</v>
      </c>
      <c r="Q17">
        <v>1</v>
      </c>
      <c r="R17">
        <v>31</v>
      </c>
      <c r="V17" t="s">
        <v>5645</v>
      </c>
      <c r="W17" t="s">
        <v>5539</v>
      </c>
    </row>
    <row r="18" spans="1:23" x14ac:dyDescent="0.25">
      <c r="A18" s="5"/>
      <c r="B18" t="s">
        <v>5441</v>
      </c>
      <c r="C18" t="str">
        <f t="shared" si="0"/>
        <v>READ</v>
      </c>
      <c r="D18" s="5"/>
      <c r="E18" s="5"/>
      <c r="F18" s="5"/>
      <c r="G18" s="5"/>
      <c r="H18" s="6" t="s">
        <v>7432</v>
      </c>
      <c r="I18" t="s">
        <v>422</v>
      </c>
      <c r="J18" t="s">
        <v>167</v>
      </c>
      <c r="K18" t="s">
        <v>785</v>
      </c>
      <c r="L18" t="s">
        <v>574</v>
      </c>
      <c r="M18" t="s">
        <v>18</v>
      </c>
      <c r="N18">
        <v>2006</v>
      </c>
      <c r="O18">
        <v>56</v>
      </c>
      <c r="P18">
        <v>3</v>
      </c>
      <c r="Q18">
        <v>195</v>
      </c>
      <c r="R18">
        <v>244</v>
      </c>
      <c r="S18" t="s">
        <v>18</v>
      </c>
      <c r="T18" t="s">
        <v>955</v>
      </c>
      <c r="U18" t="s">
        <v>956</v>
      </c>
      <c r="V18" t="s">
        <v>18</v>
      </c>
    </row>
    <row r="19" spans="1:23" x14ac:dyDescent="0.25">
      <c r="A19" s="5"/>
      <c r="B19" t="s">
        <v>5425</v>
      </c>
      <c r="C19" t="str">
        <f t="shared" si="0"/>
        <v>READ</v>
      </c>
      <c r="D19" s="5"/>
      <c r="E19" s="5"/>
      <c r="F19" s="5"/>
      <c r="G19" s="5"/>
      <c r="H19" s="6" t="s">
        <v>4950</v>
      </c>
      <c r="I19" t="s">
        <v>4181</v>
      </c>
      <c r="J19" t="s">
        <v>7128</v>
      </c>
      <c r="K19" t="s">
        <v>5964</v>
      </c>
      <c r="L19" t="s">
        <v>5867</v>
      </c>
      <c r="N19">
        <v>2018</v>
      </c>
      <c r="O19">
        <v>55</v>
      </c>
      <c r="P19">
        <v>1</v>
      </c>
      <c r="Q19">
        <v>104</v>
      </c>
      <c r="R19">
        <v>119</v>
      </c>
      <c r="T19" t="s">
        <v>5868</v>
      </c>
    </row>
    <row r="20" spans="1:23" x14ac:dyDescent="0.25">
      <c r="A20" s="5"/>
      <c r="B20" t="s">
        <v>5424</v>
      </c>
      <c r="C20" t="str">
        <f t="shared" si="0"/>
        <v>READ</v>
      </c>
      <c r="D20" s="5"/>
      <c r="E20" s="5"/>
      <c r="F20" s="5"/>
      <c r="G20" s="5"/>
      <c r="H20" s="6" t="s">
        <v>4760</v>
      </c>
      <c r="I20" t="s">
        <v>4026</v>
      </c>
      <c r="J20" t="s">
        <v>4610</v>
      </c>
      <c r="K20" t="s">
        <v>5576</v>
      </c>
      <c r="L20" t="s">
        <v>5503</v>
      </c>
      <c r="N20">
        <v>2023</v>
      </c>
      <c r="Q20">
        <v>57</v>
      </c>
      <c r="R20">
        <v>91</v>
      </c>
      <c r="V20" t="s">
        <v>5462</v>
      </c>
      <c r="W20" t="s">
        <v>5505</v>
      </c>
    </row>
    <row r="21" spans="1:23" x14ac:dyDescent="0.25">
      <c r="A21" s="5"/>
      <c r="B21" t="s">
        <v>5426</v>
      </c>
      <c r="C21" t="str">
        <f t="shared" si="0"/>
        <v>DELETED</v>
      </c>
      <c r="D21" s="5"/>
      <c r="E21" s="5"/>
      <c r="F21" s="5" t="s">
        <v>5431</v>
      </c>
      <c r="G21" s="5"/>
      <c r="H21" s="6" t="s">
        <v>4931</v>
      </c>
      <c r="I21" t="s">
        <v>4166</v>
      </c>
      <c r="J21" t="s">
        <v>4615</v>
      </c>
      <c r="K21" t="s">
        <v>5929</v>
      </c>
      <c r="L21" t="s">
        <v>5930</v>
      </c>
      <c r="N21">
        <v>2021</v>
      </c>
      <c r="Q21">
        <v>3</v>
      </c>
      <c r="R21">
        <v>17</v>
      </c>
      <c r="V21" t="s">
        <v>5931</v>
      </c>
      <c r="W21" t="s">
        <v>5539</v>
      </c>
    </row>
    <row r="22" spans="1:23" x14ac:dyDescent="0.25">
      <c r="A22" s="5"/>
      <c r="B22" t="s">
        <v>5426</v>
      </c>
      <c r="C22" t="str">
        <f t="shared" si="0"/>
        <v>READ</v>
      </c>
      <c r="D22" s="5"/>
      <c r="E22" s="5"/>
      <c r="F22" s="5"/>
      <c r="G22" s="5"/>
      <c r="H22" s="6" t="s">
        <v>5229</v>
      </c>
      <c r="I22" t="s">
        <v>4432</v>
      </c>
      <c r="J22" t="s">
        <v>7279</v>
      </c>
      <c r="K22" t="s">
        <v>6573</v>
      </c>
      <c r="L22" t="s">
        <v>6574</v>
      </c>
      <c r="N22">
        <v>2013</v>
      </c>
      <c r="Q22">
        <v>105</v>
      </c>
      <c r="R22">
        <v>119</v>
      </c>
      <c r="V22" t="s">
        <v>6575</v>
      </c>
      <c r="W22" t="s">
        <v>5640</v>
      </c>
    </row>
    <row r="23" spans="1:23" x14ac:dyDescent="0.25">
      <c r="A23" s="5"/>
      <c r="B23" t="s">
        <v>5424</v>
      </c>
      <c r="C23" t="str">
        <f t="shared" si="0"/>
        <v>DELETED</v>
      </c>
      <c r="D23" s="5"/>
      <c r="E23" s="5"/>
      <c r="F23" s="5" t="s">
        <v>5431</v>
      </c>
      <c r="G23" s="5"/>
      <c r="H23" s="6" t="s">
        <v>4753</v>
      </c>
      <c r="I23" t="s">
        <v>4020</v>
      </c>
      <c r="J23" t="s">
        <v>4615</v>
      </c>
      <c r="K23" t="s">
        <v>5563</v>
      </c>
      <c r="L23" t="s">
        <v>5564</v>
      </c>
      <c r="N23">
        <v>2024</v>
      </c>
      <c r="Q23">
        <v>219</v>
      </c>
      <c r="R23">
        <v>232</v>
      </c>
      <c r="V23" t="s">
        <v>5480</v>
      </c>
      <c r="W23" t="s">
        <v>5498</v>
      </c>
    </row>
    <row r="24" spans="1:23" x14ac:dyDescent="0.25">
      <c r="A24" s="5"/>
      <c r="B24" t="s">
        <v>5441</v>
      </c>
      <c r="C24" t="str">
        <f t="shared" si="0"/>
        <v>READ</v>
      </c>
      <c r="D24" s="5"/>
      <c r="E24" s="5"/>
      <c r="F24" s="5"/>
      <c r="G24" s="5"/>
      <c r="H24" s="6" t="s">
        <v>5300</v>
      </c>
      <c r="I24" t="s">
        <v>279</v>
      </c>
      <c r="J24" t="s">
        <v>26</v>
      </c>
      <c r="K24" t="s">
        <v>642</v>
      </c>
      <c r="L24" t="s">
        <v>536</v>
      </c>
      <c r="M24" t="s">
        <v>598</v>
      </c>
      <c r="N24">
        <v>2010</v>
      </c>
      <c r="O24">
        <v>6275</v>
      </c>
      <c r="P24" t="s">
        <v>18</v>
      </c>
      <c r="Q24">
        <v>293</v>
      </c>
      <c r="R24">
        <v>302</v>
      </c>
      <c r="S24" t="s">
        <v>18</v>
      </c>
      <c r="T24" t="s">
        <v>904</v>
      </c>
      <c r="U24" t="s">
        <v>905</v>
      </c>
      <c r="V24" t="s">
        <v>909</v>
      </c>
      <c r="W24" t="s">
        <v>5640</v>
      </c>
    </row>
    <row r="25" spans="1:23" x14ac:dyDescent="0.25">
      <c r="A25" s="5"/>
      <c r="B25" t="s">
        <v>5441</v>
      </c>
      <c r="C25" t="str">
        <f t="shared" si="0"/>
        <v>READ</v>
      </c>
      <c r="D25" s="5"/>
      <c r="E25" s="5"/>
      <c r="F25" s="5"/>
      <c r="G25" s="5"/>
      <c r="H25" s="6" t="s">
        <v>2886</v>
      </c>
      <c r="I25" t="s">
        <v>1250</v>
      </c>
      <c r="J25" t="s">
        <v>1791</v>
      </c>
      <c r="K25" t="s">
        <v>1980</v>
      </c>
      <c r="L25" t="s">
        <v>2243</v>
      </c>
      <c r="M25" t="s">
        <v>2170</v>
      </c>
      <c r="N25">
        <v>2011</v>
      </c>
      <c r="O25" t="s">
        <v>18</v>
      </c>
      <c r="Q25" t="s">
        <v>1413</v>
      </c>
      <c r="R25" t="s">
        <v>1507</v>
      </c>
      <c r="T25" t="s">
        <v>18</v>
      </c>
      <c r="V25" t="s">
        <v>1081</v>
      </c>
      <c r="W25" t="s">
        <v>2143</v>
      </c>
    </row>
    <row r="26" spans="1:23" x14ac:dyDescent="0.25">
      <c r="A26" s="5"/>
      <c r="B26" t="s">
        <v>5424</v>
      </c>
      <c r="C26" t="str">
        <f t="shared" si="0"/>
        <v>READ</v>
      </c>
      <c r="D26" s="5"/>
      <c r="E26" s="5"/>
      <c r="F26" s="5"/>
      <c r="G26" s="5"/>
      <c r="H26" s="6" t="s">
        <v>5148</v>
      </c>
      <c r="I26" t="s">
        <v>4357</v>
      </c>
      <c r="J26" t="s">
        <v>4682</v>
      </c>
      <c r="K26" t="s">
        <v>6404</v>
      </c>
      <c r="L26" t="s">
        <v>6311</v>
      </c>
      <c r="N26">
        <v>2016</v>
      </c>
      <c r="Q26">
        <v>125</v>
      </c>
      <c r="R26">
        <v>162</v>
      </c>
      <c r="V26" t="s">
        <v>6312</v>
      </c>
      <c r="W26" t="s">
        <v>5640</v>
      </c>
    </row>
    <row r="27" spans="1:23" x14ac:dyDescent="0.25">
      <c r="A27" s="5"/>
      <c r="B27" t="s">
        <v>5424</v>
      </c>
      <c r="C27" t="str">
        <f t="shared" si="0"/>
        <v>READ</v>
      </c>
      <c r="D27" s="5"/>
      <c r="E27" s="5"/>
      <c r="F27" s="5"/>
      <c r="G27" s="5"/>
      <c r="H27" s="6" t="s">
        <v>4770</v>
      </c>
      <c r="I27" t="s">
        <v>7447</v>
      </c>
      <c r="J27" t="s">
        <v>7027</v>
      </c>
      <c r="K27" t="s">
        <v>5590</v>
      </c>
      <c r="L27" t="s">
        <v>5575</v>
      </c>
      <c r="N27">
        <v>2022</v>
      </c>
      <c r="Q27">
        <v>212</v>
      </c>
      <c r="R27">
        <v>240</v>
      </c>
      <c r="V27" t="s">
        <v>5486</v>
      </c>
      <c r="W27" t="s">
        <v>5539</v>
      </c>
    </row>
    <row r="28" spans="1:23" x14ac:dyDescent="0.25">
      <c r="A28" s="5"/>
      <c r="B28" t="s">
        <v>5436</v>
      </c>
      <c r="C28" t="str">
        <f t="shared" si="0"/>
        <v>READ</v>
      </c>
      <c r="D28" s="5"/>
      <c r="E28" s="5"/>
      <c r="F28" s="5"/>
      <c r="G28" s="5"/>
      <c r="H28" s="6" t="s">
        <v>7435</v>
      </c>
      <c r="I28" t="s">
        <v>332</v>
      </c>
      <c r="J28" t="s">
        <v>20</v>
      </c>
      <c r="K28" t="s">
        <v>695</v>
      </c>
      <c r="L28" t="s">
        <v>558</v>
      </c>
      <c r="M28" t="s">
        <v>18</v>
      </c>
      <c r="N28">
        <v>2023</v>
      </c>
      <c r="O28">
        <v>61</v>
      </c>
      <c r="P28">
        <v>3</v>
      </c>
      <c r="Q28">
        <v>835</v>
      </c>
      <c r="R28">
        <v>857</v>
      </c>
      <c r="S28" t="s">
        <v>18</v>
      </c>
      <c r="T28" t="s">
        <v>937</v>
      </c>
      <c r="U28" t="s">
        <v>938</v>
      </c>
      <c r="V28" t="s">
        <v>18</v>
      </c>
    </row>
    <row r="29" spans="1:23" x14ac:dyDescent="0.25">
      <c r="A29" s="5"/>
      <c r="B29" t="s">
        <v>5436</v>
      </c>
      <c r="C29" t="str">
        <f t="shared" si="0"/>
        <v>READ</v>
      </c>
      <c r="D29" s="5"/>
      <c r="E29" s="5"/>
      <c r="F29" s="5"/>
      <c r="G29" s="5"/>
      <c r="H29" s="6" t="s">
        <v>3176</v>
      </c>
      <c r="I29" t="s">
        <v>3175</v>
      </c>
      <c r="J29" t="s">
        <v>3179</v>
      </c>
      <c r="K29" t="s">
        <v>1981</v>
      </c>
      <c r="L29" t="s">
        <v>3177</v>
      </c>
      <c r="N29">
        <v>2007</v>
      </c>
      <c r="O29">
        <v>21</v>
      </c>
      <c r="P29">
        <v>2</v>
      </c>
      <c r="Q29">
        <v>191</v>
      </c>
      <c r="R29">
        <v>199</v>
      </c>
      <c r="T29" t="s">
        <v>3178</v>
      </c>
    </row>
    <row r="30" spans="1:23" x14ac:dyDescent="0.25">
      <c r="A30" s="5"/>
      <c r="B30" t="s">
        <v>5426</v>
      </c>
      <c r="C30" t="str">
        <f t="shared" si="0"/>
        <v>DELETED</v>
      </c>
      <c r="D30" s="5"/>
      <c r="E30" s="5"/>
      <c r="F30" s="5" t="s">
        <v>5431</v>
      </c>
      <c r="G30" s="5"/>
      <c r="H30" s="6" t="s">
        <v>5237</v>
      </c>
      <c r="I30" t="s">
        <v>4440</v>
      </c>
      <c r="J30" t="s">
        <v>7283</v>
      </c>
      <c r="K30" t="s">
        <v>6592</v>
      </c>
      <c r="L30" t="s">
        <v>5526</v>
      </c>
      <c r="N30">
        <v>2012</v>
      </c>
      <c r="Q30">
        <v>169</v>
      </c>
      <c r="R30">
        <v>194</v>
      </c>
      <c r="V30" t="s">
        <v>6593</v>
      </c>
      <c r="W30" t="s">
        <v>5640</v>
      </c>
    </row>
    <row r="31" spans="1:23" x14ac:dyDescent="0.25">
      <c r="A31" s="5"/>
      <c r="B31" t="s">
        <v>5425</v>
      </c>
      <c r="C31" t="str">
        <f t="shared" si="0"/>
        <v>DELETED</v>
      </c>
      <c r="D31" s="5"/>
      <c r="E31" s="5"/>
      <c r="F31" s="5" t="s">
        <v>5431</v>
      </c>
      <c r="G31" s="5"/>
      <c r="H31" s="6" t="s">
        <v>4777</v>
      </c>
      <c r="I31" t="s">
        <v>4036</v>
      </c>
      <c r="J31" t="s">
        <v>7030</v>
      </c>
      <c r="K31" t="s">
        <v>5602</v>
      </c>
      <c r="L31" t="s">
        <v>5510</v>
      </c>
      <c r="N31">
        <v>2023</v>
      </c>
      <c r="O31">
        <v>18</v>
      </c>
      <c r="P31">
        <v>2</v>
      </c>
      <c r="Q31">
        <v>139</v>
      </c>
      <c r="R31">
        <v>155</v>
      </c>
      <c r="T31" t="s">
        <v>912</v>
      </c>
    </row>
    <row r="32" spans="1:23" x14ac:dyDescent="0.25">
      <c r="A32" s="5"/>
      <c r="B32" t="s">
        <v>5441</v>
      </c>
      <c r="C32" t="str">
        <f t="shared" si="0"/>
        <v>DELETED</v>
      </c>
      <c r="D32" s="5"/>
      <c r="E32" s="5"/>
      <c r="F32" s="5" t="s">
        <v>5431</v>
      </c>
      <c r="G32" s="5"/>
      <c r="H32" s="6" t="s">
        <v>2909</v>
      </c>
      <c r="I32" t="s">
        <v>1275</v>
      </c>
      <c r="J32" t="s">
        <v>1813</v>
      </c>
      <c r="K32" t="s">
        <v>2005</v>
      </c>
      <c r="L32" t="s">
        <v>2265</v>
      </c>
      <c r="M32" t="s">
        <v>2273</v>
      </c>
      <c r="N32">
        <v>2018</v>
      </c>
      <c r="O32" t="s">
        <v>18</v>
      </c>
      <c r="Q32" t="s">
        <v>1464</v>
      </c>
      <c r="R32" t="s">
        <v>1416</v>
      </c>
      <c r="T32" t="s">
        <v>18</v>
      </c>
      <c r="V32" t="s">
        <v>1101</v>
      </c>
      <c r="W32" t="s">
        <v>2143</v>
      </c>
    </row>
    <row r="33" spans="1:23" x14ac:dyDescent="0.25">
      <c r="A33" s="5"/>
      <c r="B33" t="s">
        <v>5425</v>
      </c>
      <c r="C33" t="str">
        <f t="shared" si="0"/>
        <v>DELETED</v>
      </c>
      <c r="D33" s="5"/>
      <c r="E33" s="5"/>
      <c r="F33" s="5" t="s">
        <v>5431</v>
      </c>
      <c r="G33" s="5"/>
      <c r="H33" s="6" t="s">
        <v>4996</v>
      </c>
      <c r="I33" t="s">
        <v>4223</v>
      </c>
      <c r="J33" t="s">
        <v>7148</v>
      </c>
      <c r="K33" t="s">
        <v>6070</v>
      </c>
      <c r="L33" t="s">
        <v>6071</v>
      </c>
      <c r="N33">
        <v>2018</v>
      </c>
      <c r="O33">
        <v>18</v>
      </c>
      <c r="P33">
        <v>2</v>
      </c>
      <c r="Q33">
        <v>1209</v>
      </c>
      <c r="R33">
        <v>1247</v>
      </c>
      <c r="T33" t="s">
        <v>5519</v>
      </c>
    </row>
    <row r="34" spans="1:23" x14ac:dyDescent="0.25">
      <c r="A34" s="5"/>
      <c r="B34" t="s">
        <v>5426</v>
      </c>
      <c r="C34" t="str">
        <f t="shared" si="0"/>
        <v>READ</v>
      </c>
      <c r="D34" s="5"/>
      <c r="E34" s="5"/>
      <c r="F34" s="5"/>
      <c r="G34" s="5"/>
      <c r="H34" s="6" t="s">
        <v>4979</v>
      </c>
      <c r="I34" t="s">
        <v>4206</v>
      </c>
      <c r="J34" t="s">
        <v>4615</v>
      </c>
      <c r="K34" t="s">
        <v>6035</v>
      </c>
      <c r="L34" t="s">
        <v>6036</v>
      </c>
      <c r="N34">
        <v>2019</v>
      </c>
      <c r="Q34">
        <v>3</v>
      </c>
      <c r="R34">
        <v>25</v>
      </c>
      <c r="V34" t="s">
        <v>6037</v>
      </c>
      <c r="W34" t="s">
        <v>5539</v>
      </c>
    </row>
    <row r="35" spans="1:23" x14ac:dyDescent="0.25">
      <c r="A35" s="5"/>
      <c r="B35" t="s">
        <v>5425</v>
      </c>
      <c r="C35" t="str">
        <f t="shared" si="0"/>
        <v>DELETED</v>
      </c>
      <c r="D35" s="5"/>
      <c r="E35" s="5"/>
      <c r="F35" s="5" t="s">
        <v>5431</v>
      </c>
      <c r="G35" s="5"/>
      <c r="H35" s="6" t="s">
        <v>5000</v>
      </c>
      <c r="I35" t="s">
        <v>4227</v>
      </c>
      <c r="J35" t="s">
        <v>7150</v>
      </c>
      <c r="K35" t="s">
        <v>6080</v>
      </c>
      <c r="L35" t="s">
        <v>5541</v>
      </c>
      <c r="N35">
        <v>2019</v>
      </c>
      <c r="O35">
        <v>62</v>
      </c>
      <c r="P35">
        <v>7</v>
      </c>
      <c r="Q35">
        <v>2539</v>
      </c>
      <c r="R35">
        <v>2575</v>
      </c>
      <c r="T35" t="s">
        <v>5542</v>
      </c>
    </row>
    <row r="36" spans="1:23" x14ac:dyDescent="0.25">
      <c r="A36" s="5"/>
      <c r="B36" t="s">
        <v>5426</v>
      </c>
      <c r="C36" t="str">
        <f t="shared" si="0"/>
        <v>DELETED</v>
      </c>
      <c r="D36" s="5"/>
      <c r="E36" s="5"/>
      <c r="F36" s="5" t="s">
        <v>5431</v>
      </c>
      <c r="G36" s="5"/>
      <c r="H36" s="6" t="s">
        <v>5277</v>
      </c>
      <c r="I36" t="s">
        <v>4478</v>
      </c>
      <c r="J36" t="s">
        <v>7313</v>
      </c>
      <c r="K36" t="s">
        <v>6682</v>
      </c>
      <c r="L36" t="s">
        <v>5526</v>
      </c>
      <c r="N36">
        <v>2012</v>
      </c>
      <c r="Q36">
        <v>87</v>
      </c>
      <c r="R36">
        <v>98</v>
      </c>
      <c r="V36" t="s">
        <v>6593</v>
      </c>
      <c r="W36" t="s">
        <v>5640</v>
      </c>
    </row>
    <row r="37" spans="1:23" x14ac:dyDescent="0.25">
      <c r="A37" s="5"/>
      <c r="B37" t="s">
        <v>5426</v>
      </c>
      <c r="C37" t="str">
        <f t="shared" si="0"/>
        <v>READ</v>
      </c>
      <c r="D37" s="5"/>
      <c r="E37" s="5"/>
      <c r="F37" s="5"/>
      <c r="G37" s="5"/>
      <c r="H37" s="6" t="s">
        <v>5352</v>
      </c>
      <c r="I37" t="s">
        <v>4539</v>
      </c>
      <c r="J37" t="s">
        <v>7370</v>
      </c>
      <c r="K37" t="s">
        <v>6837</v>
      </c>
      <c r="L37" t="s">
        <v>5526</v>
      </c>
      <c r="N37">
        <v>2008</v>
      </c>
      <c r="Q37">
        <v>30</v>
      </c>
      <c r="R37">
        <v>41</v>
      </c>
      <c r="V37" t="s">
        <v>6838</v>
      </c>
      <c r="W37" t="s">
        <v>5640</v>
      </c>
    </row>
    <row r="38" spans="1:23" x14ac:dyDescent="0.25">
      <c r="A38" s="5"/>
      <c r="B38" t="s">
        <v>5426</v>
      </c>
      <c r="C38" t="str">
        <f t="shared" si="0"/>
        <v>DELETED</v>
      </c>
      <c r="D38" s="5"/>
      <c r="E38" s="5"/>
      <c r="F38" s="5" t="s">
        <v>5431</v>
      </c>
      <c r="G38" s="5"/>
      <c r="H38" s="6" t="s">
        <v>4941</v>
      </c>
      <c r="I38" t="s">
        <v>4172</v>
      </c>
      <c r="J38" t="s">
        <v>7121</v>
      </c>
      <c r="K38" t="s">
        <v>5948</v>
      </c>
      <c r="L38" t="s">
        <v>5949</v>
      </c>
      <c r="N38">
        <v>2021</v>
      </c>
      <c r="Q38">
        <v>169</v>
      </c>
      <c r="R38">
        <v>175</v>
      </c>
      <c r="V38" t="s">
        <v>5950</v>
      </c>
      <c r="W38" t="s">
        <v>5539</v>
      </c>
    </row>
    <row r="39" spans="1:23" x14ac:dyDescent="0.25">
      <c r="A39" s="5"/>
      <c r="B39" t="s">
        <v>5441</v>
      </c>
      <c r="C39" t="str">
        <f t="shared" si="0"/>
        <v>READ</v>
      </c>
      <c r="D39" s="5"/>
      <c r="E39" s="5"/>
      <c r="F39" s="5"/>
      <c r="G39" s="5"/>
      <c r="H39" s="6" t="s">
        <v>7440</v>
      </c>
      <c r="I39" t="s">
        <v>273</v>
      </c>
      <c r="J39" t="s">
        <v>20</v>
      </c>
      <c r="K39" t="s">
        <v>636</v>
      </c>
      <c r="L39" t="s">
        <v>532</v>
      </c>
      <c r="M39" t="s">
        <v>595</v>
      </c>
      <c r="N39">
        <v>2022</v>
      </c>
      <c r="O39">
        <v>433</v>
      </c>
      <c r="P39" t="s">
        <v>18</v>
      </c>
      <c r="Q39">
        <v>255</v>
      </c>
      <c r="R39">
        <v>267</v>
      </c>
      <c r="S39" t="s">
        <v>18</v>
      </c>
      <c r="T39" t="s">
        <v>901</v>
      </c>
      <c r="U39" t="s">
        <v>902</v>
      </c>
      <c r="V39" t="s">
        <v>903</v>
      </c>
      <c r="W39" t="s">
        <v>5539</v>
      </c>
    </row>
    <row r="40" spans="1:23" x14ac:dyDescent="0.25">
      <c r="A40" s="5"/>
      <c r="B40" t="s">
        <v>5441</v>
      </c>
      <c r="C40" t="str">
        <f t="shared" si="0"/>
        <v>READ</v>
      </c>
      <c r="D40" s="5"/>
      <c r="E40" s="5"/>
      <c r="F40" s="5"/>
      <c r="G40" s="5"/>
      <c r="H40" s="6" t="s">
        <v>2844</v>
      </c>
      <c r="I40" t="s">
        <v>1208</v>
      </c>
      <c r="J40" t="s">
        <v>1750</v>
      </c>
      <c r="K40" t="s">
        <v>1938</v>
      </c>
      <c r="L40" t="s">
        <v>2196</v>
      </c>
      <c r="M40" t="s">
        <v>2170</v>
      </c>
      <c r="N40">
        <v>2013</v>
      </c>
      <c r="O40" t="s">
        <v>18</v>
      </c>
      <c r="Q40" t="s">
        <v>1436</v>
      </c>
      <c r="R40" t="s">
        <v>1425</v>
      </c>
      <c r="T40" t="s">
        <v>18</v>
      </c>
      <c r="V40" t="s">
        <v>1053</v>
      </c>
      <c r="W40" t="s">
        <v>2143</v>
      </c>
    </row>
    <row r="41" spans="1:23" x14ac:dyDescent="0.25">
      <c r="A41" s="5"/>
      <c r="B41" t="s">
        <v>5441</v>
      </c>
      <c r="C41" t="str">
        <f t="shared" si="0"/>
        <v>DELETED</v>
      </c>
      <c r="D41" s="5"/>
      <c r="E41" s="5"/>
      <c r="F41" s="5" t="s">
        <v>5431</v>
      </c>
      <c r="G41" s="5"/>
      <c r="H41" t="s">
        <v>18</v>
      </c>
      <c r="I41" t="s">
        <v>344</v>
      </c>
      <c r="J41" t="s">
        <v>90</v>
      </c>
      <c r="K41" t="s">
        <v>707</v>
      </c>
      <c r="L41" t="s">
        <v>561</v>
      </c>
      <c r="M41" t="s">
        <v>611</v>
      </c>
      <c r="N41">
        <v>2021</v>
      </c>
      <c r="O41" t="s">
        <v>18</v>
      </c>
      <c r="P41" t="s">
        <v>18</v>
      </c>
      <c r="Q41">
        <v>5718</v>
      </c>
      <c r="R41">
        <v>5727</v>
      </c>
      <c r="S41" t="s">
        <v>18</v>
      </c>
      <c r="T41" t="s">
        <v>18</v>
      </c>
      <c r="U41" t="s">
        <v>18</v>
      </c>
      <c r="V41" t="s">
        <v>940</v>
      </c>
    </row>
    <row r="42" spans="1:23" x14ac:dyDescent="0.25">
      <c r="A42" s="5"/>
      <c r="B42" t="s">
        <v>5426</v>
      </c>
      <c r="C42" t="str">
        <f t="shared" si="0"/>
        <v>READ</v>
      </c>
      <c r="D42" s="5"/>
      <c r="E42" s="5"/>
      <c r="F42" s="5"/>
      <c r="G42" s="5"/>
      <c r="H42" s="6" t="s">
        <v>4804</v>
      </c>
      <c r="I42" t="s">
        <v>7472</v>
      </c>
      <c r="J42" t="s">
        <v>7049</v>
      </c>
      <c r="K42" t="s">
        <v>5656</v>
      </c>
      <c r="L42" t="s">
        <v>5578</v>
      </c>
      <c r="N42">
        <v>2023</v>
      </c>
      <c r="Q42">
        <v>193</v>
      </c>
      <c r="R42">
        <v>209</v>
      </c>
      <c r="V42" t="s">
        <v>5657</v>
      </c>
      <c r="W42" t="s">
        <v>5498</v>
      </c>
    </row>
    <row r="43" spans="1:23" x14ac:dyDescent="0.25">
      <c r="A43" s="5"/>
      <c r="B43" t="s">
        <v>5436</v>
      </c>
      <c r="C43" t="str">
        <f t="shared" si="0"/>
        <v>READ</v>
      </c>
      <c r="D43" s="5"/>
      <c r="E43" s="5"/>
      <c r="F43" s="5"/>
      <c r="G43" s="5"/>
      <c r="H43" s="6" t="s">
        <v>7442</v>
      </c>
      <c r="I43" t="s">
        <v>282</v>
      </c>
      <c r="J43" t="s">
        <v>29</v>
      </c>
      <c r="K43" t="s">
        <v>645</v>
      </c>
      <c r="L43" t="s">
        <v>538</v>
      </c>
      <c r="M43" t="s">
        <v>18</v>
      </c>
      <c r="N43">
        <v>2023</v>
      </c>
      <c r="O43" t="s">
        <v>18</v>
      </c>
      <c r="P43" t="s">
        <v>18</v>
      </c>
      <c r="Q43" t="s">
        <v>18</v>
      </c>
      <c r="R43" t="s">
        <v>18</v>
      </c>
      <c r="S43" t="s">
        <v>18</v>
      </c>
      <c r="T43" t="s">
        <v>911</v>
      </c>
      <c r="U43" t="s">
        <v>912</v>
      </c>
      <c r="V43" t="s">
        <v>18</v>
      </c>
    </row>
    <row r="44" spans="1:23" x14ac:dyDescent="0.25">
      <c r="A44" s="5"/>
      <c r="B44" t="s">
        <v>5436</v>
      </c>
      <c r="C44" t="str">
        <f t="shared" si="0"/>
        <v>DELETED</v>
      </c>
      <c r="D44" s="5"/>
      <c r="E44" s="5"/>
      <c r="F44" s="5" t="s">
        <v>5431</v>
      </c>
      <c r="G44" s="5"/>
      <c r="H44" s="6" t="s">
        <v>7444</v>
      </c>
      <c r="I44" t="s">
        <v>287</v>
      </c>
      <c r="J44" t="s">
        <v>34</v>
      </c>
      <c r="K44" t="s">
        <v>650</v>
      </c>
      <c r="L44" t="s">
        <v>541</v>
      </c>
      <c r="M44" t="s">
        <v>600</v>
      </c>
      <c r="N44">
        <v>2017</v>
      </c>
      <c r="O44">
        <v>124</v>
      </c>
      <c r="P44" t="s">
        <v>18</v>
      </c>
      <c r="Q44">
        <v>216</v>
      </c>
      <c r="R44">
        <v>223</v>
      </c>
      <c r="S44" t="s">
        <v>18</v>
      </c>
      <c r="T44" t="s">
        <v>917</v>
      </c>
      <c r="U44" t="s">
        <v>18</v>
      </c>
      <c r="V44" t="s">
        <v>18</v>
      </c>
    </row>
    <row r="45" spans="1:23" x14ac:dyDescent="0.25">
      <c r="A45" s="5"/>
      <c r="B45" t="s">
        <v>5425</v>
      </c>
      <c r="C45" t="str">
        <f t="shared" si="0"/>
        <v>DELETED</v>
      </c>
      <c r="D45" s="5"/>
      <c r="E45" s="5"/>
      <c r="F45" s="5" t="s">
        <v>5431</v>
      </c>
      <c r="G45" s="5"/>
      <c r="H45" s="6" t="s">
        <v>4764</v>
      </c>
      <c r="I45" t="s">
        <v>4028</v>
      </c>
      <c r="J45" t="s">
        <v>7022</v>
      </c>
      <c r="L45" t="s">
        <v>5583</v>
      </c>
      <c r="N45">
        <v>2021</v>
      </c>
      <c r="O45">
        <v>65</v>
      </c>
      <c r="P45">
        <v>3</v>
      </c>
      <c r="Q45">
        <v>54</v>
      </c>
      <c r="R45">
        <v>61</v>
      </c>
      <c r="T45" t="s">
        <v>5502</v>
      </c>
    </row>
  </sheetData>
  <autoFilter ref="A1:X45" xr:uid="{F110F3BC-71A3-486E-AACE-0136065EC307}"/>
  <hyperlinks>
    <hyperlink ref="H3" r:id="rId1" xr:uid="{78005A6E-C90F-4CE3-9AA5-CE07D7AF1AC8}"/>
    <hyperlink ref="H4" r:id="rId2" xr:uid="{D90AED52-42CF-4154-A67D-486FC01DAEF4}"/>
    <hyperlink ref="H5" r:id="rId3" xr:uid="{0CD673A4-6BBD-426D-90F9-90A4F3C9251D}"/>
    <hyperlink ref="H6" r:id="rId4" xr:uid="{C3B2A3C6-E750-47D1-8CA1-9E81D5148D2B}"/>
    <hyperlink ref="H7" r:id="rId5" xr:uid="{B972366B-06D2-4D68-B210-825F6C192A77}"/>
    <hyperlink ref="H8" r:id="rId6" xr:uid="{8072D1B4-C426-45D8-828D-40C49CE81761}"/>
    <hyperlink ref="H9" r:id="rId7" xr:uid="{B80015BD-5A7E-429E-B18A-673C0022AB3D}"/>
    <hyperlink ref="H10" r:id="rId8" xr:uid="{D6C25CDA-5205-4CCC-8F01-B95C92877F9E}"/>
    <hyperlink ref="H11" r:id="rId9" xr:uid="{8ECDC71F-B327-4FFF-B0AF-85C1040D0A17}"/>
    <hyperlink ref="H12" r:id="rId10" xr:uid="{09E1172E-1758-43F2-8FEA-CD2DCC1C6C99}"/>
    <hyperlink ref="H13" r:id="rId11" xr:uid="{9C28730D-9A56-406D-B09F-2ED20C5FDE65}"/>
    <hyperlink ref="H14" r:id="rId12" xr:uid="{3C3D54F3-3AB1-4AD5-BFC8-C1C9B08EA439}"/>
    <hyperlink ref="H15" r:id="rId13" xr:uid="{B072CAE8-3FBE-4FB7-95FB-0A728D6E7182}"/>
    <hyperlink ref="H16" r:id="rId14" xr:uid="{CE73D252-8FD2-4F71-B119-094320297E3F}"/>
    <hyperlink ref="H17" r:id="rId15" xr:uid="{288F1B1C-BD5A-4D0B-A727-04FE53523803}"/>
    <hyperlink ref="H18" r:id="rId16" xr:uid="{FDE09C42-76B6-459A-A6C0-A6B5D813A373}"/>
    <hyperlink ref="H19" r:id="rId17" xr:uid="{9186BE5E-7FC7-46F1-90DD-2681ECD74639}"/>
    <hyperlink ref="H20" r:id="rId18" xr:uid="{22E3CFBB-F7B6-4FD5-90AD-B33DB057F6D6}"/>
    <hyperlink ref="H21" r:id="rId19" xr:uid="{696E34EF-6B60-460F-B276-AD294EC7CD66}"/>
    <hyperlink ref="H22" r:id="rId20" xr:uid="{6E787D80-42BC-4963-867F-476754C186F1}"/>
    <hyperlink ref="H23" r:id="rId21" xr:uid="{98191900-761E-4ABD-835B-5C701447000C}"/>
    <hyperlink ref="H24" r:id="rId22" xr:uid="{8310D56A-62EE-4A26-B1BD-D7D7C5DAB4FD}"/>
    <hyperlink ref="H25" r:id="rId23" xr:uid="{157E8290-4731-4502-A016-F657FDE83290}"/>
    <hyperlink ref="H26" r:id="rId24" xr:uid="{2EDEFF60-BC06-4A27-89D6-D3E9B60858B5}"/>
    <hyperlink ref="H27" r:id="rId25" xr:uid="{FB0502E1-A2B0-4F4C-942B-BE775FBDF976}"/>
    <hyperlink ref="H29" r:id="rId26" xr:uid="{5B76E050-702F-47B0-90D3-17FFCC82A91D}"/>
    <hyperlink ref="H30" r:id="rId27" xr:uid="{9342D451-82A1-4991-8D38-16C6FEC6813E}"/>
    <hyperlink ref="H31" r:id="rId28" xr:uid="{0C74235A-46A2-425C-8072-4C503BB00DFD}"/>
    <hyperlink ref="H32" r:id="rId29" xr:uid="{E4B3F73A-4538-4EA4-B750-663F71FB9574}"/>
    <hyperlink ref="H33" r:id="rId30" xr:uid="{0F18B330-14AE-4613-BF32-0FDA7FAAECDA}"/>
    <hyperlink ref="H34" r:id="rId31" xr:uid="{C0F287C2-AFFD-46AB-AC9E-FB1EA2882065}"/>
    <hyperlink ref="H35" r:id="rId32" xr:uid="{29D6CA84-0F75-44F5-A288-CE8115D594D8}"/>
    <hyperlink ref="H28" r:id="rId33" xr:uid="{80459BD0-AC01-424A-9B8F-0D19D93974C7}"/>
    <hyperlink ref="H36" r:id="rId34" xr:uid="{FE43D544-C5AD-4288-A8A9-27177F8B99ED}"/>
    <hyperlink ref="H37" r:id="rId35" xr:uid="{3F46EF16-4222-4B6A-9E68-18EBBDE1B0C5}"/>
    <hyperlink ref="H38" r:id="rId36" xr:uid="{A43795D2-4E17-4C6C-8C5C-4426137401EB}"/>
    <hyperlink ref="H40" r:id="rId37" xr:uid="{B74DCB06-4D53-49F4-B0B2-9BA16CDD97BC}"/>
    <hyperlink ref="H39" r:id="rId38" xr:uid="{EF66C153-7D3F-47A7-BCE5-055E6D875120}"/>
    <hyperlink ref="H42" r:id="rId39" xr:uid="{5391EB5E-9E73-48B0-A497-EBBFA985C536}"/>
    <hyperlink ref="H43" r:id="rId40" xr:uid="{94E2D884-75BB-4FF9-9A2E-5E60BDFB1482}"/>
    <hyperlink ref="H44" r:id="rId41" xr:uid="{5E9D0B98-3755-4A8D-A415-5281D9BEF581}"/>
    <hyperlink ref="H45" r:id="rId42" xr:uid="{B538F901-604D-4C55-9854-556641D6E7C5}"/>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7572-7BF6-4655-B4D0-0D2212E2EB87}">
  <dimension ref="A1:X26"/>
  <sheetViews>
    <sheetView workbookViewId="0">
      <selection activeCell="G32" sqref="G32"/>
    </sheetView>
  </sheetViews>
  <sheetFormatPr baseColWidth="10" defaultRowHeight="15" x14ac:dyDescent="0.25"/>
  <cols>
    <col min="24" max="24" width="255.7109375" bestFit="1" customWidth="1"/>
    <col min="25" max="25" width="116" bestFit="1" customWidth="1"/>
    <col min="26" max="26" width="149.5703125" bestFit="1" customWidth="1"/>
  </cols>
  <sheetData>
    <row r="1" spans="1:24" x14ac:dyDescent="0.25">
      <c r="A1" t="s">
        <v>7423</v>
      </c>
      <c r="B1" t="s">
        <v>5430</v>
      </c>
      <c r="C1" t="s">
        <v>984</v>
      </c>
      <c r="D1" t="s">
        <v>985</v>
      </c>
      <c r="E1" t="s">
        <v>986</v>
      </c>
      <c r="F1" t="s">
        <v>987</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5426</v>
      </c>
      <c r="C2" t="s">
        <v>7448</v>
      </c>
      <c r="D2" s="5"/>
      <c r="E2" s="5"/>
      <c r="F2" s="5"/>
      <c r="G2" s="5"/>
      <c r="H2" s="6" t="s">
        <v>4983</v>
      </c>
      <c r="I2" t="s">
        <v>4210</v>
      </c>
      <c r="J2" t="s">
        <v>7140</v>
      </c>
      <c r="K2" t="s">
        <v>6047</v>
      </c>
      <c r="L2" t="s">
        <v>5571</v>
      </c>
      <c r="N2">
        <v>2021</v>
      </c>
      <c r="Q2">
        <v>263</v>
      </c>
      <c r="R2">
        <v>279</v>
      </c>
      <c r="V2" t="s">
        <v>5922</v>
      </c>
      <c r="W2" t="s">
        <v>5539</v>
      </c>
    </row>
    <row r="3" spans="1:24" x14ac:dyDescent="0.25">
      <c r="A3" s="5"/>
      <c r="B3" t="s">
        <v>5426</v>
      </c>
      <c r="C3" t="s">
        <v>7448</v>
      </c>
      <c r="D3" s="5"/>
      <c r="E3" s="5"/>
      <c r="F3" s="5"/>
      <c r="G3" s="5"/>
      <c r="H3" s="6" t="s">
        <v>4964</v>
      </c>
      <c r="I3" t="s">
        <v>4192</v>
      </c>
      <c r="J3" t="s">
        <v>7133</v>
      </c>
      <c r="K3" t="s">
        <v>5994</v>
      </c>
      <c r="L3" t="s">
        <v>5890</v>
      </c>
      <c r="N3">
        <v>2019</v>
      </c>
      <c r="Q3">
        <v>121</v>
      </c>
      <c r="R3">
        <v>131</v>
      </c>
      <c r="V3" t="s">
        <v>5995</v>
      </c>
      <c r="W3" t="s">
        <v>5539</v>
      </c>
    </row>
    <row r="4" spans="1:24" x14ac:dyDescent="0.25">
      <c r="A4" s="5"/>
      <c r="B4" t="s">
        <v>5441</v>
      </c>
      <c r="C4" t="s">
        <v>7448</v>
      </c>
      <c r="D4" s="5"/>
      <c r="E4" s="5"/>
      <c r="F4" s="5"/>
      <c r="G4" s="5"/>
      <c r="H4" s="6" t="s">
        <v>2938</v>
      </c>
      <c r="I4" t="s">
        <v>1305</v>
      </c>
      <c r="J4" t="s">
        <v>1835</v>
      </c>
      <c r="K4" t="s">
        <v>2035</v>
      </c>
      <c r="L4" t="s">
        <v>2214</v>
      </c>
      <c r="N4">
        <v>2015</v>
      </c>
      <c r="O4" t="s">
        <v>1444</v>
      </c>
      <c r="P4">
        <v>6</v>
      </c>
      <c r="Q4" t="s">
        <v>1593</v>
      </c>
      <c r="R4" t="s">
        <v>1594</v>
      </c>
      <c r="T4" t="s">
        <v>992</v>
      </c>
      <c r="V4" t="s">
        <v>18</v>
      </c>
      <c r="W4" t="s">
        <v>2143</v>
      </c>
    </row>
    <row r="5" spans="1:24" x14ac:dyDescent="0.25">
      <c r="A5" s="5"/>
      <c r="B5" t="s">
        <v>5425</v>
      </c>
      <c r="C5" t="s">
        <v>7448</v>
      </c>
      <c r="D5" s="5"/>
      <c r="E5" s="5"/>
      <c r="F5" s="5"/>
      <c r="G5" s="5"/>
      <c r="H5" s="6" t="s">
        <v>5189</v>
      </c>
      <c r="I5" t="s">
        <v>4394</v>
      </c>
      <c r="J5" t="s">
        <v>7255</v>
      </c>
      <c r="K5" t="s">
        <v>6489</v>
      </c>
      <c r="L5" t="s">
        <v>5867</v>
      </c>
      <c r="N5">
        <v>2013</v>
      </c>
      <c r="O5">
        <v>50</v>
      </c>
      <c r="P5">
        <v>4</v>
      </c>
      <c r="Q5">
        <v>92</v>
      </c>
      <c r="R5">
        <v>103</v>
      </c>
      <c r="T5" t="s">
        <v>5868</v>
      </c>
    </row>
    <row r="6" spans="1:24" x14ac:dyDescent="0.25">
      <c r="A6" s="5"/>
      <c r="B6" t="s">
        <v>5426</v>
      </c>
      <c r="C6" t="s">
        <v>7448</v>
      </c>
      <c r="D6" s="5"/>
      <c r="E6" s="5"/>
      <c r="F6" s="5"/>
      <c r="G6" s="5"/>
      <c r="H6" s="6" t="s">
        <v>5238</v>
      </c>
      <c r="I6" t="s">
        <v>4441</v>
      </c>
      <c r="J6" t="s">
        <v>4707</v>
      </c>
      <c r="K6" t="s">
        <v>6594</v>
      </c>
      <c r="L6" t="s">
        <v>6574</v>
      </c>
      <c r="N6">
        <v>2013</v>
      </c>
      <c r="Q6">
        <v>120</v>
      </c>
      <c r="R6">
        <v>135</v>
      </c>
      <c r="V6" t="s">
        <v>6575</v>
      </c>
      <c r="W6" t="s">
        <v>5640</v>
      </c>
    </row>
    <row r="7" spans="1:24" x14ac:dyDescent="0.25">
      <c r="A7" s="5"/>
      <c r="B7" t="s">
        <v>5426</v>
      </c>
      <c r="C7" t="s">
        <v>7448</v>
      </c>
      <c r="D7" s="5"/>
      <c r="E7" s="5"/>
      <c r="F7" s="5"/>
      <c r="G7" s="5"/>
      <c r="H7" s="6" t="s">
        <v>5283</v>
      </c>
      <c r="I7" t="s">
        <v>4484</v>
      </c>
      <c r="J7" t="s">
        <v>7318</v>
      </c>
      <c r="K7" t="s">
        <v>6696</v>
      </c>
      <c r="L7" t="s">
        <v>5592</v>
      </c>
      <c r="N7">
        <v>2011</v>
      </c>
      <c r="Q7">
        <v>31</v>
      </c>
      <c r="R7">
        <v>45</v>
      </c>
      <c r="V7" t="s">
        <v>6697</v>
      </c>
      <c r="W7" t="s">
        <v>5640</v>
      </c>
    </row>
    <row r="8" spans="1:24" x14ac:dyDescent="0.25">
      <c r="A8" s="5"/>
      <c r="B8" t="s">
        <v>5441</v>
      </c>
      <c r="C8" t="s">
        <v>7448</v>
      </c>
      <c r="D8" s="5"/>
      <c r="E8" s="5"/>
      <c r="F8" s="5"/>
      <c r="G8" s="5"/>
      <c r="H8" s="6" t="s">
        <v>7431</v>
      </c>
      <c r="I8" t="s">
        <v>378</v>
      </c>
      <c r="J8" t="s">
        <v>48</v>
      </c>
      <c r="K8" t="s">
        <v>741</v>
      </c>
      <c r="L8" t="s">
        <v>569</v>
      </c>
      <c r="M8" t="s">
        <v>18</v>
      </c>
      <c r="N8">
        <v>2006</v>
      </c>
      <c r="O8">
        <v>42</v>
      </c>
      <c r="P8">
        <v>3</v>
      </c>
      <c r="Q8">
        <v>1843</v>
      </c>
      <c r="R8">
        <v>1859</v>
      </c>
      <c r="S8" t="s">
        <v>18</v>
      </c>
      <c r="T8" t="s">
        <v>949</v>
      </c>
      <c r="U8" t="s">
        <v>950</v>
      </c>
      <c r="V8" t="s">
        <v>18</v>
      </c>
    </row>
    <row r="9" spans="1:24" x14ac:dyDescent="0.25">
      <c r="A9" s="5"/>
      <c r="B9" t="s">
        <v>5426</v>
      </c>
      <c r="C9" t="s">
        <v>7448</v>
      </c>
      <c r="D9" s="5"/>
      <c r="E9" s="5"/>
      <c r="F9" s="5"/>
      <c r="G9" s="5"/>
      <c r="H9" s="6" t="s">
        <v>4737</v>
      </c>
      <c r="I9" t="s">
        <v>4009</v>
      </c>
      <c r="J9" t="s">
        <v>4613</v>
      </c>
      <c r="K9" t="s">
        <v>5531</v>
      </c>
      <c r="L9" t="s">
        <v>5532</v>
      </c>
      <c r="N9">
        <v>2025</v>
      </c>
      <c r="Q9">
        <v>188</v>
      </c>
      <c r="R9">
        <v>201</v>
      </c>
      <c r="V9" t="s">
        <v>5468</v>
      </c>
      <c r="W9" t="s">
        <v>5498</v>
      </c>
    </row>
    <row r="10" spans="1:24" x14ac:dyDescent="0.25">
      <c r="A10" s="5"/>
      <c r="B10" t="s">
        <v>5426</v>
      </c>
      <c r="C10" t="s">
        <v>7448</v>
      </c>
      <c r="D10" s="5"/>
      <c r="E10" s="5"/>
      <c r="F10" s="5"/>
      <c r="G10" s="5"/>
      <c r="H10" s="6" t="s">
        <v>4797</v>
      </c>
      <c r="I10" t="s">
        <v>7459</v>
      </c>
      <c r="J10" t="s">
        <v>7044</v>
      </c>
      <c r="K10" t="s">
        <v>5643</v>
      </c>
      <c r="L10" t="s">
        <v>5644</v>
      </c>
      <c r="N10">
        <v>2021</v>
      </c>
      <c r="Q10">
        <v>1</v>
      </c>
      <c r="R10">
        <v>31</v>
      </c>
      <c r="V10" t="s">
        <v>5645</v>
      </c>
      <c r="W10" t="s">
        <v>5539</v>
      </c>
    </row>
    <row r="11" spans="1:24" x14ac:dyDescent="0.25">
      <c r="A11" s="5"/>
      <c r="B11" t="s">
        <v>5441</v>
      </c>
      <c r="C11" t="s">
        <v>7448</v>
      </c>
      <c r="D11" s="5"/>
      <c r="E11" s="5"/>
      <c r="F11" s="5"/>
      <c r="G11" s="5"/>
      <c r="H11" s="6" t="s">
        <v>7432</v>
      </c>
      <c r="I11" t="s">
        <v>422</v>
      </c>
      <c r="J11" t="s">
        <v>167</v>
      </c>
      <c r="K11" t="s">
        <v>785</v>
      </c>
      <c r="L11" t="s">
        <v>574</v>
      </c>
      <c r="M11" t="s">
        <v>18</v>
      </c>
      <c r="N11">
        <v>2006</v>
      </c>
      <c r="O11">
        <v>56</v>
      </c>
      <c r="P11">
        <v>3</v>
      </c>
      <c r="Q11">
        <v>195</v>
      </c>
      <c r="R11">
        <v>244</v>
      </c>
      <c r="S11" t="s">
        <v>18</v>
      </c>
      <c r="T11" t="s">
        <v>955</v>
      </c>
      <c r="U11" t="s">
        <v>956</v>
      </c>
      <c r="V11" t="s">
        <v>18</v>
      </c>
    </row>
    <row r="12" spans="1:24" x14ac:dyDescent="0.25">
      <c r="A12" s="5"/>
      <c r="B12" t="s">
        <v>5425</v>
      </c>
      <c r="C12" t="s">
        <v>7448</v>
      </c>
      <c r="D12" s="5"/>
      <c r="E12" s="5"/>
      <c r="F12" s="5"/>
      <c r="G12" s="5"/>
      <c r="H12" s="6" t="s">
        <v>4950</v>
      </c>
      <c r="I12" t="s">
        <v>4181</v>
      </c>
      <c r="J12" t="s">
        <v>7128</v>
      </c>
      <c r="K12" t="s">
        <v>5964</v>
      </c>
      <c r="L12" t="s">
        <v>5867</v>
      </c>
      <c r="N12">
        <v>2018</v>
      </c>
      <c r="O12">
        <v>55</v>
      </c>
      <c r="P12">
        <v>1</v>
      </c>
      <c r="Q12">
        <v>104</v>
      </c>
      <c r="R12">
        <v>119</v>
      </c>
      <c r="T12" t="s">
        <v>5868</v>
      </c>
    </row>
    <row r="13" spans="1:24" x14ac:dyDescent="0.25">
      <c r="A13" s="5"/>
      <c r="B13" t="s">
        <v>5424</v>
      </c>
      <c r="C13" t="s">
        <v>7448</v>
      </c>
      <c r="D13" s="5"/>
      <c r="E13" s="5"/>
      <c r="F13" s="5"/>
      <c r="G13" s="5"/>
      <c r="H13" s="6" t="s">
        <v>4760</v>
      </c>
      <c r="I13" t="s">
        <v>4026</v>
      </c>
      <c r="J13" t="s">
        <v>4610</v>
      </c>
      <c r="K13" t="s">
        <v>5576</v>
      </c>
      <c r="L13" t="s">
        <v>5503</v>
      </c>
      <c r="N13">
        <v>2023</v>
      </c>
      <c r="Q13">
        <v>57</v>
      </c>
      <c r="R13">
        <v>91</v>
      </c>
      <c r="V13" t="s">
        <v>5462</v>
      </c>
      <c r="W13" t="s">
        <v>5505</v>
      </c>
    </row>
    <row r="14" spans="1:24" x14ac:dyDescent="0.25">
      <c r="A14" s="5"/>
      <c r="B14" t="s">
        <v>5426</v>
      </c>
      <c r="C14" t="s">
        <v>7448</v>
      </c>
      <c r="D14" s="5"/>
      <c r="E14" s="5"/>
      <c r="F14" s="5"/>
      <c r="G14" s="5"/>
      <c r="H14" s="6" t="s">
        <v>5229</v>
      </c>
      <c r="I14" t="s">
        <v>4432</v>
      </c>
      <c r="J14" t="s">
        <v>7279</v>
      </c>
      <c r="K14" t="s">
        <v>6573</v>
      </c>
      <c r="L14" t="s">
        <v>6574</v>
      </c>
      <c r="N14">
        <v>2013</v>
      </c>
      <c r="Q14">
        <v>105</v>
      </c>
      <c r="R14">
        <v>119</v>
      </c>
      <c r="V14" t="s">
        <v>6575</v>
      </c>
      <c r="W14" t="s">
        <v>5640</v>
      </c>
    </row>
    <row r="15" spans="1:24" x14ac:dyDescent="0.25">
      <c r="A15" s="5"/>
      <c r="B15" t="s">
        <v>5441</v>
      </c>
      <c r="C15" t="s">
        <v>7448</v>
      </c>
      <c r="D15" s="5"/>
      <c r="E15" s="5"/>
      <c r="F15" s="5"/>
      <c r="G15" s="5"/>
      <c r="H15" s="6" t="s">
        <v>5300</v>
      </c>
      <c r="I15" t="s">
        <v>279</v>
      </c>
      <c r="J15" t="s">
        <v>26</v>
      </c>
      <c r="K15" t="s">
        <v>642</v>
      </c>
      <c r="L15" t="s">
        <v>536</v>
      </c>
      <c r="M15" t="s">
        <v>598</v>
      </c>
      <c r="N15">
        <v>2010</v>
      </c>
      <c r="O15">
        <v>6275</v>
      </c>
      <c r="P15" t="s">
        <v>18</v>
      </c>
      <c r="Q15">
        <v>293</v>
      </c>
      <c r="R15">
        <v>302</v>
      </c>
      <c r="S15" t="s">
        <v>18</v>
      </c>
      <c r="T15" t="s">
        <v>904</v>
      </c>
      <c r="U15" t="s">
        <v>905</v>
      </c>
      <c r="V15" t="s">
        <v>909</v>
      </c>
      <c r="W15" t="s">
        <v>5640</v>
      </c>
    </row>
    <row r="16" spans="1:24" x14ac:dyDescent="0.25">
      <c r="A16" s="5"/>
      <c r="B16" t="s">
        <v>5441</v>
      </c>
      <c r="C16" t="s">
        <v>7448</v>
      </c>
      <c r="D16" s="5"/>
      <c r="E16" s="5"/>
      <c r="F16" s="5"/>
      <c r="G16" s="5"/>
      <c r="H16" s="6" t="s">
        <v>2886</v>
      </c>
      <c r="I16" t="s">
        <v>1250</v>
      </c>
      <c r="J16" t="s">
        <v>1791</v>
      </c>
      <c r="K16" t="s">
        <v>1980</v>
      </c>
      <c r="L16" t="s">
        <v>2243</v>
      </c>
      <c r="M16" t="s">
        <v>2170</v>
      </c>
      <c r="N16">
        <v>2011</v>
      </c>
      <c r="O16" t="s">
        <v>18</v>
      </c>
      <c r="Q16" t="s">
        <v>1413</v>
      </c>
      <c r="R16" t="s">
        <v>1507</v>
      </c>
      <c r="T16" t="s">
        <v>18</v>
      </c>
      <c r="V16" t="s">
        <v>1081</v>
      </c>
      <c r="W16" t="s">
        <v>2143</v>
      </c>
    </row>
    <row r="17" spans="1:23" x14ac:dyDescent="0.25">
      <c r="A17" s="5"/>
      <c r="B17" t="s">
        <v>5424</v>
      </c>
      <c r="C17" t="s">
        <v>7448</v>
      </c>
      <c r="D17" s="5"/>
      <c r="E17" s="5"/>
      <c r="F17" s="5"/>
      <c r="G17" s="5"/>
      <c r="H17" s="6" t="s">
        <v>5148</v>
      </c>
      <c r="I17" t="s">
        <v>4357</v>
      </c>
      <c r="J17" t="s">
        <v>4682</v>
      </c>
      <c r="K17" t="s">
        <v>6404</v>
      </c>
      <c r="L17" t="s">
        <v>6311</v>
      </c>
      <c r="N17">
        <v>2016</v>
      </c>
      <c r="Q17">
        <v>125</v>
      </c>
      <c r="R17">
        <v>162</v>
      </c>
      <c r="V17" t="s">
        <v>6312</v>
      </c>
      <c r="W17" t="s">
        <v>5640</v>
      </c>
    </row>
    <row r="18" spans="1:23" x14ac:dyDescent="0.25">
      <c r="A18" s="5"/>
      <c r="B18" t="s">
        <v>5424</v>
      </c>
      <c r="C18" t="s">
        <v>7448</v>
      </c>
      <c r="D18" s="5"/>
      <c r="E18" s="5"/>
      <c r="F18" s="5"/>
      <c r="G18" s="5"/>
      <c r="H18" s="6" t="s">
        <v>4770</v>
      </c>
      <c r="I18" t="s">
        <v>7447</v>
      </c>
      <c r="J18" t="s">
        <v>7027</v>
      </c>
      <c r="K18" t="s">
        <v>5590</v>
      </c>
      <c r="L18" t="s">
        <v>5575</v>
      </c>
      <c r="N18">
        <v>2022</v>
      </c>
      <c r="Q18">
        <v>212</v>
      </c>
      <c r="R18">
        <v>240</v>
      </c>
      <c r="V18" t="s">
        <v>5486</v>
      </c>
      <c r="W18" t="s">
        <v>5539</v>
      </c>
    </row>
    <row r="19" spans="1:23" x14ac:dyDescent="0.25">
      <c r="A19" s="5"/>
      <c r="B19" t="s">
        <v>5436</v>
      </c>
      <c r="C19" t="s">
        <v>7448</v>
      </c>
      <c r="D19" s="5"/>
      <c r="E19" s="5"/>
      <c r="F19" s="5"/>
      <c r="G19" s="5"/>
      <c r="H19" s="6" t="s">
        <v>7435</v>
      </c>
      <c r="I19" t="s">
        <v>332</v>
      </c>
      <c r="J19" t="s">
        <v>20</v>
      </c>
      <c r="K19" t="s">
        <v>695</v>
      </c>
      <c r="L19" t="s">
        <v>558</v>
      </c>
      <c r="M19" t="s">
        <v>18</v>
      </c>
      <c r="N19">
        <v>2023</v>
      </c>
      <c r="O19">
        <v>61</v>
      </c>
      <c r="P19">
        <v>3</v>
      </c>
      <c r="Q19">
        <v>835</v>
      </c>
      <c r="R19">
        <v>857</v>
      </c>
      <c r="S19" t="s">
        <v>18</v>
      </c>
      <c r="T19" t="s">
        <v>937</v>
      </c>
      <c r="U19" t="s">
        <v>938</v>
      </c>
      <c r="V19" t="s">
        <v>18</v>
      </c>
    </row>
    <row r="20" spans="1:23" x14ac:dyDescent="0.25">
      <c r="A20" s="5"/>
      <c r="B20" t="s">
        <v>5436</v>
      </c>
      <c r="C20" t="s">
        <v>7448</v>
      </c>
      <c r="D20" s="5"/>
      <c r="E20" s="5"/>
      <c r="F20" s="5"/>
      <c r="G20" s="5"/>
      <c r="H20" s="6" t="s">
        <v>3176</v>
      </c>
      <c r="I20" t="s">
        <v>3175</v>
      </c>
      <c r="J20" t="s">
        <v>3179</v>
      </c>
      <c r="K20" t="s">
        <v>1981</v>
      </c>
      <c r="L20" t="s">
        <v>3177</v>
      </c>
      <c r="N20">
        <v>2007</v>
      </c>
      <c r="O20">
        <v>21</v>
      </c>
      <c r="P20">
        <v>2</v>
      </c>
      <c r="Q20">
        <v>191</v>
      </c>
      <c r="R20">
        <v>199</v>
      </c>
      <c r="T20" t="s">
        <v>3178</v>
      </c>
    </row>
    <row r="21" spans="1:23" x14ac:dyDescent="0.25">
      <c r="A21" s="5"/>
      <c r="B21" t="s">
        <v>5426</v>
      </c>
      <c r="C21" t="s">
        <v>7448</v>
      </c>
      <c r="D21" s="5"/>
      <c r="E21" s="5"/>
      <c r="F21" s="5"/>
      <c r="G21" s="5"/>
      <c r="H21" s="6" t="s">
        <v>4979</v>
      </c>
      <c r="I21" t="s">
        <v>4206</v>
      </c>
      <c r="J21" t="s">
        <v>4615</v>
      </c>
      <c r="K21" t="s">
        <v>6035</v>
      </c>
      <c r="L21" t="s">
        <v>6036</v>
      </c>
      <c r="N21">
        <v>2019</v>
      </c>
      <c r="Q21">
        <v>3</v>
      </c>
      <c r="R21">
        <v>25</v>
      </c>
      <c r="V21" t="s">
        <v>6037</v>
      </c>
      <c r="W21" t="s">
        <v>5539</v>
      </c>
    </row>
    <row r="22" spans="1:23" x14ac:dyDescent="0.25">
      <c r="A22" s="5"/>
      <c r="B22" t="s">
        <v>5426</v>
      </c>
      <c r="C22" t="s">
        <v>7448</v>
      </c>
      <c r="D22" s="5"/>
      <c r="E22" s="5"/>
      <c r="F22" s="5"/>
      <c r="G22" s="5"/>
      <c r="H22" s="6" t="s">
        <v>5352</v>
      </c>
      <c r="I22" t="s">
        <v>4539</v>
      </c>
      <c r="J22" t="s">
        <v>7370</v>
      </c>
      <c r="K22" t="s">
        <v>6837</v>
      </c>
      <c r="L22" t="s">
        <v>5526</v>
      </c>
      <c r="N22">
        <v>2008</v>
      </c>
      <c r="Q22">
        <v>30</v>
      </c>
      <c r="R22">
        <v>41</v>
      </c>
      <c r="V22" t="s">
        <v>6838</v>
      </c>
      <c r="W22" t="s">
        <v>5640</v>
      </c>
    </row>
    <row r="23" spans="1:23" x14ac:dyDescent="0.25">
      <c r="A23" s="5"/>
      <c r="B23" t="s">
        <v>5441</v>
      </c>
      <c r="C23" t="s">
        <v>7448</v>
      </c>
      <c r="D23" s="5"/>
      <c r="E23" s="5"/>
      <c r="F23" s="5"/>
      <c r="G23" s="5"/>
      <c r="H23" s="6" t="s">
        <v>7440</v>
      </c>
      <c r="I23" t="s">
        <v>273</v>
      </c>
      <c r="J23" t="s">
        <v>20</v>
      </c>
      <c r="K23" t="s">
        <v>636</v>
      </c>
      <c r="L23" t="s">
        <v>532</v>
      </c>
      <c r="M23" t="s">
        <v>595</v>
      </c>
      <c r="N23">
        <v>2022</v>
      </c>
      <c r="O23">
        <v>433</v>
      </c>
      <c r="P23" t="s">
        <v>18</v>
      </c>
      <c r="Q23">
        <v>255</v>
      </c>
      <c r="R23">
        <v>267</v>
      </c>
      <c r="S23" t="s">
        <v>18</v>
      </c>
      <c r="T23" t="s">
        <v>901</v>
      </c>
      <c r="U23" t="s">
        <v>902</v>
      </c>
      <c r="V23" t="s">
        <v>903</v>
      </c>
      <c r="W23" t="s">
        <v>5539</v>
      </c>
    </row>
    <row r="24" spans="1:23" x14ac:dyDescent="0.25">
      <c r="A24" s="5"/>
      <c r="B24" t="s">
        <v>5441</v>
      </c>
      <c r="C24" t="s">
        <v>7448</v>
      </c>
      <c r="D24" s="5"/>
      <c r="E24" s="5"/>
      <c r="F24" s="5"/>
      <c r="G24" s="5"/>
      <c r="H24" s="6" t="s">
        <v>2844</v>
      </c>
      <c r="I24" t="s">
        <v>1208</v>
      </c>
      <c r="J24" t="s">
        <v>1750</v>
      </c>
      <c r="K24" t="s">
        <v>1938</v>
      </c>
      <c r="L24" t="s">
        <v>2196</v>
      </c>
      <c r="M24" t="s">
        <v>2170</v>
      </c>
      <c r="N24">
        <v>2013</v>
      </c>
      <c r="O24" t="s">
        <v>18</v>
      </c>
      <c r="Q24" t="s">
        <v>1436</v>
      </c>
      <c r="R24" t="s">
        <v>1425</v>
      </c>
      <c r="T24" t="s">
        <v>18</v>
      </c>
      <c r="V24" t="s">
        <v>1053</v>
      </c>
      <c r="W24" t="s">
        <v>2143</v>
      </c>
    </row>
    <row r="25" spans="1:23" x14ac:dyDescent="0.25">
      <c r="A25" s="5"/>
      <c r="B25" t="s">
        <v>5426</v>
      </c>
      <c r="C25" t="s">
        <v>7448</v>
      </c>
      <c r="D25" s="5"/>
      <c r="E25" s="5"/>
      <c r="F25" s="5"/>
      <c r="G25" s="5"/>
      <c r="H25" s="6" t="s">
        <v>4804</v>
      </c>
      <c r="I25" t="s">
        <v>7472</v>
      </c>
      <c r="J25" t="s">
        <v>7049</v>
      </c>
      <c r="K25" t="s">
        <v>5656</v>
      </c>
      <c r="L25" t="s">
        <v>5578</v>
      </c>
      <c r="N25">
        <v>2023</v>
      </c>
      <c r="Q25">
        <v>193</v>
      </c>
      <c r="R25">
        <v>209</v>
      </c>
      <c r="V25" t="s">
        <v>5657</v>
      </c>
      <c r="W25" t="s">
        <v>5498</v>
      </c>
    </row>
    <row r="26" spans="1:23" x14ac:dyDescent="0.25">
      <c r="A26" s="5"/>
      <c r="B26" t="s">
        <v>5436</v>
      </c>
      <c r="C26" t="s">
        <v>7448</v>
      </c>
      <c r="D26" s="5"/>
      <c r="E26" s="5"/>
      <c r="F26" s="5"/>
      <c r="G26" s="5"/>
      <c r="H26" s="6" t="s">
        <v>7442</v>
      </c>
      <c r="I26" t="s">
        <v>282</v>
      </c>
      <c r="J26" t="s">
        <v>29</v>
      </c>
      <c r="K26" t="s">
        <v>645</v>
      </c>
      <c r="L26" t="s">
        <v>538</v>
      </c>
      <c r="M26" t="s">
        <v>18</v>
      </c>
      <c r="N26">
        <v>2023</v>
      </c>
      <c r="O26" t="s">
        <v>18</v>
      </c>
      <c r="P26" t="s">
        <v>18</v>
      </c>
      <c r="Q26" t="s">
        <v>18</v>
      </c>
      <c r="R26" t="s">
        <v>18</v>
      </c>
      <c r="S26" t="s">
        <v>18</v>
      </c>
      <c r="T26" t="s">
        <v>911</v>
      </c>
      <c r="U26" t="s">
        <v>912</v>
      </c>
      <c r="V26" t="s">
        <v>18</v>
      </c>
    </row>
  </sheetData>
  <autoFilter ref="A1:X1048557" xr:uid="{B14D7572-7BF6-4655-B4D0-0D2212E2EB87}"/>
  <hyperlinks>
    <hyperlink ref="H2" r:id="rId1" xr:uid="{2343EA7D-734E-4DE5-B5EC-9A47B183FE9F}"/>
    <hyperlink ref="H3" r:id="rId2" xr:uid="{AA2C0D70-7B9E-42C1-9522-31A40E5F9902}"/>
    <hyperlink ref="H4" r:id="rId3" xr:uid="{4CD85C6D-2BFF-44E6-A275-0F5E21B834CF}"/>
    <hyperlink ref="H5" r:id="rId4" xr:uid="{D29BCF55-EBD5-4DB6-926E-3548B1C4008D}"/>
    <hyperlink ref="H6" r:id="rId5" xr:uid="{D634DC74-3996-4C28-8927-8139B061BECE}"/>
    <hyperlink ref="H7" r:id="rId6" xr:uid="{5981F9E8-9DCA-462F-B9B5-EEA8C34B2E2E}"/>
    <hyperlink ref="H8" r:id="rId7" xr:uid="{9C49E8DB-32BB-4372-9B68-E834B20E789E}"/>
    <hyperlink ref="H9" r:id="rId8" xr:uid="{7EF34E46-1CC4-403C-8162-5CC0D2D2424A}"/>
    <hyperlink ref="H10" r:id="rId9" xr:uid="{97B6F1F3-CC80-46E9-88EE-399C91E833C8}"/>
    <hyperlink ref="H11" r:id="rId10" xr:uid="{43C1042D-666E-457D-AE5A-B120BB48E2BC}"/>
    <hyperlink ref="H12" r:id="rId11" xr:uid="{D2FFE326-6E3C-4326-9321-F2AF0C2C2DF8}"/>
    <hyperlink ref="H13" r:id="rId12" xr:uid="{EB696211-74F7-482F-9C6D-06293F52F1FC}"/>
    <hyperlink ref="H14" r:id="rId13" xr:uid="{843B5D04-E5AB-400F-8E93-FF7708965856}"/>
    <hyperlink ref="H15" r:id="rId14" xr:uid="{5DD16167-6780-43B6-B3F1-FC4FB3B643CA}"/>
    <hyperlink ref="H16" r:id="rId15" xr:uid="{5D42B337-2BAB-49B7-9DE6-844E1E5E7630}"/>
    <hyperlink ref="H17" r:id="rId16" xr:uid="{B5D6009D-6118-40EB-AD17-FF30905EDF0A}"/>
    <hyperlink ref="H18" r:id="rId17" xr:uid="{81499173-B9C1-4F59-B034-95E850FA5C16}"/>
    <hyperlink ref="H20" r:id="rId18" xr:uid="{28DA4993-46F4-4073-BFB8-90AE99191013}"/>
    <hyperlink ref="H19" r:id="rId19" xr:uid="{4304F18D-8925-4038-9398-4A017C970D47}"/>
    <hyperlink ref="H21" r:id="rId20" xr:uid="{4302A78F-A14F-4A5D-8F3E-88E3F4E819DF}"/>
    <hyperlink ref="H22" r:id="rId21" xr:uid="{4E47DD1E-6539-43B2-82D8-A243A5EB5953}"/>
    <hyperlink ref="H24" r:id="rId22" xr:uid="{9E1FC9F2-2942-4AAC-8137-E5A6746947E0}"/>
    <hyperlink ref="H23" r:id="rId23" xr:uid="{5D51311B-8017-46FA-ACC6-0636474016DF}"/>
    <hyperlink ref="H25" r:id="rId24" xr:uid="{9504D27B-390B-4646-8DED-92D969C7B805}"/>
    <hyperlink ref="H26" r:id="rId25" xr:uid="{85B2089C-2A5D-46CF-85B9-0C38042A95CB}"/>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8691-B51F-4655-8AD3-7271D4975155}">
  <dimension ref="B1:M26"/>
  <sheetViews>
    <sheetView tabSelected="1" workbookViewId="0">
      <selection activeCell="M27" sqref="M27"/>
    </sheetView>
  </sheetViews>
  <sheetFormatPr baseColWidth="10" defaultRowHeight="15" x14ac:dyDescent="0.25"/>
  <cols>
    <col min="1" max="1" width="1.5703125" customWidth="1"/>
    <col min="2" max="2" width="104.42578125" bestFit="1" customWidth="1"/>
    <col min="3" max="3" width="6.85546875" bestFit="1" customWidth="1"/>
    <col min="4" max="10" width="3.140625" bestFit="1" customWidth="1"/>
    <col min="11" max="11" width="3.5703125" bestFit="1" customWidth="1"/>
    <col min="13" max="13" width="50.85546875" bestFit="1" customWidth="1"/>
  </cols>
  <sheetData>
    <row r="1" spans="2:13" ht="15.75" thickBot="1" x14ac:dyDescent="0.3">
      <c r="D1" s="23" t="s">
        <v>7500</v>
      </c>
      <c r="E1" s="24" t="s">
        <v>7501</v>
      </c>
      <c r="F1" s="24" t="s">
        <v>7502</v>
      </c>
      <c r="G1" s="24" t="s">
        <v>7503</v>
      </c>
      <c r="H1" s="24" t="s">
        <v>7504</v>
      </c>
      <c r="I1" s="24" t="s">
        <v>7505</v>
      </c>
      <c r="J1" s="24" t="s">
        <v>7506</v>
      </c>
      <c r="K1" s="25" t="s">
        <v>7507</v>
      </c>
      <c r="M1" s="37" t="s">
        <v>7548</v>
      </c>
    </row>
    <row r="2" spans="2:13" x14ac:dyDescent="0.25">
      <c r="B2" s="19" t="s">
        <v>4210</v>
      </c>
      <c r="C2" s="10" t="s">
        <v>7510</v>
      </c>
      <c r="D2" s="27"/>
      <c r="E2" s="28"/>
      <c r="F2" s="28" t="s">
        <v>5431</v>
      </c>
      <c r="G2" s="28"/>
      <c r="H2" s="28"/>
      <c r="I2" s="28"/>
      <c r="J2" s="28"/>
      <c r="K2" s="29"/>
      <c r="M2" t="s">
        <v>7498</v>
      </c>
    </row>
    <row r="3" spans="2:13" x14ac:dyDescent="0.25">
      <c r="B3" s="20" t="s">
        <v>4192</v>
      </c>
      <c r="C3" s="11" t="s">
        <v>7511</v>
      </c>
      <c r="D3" s="30" t="s">
        <v>5431</v>
      </c>
      <c r="E3" s="26"/>
      <c r="F3" s="26"/>
      <c r="G3" s="26"/>
      <c r="H3" s="26"/>
      <c r="I3" s="26"/>
      <c r="J3" s="26"/>
      <c r="K3" s="31"/>
      <c r="M3" t="s">
        <v>7499</v>
      </c>
    </row>
    <row r="4" spans="2:13" x14ac:dyDescent="0.25">
      <c r="B4" s="20" t="s">
        <v>1305</v>
      </c>
      <c r="C4" s="11" t="s">
        <v>7508</v>
      </c>
      <c r="D4" s="32"/>
      <c r="E4" s="26"/>
      <c r="F4" s="26"/>
      <c r="G4" s="26"/>
      <c r="H4" s="26" t="s">
        <v>5431</v>
      </c>
      <c r="I4" s="26"/>
      <c r="J4" s="26"/>
      <c r="K4" s="31"/>
      <c r="M4" t="s">
        <v>7530</v>
      </c>
    </row>
    <row r="5" spans="2:13" x14ac:dyDescent="0.25">
      <c r="B5" s="20" t="s">
        <v>4394</v>
      </c>
      <c r="C5" s="11" t="s">
        <v>7512</v>
      </c>
      <c r="D5" s="33" t="s">
        <v>5431</v>
      </c>
      <c r="E5" s="26"/>
      <c r="F5" s="26"/>
      <c r="G5" s="26"/>
      <c r="H5" s="26"/>
      <c r="I5" s="26"/>
      <c r="J5" s="26"/>
      <c r="K5" s="31"/>
      <c r="M5" t="s">
        <v>7531</v>
      </c>
    </row>
    <row r="6" spans="2:13" x14ac:dyDescent="0.25">
      <c r="B6" s="20" t="s">
        <v>4441</v>
      </c>
      <c r="C6" s="11" t="s">
        <v>7514</v>
      </c>
      <c r="D6" s="33" t="s">
        <v>5431</v>
      </c>
      <c r="E6" s="26"/>
      <c r="F6" s="26"/>
      <c r="G6" s="26"/>
      <c r="H6" s="26"/>
      <c r="I6" s="26"/>
      <c r="J6" s="26"/>
      <c r="K6" s="31"/>
      <c r="M6" t="s">
        <v>7532</v>
      </c>
    </row>
    <row r="7" spans="2:13" x14ac:dyDescent="0.25">
      <c r="B7" s="20" t="s">
        <v>4484</v>
      </c>
      <c r="C7" s="11" t="s">
        <v>7513</v>
      </c>
      <c r="D7" s="33" t="s">
        <v>5431</v>
      </c>
      <c r="E7" s="26" t="s">
        <v>5431</v>
      </c>
      <c r="F7" s="26"/>
      <c r="G7" s="26"/>
      <c r="H7" s="26"/>
      <c r="I7" s="26"/>
      <c r="J7" s="26"/>
      <c r="K7" s="31"/>
      <c r="M7" t="s">
        <v>7533</v>
      </c>
    </row>
    <row r="8" spans="2:13" x14ac:dyDescent="0.25">
      <c r="B8" s="20" t="s">
        <v>378</v>
      </c>
      <c r="C8" s="11" t="s">
        <v>7509</v>
      </c>
      <c r="D8" s="33" t="s">
        <v>5431</v>
      </c>
      <c r="E8" s="26"/>
      <c r="F8" s="26"/>
      <c r="G8" s="26"/>
      <c r="H8" s="26"/>
      <c r="I8" s="26" t="s">
        <v>5431</v>
      </c>
      <c r="J8" s="26"/>
      <c r="K8" s="31"/>
      <c r="M8" t="s">
        <v>7534</v>
      </c>
    </row>
    <row r="9" spans="2:13" x14ac:dyDescent="0.25">
      <c r="B9" s="20" t="s">
        <v>4009</v>
      </c>
      <c r="C9" s="11" t="s">
        <v>7515</v>
      </c>
      <c r="D9" s="33" t="s">
        <v>5431</v>
      </c>
      <c r="E9" s="26" t="s">
        <v>5431</v>
      </c>
      <c r="F9" s="26"/>
      <c r="G9" s="26"/>
      <c r="H9" s="26"/>
      <c r="I9" s="26"/>
      <c r="J9" s="26"/>
      <c r="K9" s="31"/>
      <c r="M9" t="s">
        <v>7535</v>
      </c>
    </row>
    <row r="10" spans="2:13" x14ac:dyDescent="0.25">
      <c r="B10" s="20" t="s">
        <v>7459</v>
      </c>
      <c r="C10" s="11" t="s">
        <v>7516</v>
      </c>
      <c r="D10" s="33" t="s">
        <v>5431</v>
      </c>
      <c r="E10" s="26"/>
      <c r="F10" s="26"/>
      <c r="G10" s="26"/>
      <c r="H10" s="26" t="s">
        <v>5431</v>
      </c>
      <c r="I10" s="26"/>
      <c r="J10" s="26"/>
      <c r="K10" s="31"/>
    </row>
    <row r="11" spans="2:13" x14ac:dyDescent="0.25">
      <c r="B11" s="20" t="s">
        <v>422</v>
      </c>
      <c r="C11" s="11" t="s">
        <v>7517</v>
      </c>
      <c r="D11" s="33"/>
      <c r="E11" s="26"/>
      <c r="F11" s="26"/>
      <c r="G11" s="26"/>
      <c r="H11" s="26"/>
      <c r="I11" s="26" t="s">
        <v>5431</v>
      </c>
      <c r="J11" s="26" t="s">
        <v>5431</v>
      </c>
      <c r="K11" s="31"/>
    </row>
    <row r="12" spans="2:13" x14ac:dyDescent="0.25">
      <c r="B12" s="20" t="s">
        <v>4181</v>
      </c>
      <c r="C12" s="11" t="s">
        <v>7518</v>
      </c>
      <c r="D12" s="33" t="s">
        <v>5431</v>
      </c>
      <c r="E12" s="26" t="s">
        <v>5431</v>
      </c>
      <c r="F12" s="26"/>
      <c r="G12" s="26"/>
      <c r="H12" s="26"/>
      <c r="I12" s="26" t="s">
        <v>5431</v>
      </c>
      <c r="J12" s="26"/>
      <c r="K12" s="31"/>
    </row>
    <row r="13" spans="2:13" x14ac:dyDescent="0.25">
      <c r="B13" s="20" t="s">
        <v>4026</v>
      </c>
      <c r="C13" s="11" t="s">
        <v>7519</v>
      </c>
      <c r="D13" s="33" t="s">
        <v>5431</v>
      </c>
      <c r="E13" s="26"/>
      <c r="F13" s="26"/>
      <c r="G13" s="26"/>
      <c r="H13" s="26"/>
      <c r="I13" s="26"/>
      <c r="J13" s="26"/>
      <c r="K13" s="31"/>
    </row>
    <row r="14" spans="2:13" x14ac:dyDescent="0.25">
      <c r="B14" s="20" t="s">
        <v>4432</v>
      </c>
      <c r="C14" s="11" t="s">
        <v>7521</v>
      </c>
      <c r="D14" s="33" t="s">
        <v>5431</v>
      </c>
      <c r="E14" s="26"/>
      <c r="F14" s="26"/>
      <c r="G14" s="26"/>
      <c r="H14" s="26"/>
      <c r="I14" s="26"/>
      <c r="J14" s="26"/>
      <c r="K14" s="31"/>
    </row>
    <row r="15" spans="2:13" x14ac:dyDescent="0.25">
      <c r="B15" s="20" t="s">
        <v>279</v>
      </c>
      <c r="C15" s="11" t="s">
        <v>7520</v>
      </c>
      <c r="D15" s="33" t="s">
        <v>5431</v>
      </c>
      <c r="E15" s="26"/>
      <c r="F15" s="26"/>
      <c r="G15" s="26"/>
      <c r="H15" s="26"/>
      <c r="I15" s="26"/>
      <c r="J15" s="26"/>
      <c r="K15" s="31"/>
    </row>
    <row r="16" spans="2:13" x14ac:dyDescent="0.25">
      <c r="B16" s="20" t="s">
        <v>1250</v>
      </c>
      <c r="C16" s="11" t="s">
        <v>7522</v>
      </c>
      <c r="D16" s="33" t="s">
        <v>5431</v>
      </c>
      <c r="E16" s="26"/>
      <c r="F16" s="26"/>
      <c r="G16" s="26"/>
      <c r="H16" s="26"/>
      <c r="I16" s="26"/>
      <c r="J16" s="26"/>
      <c r="K16" s="31"/>
    </row>
    <row r="17" spans="2:11" x14ac:dyDescent="0.25">
      <c r="B17" s="20" t="s">
        <v>4357</v>
      </c>
      <c r="C17" s="11" t="s">
        <v>7523</v>
      </c>
      <c r="D17" s="33" t="s">
        <v>5431</v>
      </c>
      <c r="E17" s="26"/>
      <c r="F17" s="26"/>
      <c r="G17" s="26"/>
      <c r="H17" s="26"/>
      <c r="I17" s="26"/>
      <c r="J17" s="26"/>
      <c r="K17" s="31"/>
    </row>
    <row r="18" spans="2:11" x14ac:dyDescent="0.25">
      <c r="B18" s="20" t="s">
        <v>7447</v>
      </c>
      <c r="C18" s="11" t="s">
        <v>7524</v>
      </c>
      <c r="D18" s="33" t="s">
        <v>5431</v>
      </c>
      <c r="E18" s="26"/>
      <c r="F18" s="26"/>
      <c r="G18" s="26" t="s">
        <v>5431</v>
      </c>
      <c r="H18" s="26"/>
      <c r="I18" s="26"/>
      <c r="J18" s="26" t="s">
        <v>5431</v>
      </c>
      <c r="K18" s="31"/>
    </row>
    <row r="19" spans="2:11" x14ac:dyDescent="0.25">
      <c r="B19" s="20" t="s">
        <v>332</v>
      </c>
      <c r="C19" s="11" t="s">
        <v>7550</v>
      </c>
      <c r="D19" s="33" t="s">
        <v>5431</v>
      </c>
      <c r="E19" s="26"/>
      <c r="F19" s="26"/>
      <c r="G19" s="26"/>
      <c r="H19" s="26" t="s">
        <v>5431</v>
      </c>
      <c r="I19" s="26"/>
      <c r="J19" s="26"/>
      <c r="K19" s="31"/>
    </row>
    <row r="20" spans="2:11" x14ac:dyDescent="0.25">
      <c r="B20" s="20" t="s">
        <v>3175</v>
      </c>
      <c r="C20" s="11" t="s">
        <v>7525</v>
      </c>
      <c r="D20" s="33"/>
      <c r="E20" s="26" t="s">
        <v>5431</v>
      </c>
      <c r="F20" s="26"/>
      <c r="G20" s="26"/>
      <c r="H20" s="26"/>
      <c r="I20" s="26"/>
      <c r="J20" s="26"/>
      <c r="K20" s="31"/>
    </row>
    <row r="21" spans="2:11" x14ac:dyDescent="0.25">
      <c r="B21" s="20" t="s">
        <v>4206</v>
      </c>
      <c r="C21" s="11" t="s">
        <v>7526</v>
      </c>
      <c r="D21" s="33"/>
      <c r="E21" s="26"/>
      <c r="F21" s="26"/>
      <c r="G21" s="26"/>
      <c r="H21" s="26" t="s">
        <v>5431</v>
      </c>
      <c r="I21" s="26"/>
      <c r="J21" s="26"/>
      <c r="K21" s="31"/>
    </row>
    <row r="22" spans="2:11" x14ac:dyDescent="0.25">
      <c r="B22" s="20" t="s">
        <v>4539</v>
      </c>
      <c r="C22" s="11" t="s">
        <v>7527</v>
      </c>
      <c r="D22" s="33" t="s">
        <v>5431</v>
      </c>
      <c r="E22" s="26" t="s">
        <v>5431</v>
      </c>
      <c r="F22" s="26"/>
      <c r="G22" s="26"/>
      <c r="H22" s="26"/>
      <c r="I22" s="26"/>
      <c r="J22" s="26"/>
      <c r="K22" s="31"/>
    </row>
    <row r="23" spans="2:11" x14ac:dyDescent="0.25">
      <c r="B23" s="20" t="s">
        <v>273</v>
      </c>
      <c r="C23" s="11" t="s">
        <v>7549</v>
      </c>
      <c r="D23" s="33" t="s">
        <v>5431</v>
      </c>
      <c r="E23" s="26"/>
      <c r="F23" s="26"/>
      <c r="G23" s="26"/>
      <c r="H23" s="26" t="s">
        <v>5431</v>
      </c>
      <c r="I23" s="26"/>
      <c r="J23" s="26"/>
      <c r="K23" s="31"/>
    </row>
    <row r="24" spans="2:11" x14ac:dyDescent="0.25">
      <c r="B24" s="20" t="s">
        <v>1208</v>
      </c>
      <c r="C24" s="11" t="s">
        <v>7528</v>
      </c>
      <c r="D24" s="33"/>
      <c r="E24" s="26" t="s">
        <v>5431</v>
      </c>
      <c r="F24" s="26"/>
      <c r="G24" s="26"/>
      <c r="H24" s="26"/>
      <c r="I24" s="26"/>
      <c r="J24" s="26"/>
      <c r="K24" s="31"/>
    </row>
    <row r="25" spans="2:11" x14ac:dyDescent="0.25">
      <c r="B25" s="20" t="s">
        <v>7472</v>
      </c>
      <c r="C25" s="11" t="s">
        <v>7529</v>
      </c>
      <c r="D25" s="33" t="s">
        <v>5431</v>
      </c>
      <c r="E25" s="26"/>
      <c r="F25" s="26"/>
      <c r="G25" s="26"/>
      <c r="H25" s="26"/>
      <c r="I25" s="26"/>
      <c r="J25" s="26"/>
      <c r="K25" s="31"/>
    </row>
    <row r="26" spans="2:11" ht="15.75" thickBot="1" x14ac:dyDescent="0.3">
      <c r="B26" s="21" t="s">
        <v>282</v>
      </c>
      <c r="C26" s="22" t="s">
        <v>7551</v>
      </c>
      <c r="D26" s="34" t="s">
        <v>5431</v>
      </c>
      <c r="E26" s="35" t="s">
        <v>5431</v>
      </c>
      <c r="F26" s="35"/>
      <c r="G26" s="35"/>
      <c r="H26" s="35"/>
      <c r="I26" s="35"/>
      <c r="J26" s="35"/>
      <c r="K26" s="36" t="s">
        <v>5431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9058-F9AB-4335-A939-F9C02192503F}">
  <dimension ref="B1:C5"/>
  <sheetViews>
    <sheetView workbookViewId="0">
      <selection activeCell="C17" sqref="C17"/>
    </sheetView>
  </sheetViews>
  <sheetFormatPr baseColWidth="10" defaultRowHeight="15" x14ac:dyDescent="0.25"/>
  <cols>
    <col min="2" max="2" width="72.85546875" bestFit="1" customWidth="1"/>
    <col min="3" max="3" width="82.140625" bestFit="1" customWidth="1"/>
  </cols>
  <sheetData>
    <row r="1" spans="2:3" x14ac:dyDescent="0.25">
      <c r="B1" s="2" t="s">
        <v>7542</v>
      </c>
      <c r="C1" s="2" t="s">
        <v>7543</v>
      </c>
    </row>
    <row r="2" spans="2:3" x14ac:dyDescent="0.25">
      <c r="B2" s="1" t="s">
        <v>7536</v>
      </c>
      <c r="C2" s="1" t="s">
        <v>7538</v>
      </c>
    </row>
    <row r="3" spans="2:3" x14ac:dyDescent="0.25">
      <c r="B3" s="1" t="s">
        <v>7537</v>
      </c>
      <c r="C3" s="1" t="s">
        <v>7539</v>
      </c>
    </row>
    <row r="4" spans="2:3" x14ac:dyDescent="0.25">
      <c r="B4" s="1"/>
      <c r="C4" s="1" t="s">
        <v>7540</v>
      </c>
    </row>
    <row r="5" spans="2:3" x14ac:dyDescent="0.25">
      <c r="C5" s="1" t="s">
        <v>7541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87B6-1A35-48E5-8ADA-46D96AB2C48E}">
  <dimension ref="A1:W261"/>
  <sheetViews>
    <sheetView workbookViewId="0">
      <pane ySplit="1" topLeftCell="A56" activePane="bottomLeft" state="frozen"/>
      <selection pane="bottomLeft" activeCell="H83" sqref="H83"/>
    </sheetView>
  </sheetViews>
  <sheetFormatPr baseColWidth="10" defaultRowHeight="15" x14ac:dyDescent="0.25"/>
  <cols>
    <col min="1" max="1" width="17.85546875" bestFit="1" customWidth="1"/>
    <col min="2" max="2" width="8.7109375" bestFit="1" customWidth="1"/>
    <col min="3" max="3" width="15.85546875" bestFit="1" customWidth="1"/>
    <col min="4" max="4" width="19.140625" bestFit="1" customWidth="1"/>
    <col min="5" max="5" width="19" bestFit="1" customWidth="1"/>
    <col min="6" max="6" width="19" customWidth="1"/>
    <col min="7" max="7" width="46.7109375" bestFit="1" customWidth="1"/>
    <col min="8" max="8" width="209.7109375" bestFit="1" customWidth="1"/>
    <col min="9" max="9" width="167.28515625" bestFit="1" customWidth="1"/>
    <col min="10" max="10" width="9.140625" customWidth="1"/>
    <col min="11" max="11" width="218.85546875" bestFit="1" customWidth="1"/>
    <col min="12" max="12" width="127.42578125" customWidth="1"/>
    <col min="13" max="13" width="14.5703125" bestFit="1" customWidth="1"/>
    <col min="14" max="17" width="9.140625" customWidth="1"/>
    <col min="18" max="18" width="13.28515625" bestFit="1" customWidth="1"/>
    <col min="19" max="19" width="9.5703125" bestFit="1" customWidth="1"/>
    <col min="20" max="20" width="9.140625" customWidth="1"/>
    <col min="21" max="21" width="33.28515625" bestFit="1" customWidth="1"/>
    <col min="23" max="23" width="49.7109375" customWidth="1"/>
    <col min="24" max="24" width="33.28515625" customWidth="1"/>
  </cols>
  <sheetData>
    <row r="1" spans="1:23" x14ac:dyDescent="0.25">
      <c r="A1" t="s">
        <v>5430</v>
      </c>
      <c r="B1" t="s">
        <v>984</v>
      </c>
      <c r="C1" t="s">
        <v>985</v>
      </c>
      <c r="D1" t="s">
        <v>986</v>
      </c>
      <c r="E1" t="s">
        <v>987</v>
      </c>
      <c r="F1" t="s">
        <v>5444</v>
      </c>
      <c r="G1" t="s">
        <v>17</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5441</v>
      </c>
      <c r="B2" t="str">
        <f>IF(OR(C2="x",D2="x",E2="x",F2="x"),"DELETED","READ")</f>
        <v>READ</v>
      </c>
      <c r="C2" s="5"/>
      <c r="D2" s="5"/>
      <c r="E2" s="5"/>
      <c r="F2" s="5"/>
      <c r="G2" t="str">
        <f>HYPERLINK("http://dx.doi.org/10.1007/978-3-030-98581-3_19","http://dx.doi.org/10.1007/978-3-030-98581-3_19")</f>
        <v>http://dx.doi.org/10.1007/978-3-030-98581-3_19</v>
      </c>
      <c r="H2" t="s">
        <v>273</v>
      </c>
      <c r="I2" t="s">
        <v>20</v>
      </c>
      <c r="J2" t="s">
        <v>636</v>
      </c>
      <c r="K2" t="s">
        <v>532</v>
      </c>
      <c r="L2" t="s">
        <v>595</v>
      </c>
      <c r="M2">
        <v>2022</v>
      </c>
      <c r="N2">
        <v>433</v>
      </c>
      <c r="O2" t="s">
        <v>18</v>
      </c>
      <c r="P2">
        <v>255</v>
      </c>
      <c r="Q2">
        <v>267</v>
      </c>
      <c r="R2" t="s">
        <v>18</v>
      </c>
      <c r="S2" t="s">
        <v>901</v>
      </c>
      <c r="T2" t="s">
        <v>902</v>
      </c>
      <c r="U2" t="s">
        <v>903</v>
      </c>
    </row>
    <row r="3" spans="1:23" x14ac:dyDescent="0.25">
      <c r="A3" t="s">
        <v>5441</v>
      </c>
      <c r="B3" t="str">
        <f t="shared" ref="B3:B66" si="0">IF(OR(C3="x",D3="x",E3="x",G3="x"),"DELETED","READ")</f>
        <v>DELETED</v>
      </c>
      <c r="C3" s="5"/>
      <c r="D3" s="5"/>
      <c r="E3" s="5" t="s">
        <v>5431</v>
      </c>
      <c r="F3" s="5"/>
      <c r="G3" t="str">
        <f>HYPERLINK("http://dx.doi.org/10.1007/978-3-031-16103-2_5","http://dx.doi.org/10.1007/978-3-031-16103-2_5")</f>
        <v>http://dx.doi.org/10.1007/978-3-031-16103-2_5</v>
      </c>
      <c r="H3" t="s">
        <v>274</v>
      </c>
      <c r="I3" t="s">
        <v>21</v>
      </c>
      <c r="J3" t="s">
        <v>637</v>
      </c>
      <c r="K3" t="s">
        <v>533</v>
      </c>
      <c r="L3" t="s">
        <v>596</v>
      </c>
      <c r="M3">
        <v>2022</v>
      </c>
      <c r="N3">
        <v>13420</v>
      </c>
      <c r="O3" t="s">
        <v>18</v>
      </c>
      <c r="P3">
        <v>40</v>
      </c>
      <c r="Q3">
        <v>46</v>
      </c>
      <c r="R3" t="s">
        <v>18</v>
      </c>
      <c r="S3" t="s">
        <v>904</v>
      </c>
      <c r="T3" t="s">
        <v>905</v>
      </c>
      <c r="U3" t="s">
        <v>906</v>
      </c>
    </row>
    <row r="4" spans="1:23" x14ac:dyDescent="0.25">
      <c r="A4" t="s">
        <v>5441</v>
      </c>
      <c r="B4" t="str">
        <f t="shared" si="0"/>
        <v>READ</v>
      </c>
      <c r="C4" s="5"/>
      <c r="D4" s="5"/>
      <c r="E4" s="5"/>
      <c r="F4" s="5"/>
      <c r="G4" t="str">
        <f>HYPERLINK("http://dx.doi.org/10.1007/978-3-031-16171-1_5","http://dx.doi.org/10.1007/978-3-031-16171-1_5")</f>
        <v>http://dx.doi.org/10.1007/978-3-031-16171-1_5</v>
      </c>
      <c r="H4" t="s">
        <v>275</v>
      </c>
      <c r="I4" t="s">
        <v>22</v>
      </c>
      <c r="J4" t="s">
        <v>638</v>
      </c>
      <c r="K4" t="s">
        <v>534</v>
      </c>
      <c r="L4" t="s">
        <v>596</v>
      </c>
      <c r="M4">
        <v>2022</v>
      </c>
      <c r="N4">
        <v>458</v>
      </c>
      <c r="O4" t="s">
        <v>18</v>
      </c>
      <c r="P4">
        <v>70</v>
      </c>
      <c r="Q4">
        <v>86</v>
      </c>
      <c r="R4" t="s">
        <v>18</v>
      </c>
      <c r="S4" t="s">
        <v>901</v>
      </c>
      <c r="T4" t="s">
        <v>902</v>
      </c>
      <c r="U4" t="s">
        <v>907</v>
      </c>
    </row>
    <row r="5" spans="1:23" x14ac:dyDescent="0.25">
      <c r="A5" t="s">
        <v>5441</v>
      </c>
      <c r="B5" t="str">
        <f t="shared" si="0"/>
        <v>DELETED</v>
      </c>
      <c r="C5" s="5"/>
      <c r="D5" s="5" t="s">
        <v>5431</v>
      </c>
      <c r="E5" s="5"/>
      <c r="F5" s="5"/>
      <c r="G5" t="str">
        <f>HYPERLINK("http://dx.doi.org/10.1007/978-3-031-27815-0_8","http://dx.doi.org/10.1007/978-3-031-27815-0_8")</f>
        <v>http://dx.doi.org/10.1007/978-3-031-27815-0_8</v>
      </c>
      <c r="H5" t="s">
        <v>276</v>
      </c>
      <c r="I5" t="s">
        <v>23</v>
      </c>
      <c r="J5" t="s">
        <v>639</v>
      </c>
      <c r="K5" t="s">
        <v>535</v>
      </c>
      <c r="L5" t="s">
        <v>597</v>
      </c>
      <c r="M5">
        <v>2023</v>
      </c>
      <c r="N5">
        <v>468</v>
      </c>
      <c r="O5" t="s">
        <v>18</v>
      </c>
      <c r="P5">
        <v>101</v>
      </c>
      <c r="Q5">
        <v>113</v>
      </c>
      <c r="R5" t="s">
        <v>18</v>
      </c>
      <c r="S5" t="s">
        <v>901</v>
      </c>
      <c r="T5" t="s">
        <v>902</v>
      </c>
      <c r="U5" t="s">
        <v>908</v>
      </c>
    </row>
    <row r="6" spans="1:23" x14ac:dyDescent="0.25">
      <c r="A6" t="s">
        <v>5441</v>
      </c>
      <c r="B6" t="str">
        <f t="shared" si="0"/>
        <v>DELETED</v>
      </c>
      <c r="C6" s="5"/>
      <c r="D6" s="5" t="s">
        <v>5431</v>
      </c>
      <c r="E6" s="5"/>
      <c r="F6" s="5"/>
      <c r="G6" t="str">
        <f>HYPERLINK("http://dx.doi.org/10.1007/978-3-031-27815-0_41","http://dx.doi.org/10.1007/978-3-031-27815-0_41")</f>
        <v>http://dx.doi.org/10.1007/978-3-031-27815-0_41</v>
      </c>
      <c r="H6" t="s">
        <v>277</v>
      </c>
      <c r="I6" t="s">
        <v>24</v>
      </c>
      <c r="J6" t="s">
        <v>640</v>
      </c>
      <c r="K6" t="s">
        <v>535</v>
      </c>
      <c r="L6" t="s">
        <v>597</v>
      </c>
      <c r="M6">
        <v>2023</v>
      </c>
      <c r="N6">
        <v>468</v>
      </c>
      <c r="O6" t="s">
        <v>18</v>
      </c>
      <c r="P6">
        <v>565</v>
      </c>
      <c r="Q6">
        <v>576</v>
      </c>
      <c r="R6" t="s">
        <v>18</v>
      </c>
      <c r="S6" t="s">
        <v>901</v>
      </c>
      <c r="T6" t="s">
        <v>902</v>
      </c>
      <c r="U6" t="s">
        <v>908</v>
      </c>
    </row>
    <row r="7" spans="1:23" x14ac:dyDescent="0.25">
      <c r="A7" t="s">
        <v>5441</v>
      </c>
      <c r="B7" t="str">
        <f t="shared" si="0"/>
        <v>DELETED</v>
      </c>
      <c r="C7" s="5"/>
      <c r="D7" s="5" t="s">
        <v>5431</v>
      </c>
      <c r="E7" s="5"/>
      <c r="F7" s="5"/>
      <c r="G7" t="str">
        <f>HYPERLINK("http://dx.doi.org/10.1007/978-3-031-16103-2_12","http://dx.doi.org/10.1007/978-3-031-16103-2_12")</f>
        <v>http://dx.doi.org/10.1007/978-3-031-16103-2_12</v>
      </c>
      <c r="H7" t="s">
        <v>278</v>
      </c>
      <c r="I7" t="s">
        <v>25</v>
      </c>
      <c r="J7" t="s">
        <v>641</v>
      </c>
      <c r="K7" t="s">
        <v>533</v>
      </c>
      <c r="L7" t="s">
        <v>596</v>
      </c>
      <c r="M7">
        <v>2022</v>
      </c>
      <c r="N7">
        <v>13420</v>
      </c>
      <c r="O7" t="s">
        <v>18</v>
      </c>
      <c r="P7">
        <v>143</v>
      </c>
      <c r="Q7">
        <v>160</v>
      </c>
      <c r="R7" t="s">
        <v>18</v>
      </c>
      <c r="S7" t="s">
        <v>904</v>
      </c>
      <c r="T7" t="s">
        <v>905</v>
      </c>
      <c r="U7" t="s">
        <v>906</v>
      </c>
    </row>
    <row r="8" spans="1:23" x14ac:dyDescent="0.25">
      <c r="A8" t="s">
        <v>5441</v>
      </c>
      <c r="B8" t="str">
        <f>IF(OR(C8="x",D8="x",E8="x",G8="x"),"DELETED","READ")</f>
        <v>READ</v>
      </c>
      <c r="C8" s="5"/>
      <c r="D8" s="5"/>
      <c r="E8" s="5"/>
      <c r="F8" s="5"/>
      <c r="G8" s="6" t="s">
        <v>5300</v>
      </c>
      <c r="H8" t="s">
        <v>279</v>
      </c>
      <c r="I8" t="s">
        <v>26</v>
      </c>
      <c r="J8" t="s">
        <v>642</v>
      </c>
      <c r="K8" t="s">
        <v>536</v>
      </c>
      <c r="L8" t="s">
        <v>598</v>
      </c>
      <c r="M8">
        <v>2010</v>
      </c>
      <c r="N8">
        <v>6275</v>
      </c>
      <c r="O8" t="s">
        <v>18</v>
      </c>
      <c r="P8">
        <v>293</v>
      </c>
      <c r="Q8">
        <v>302</v>
      </c>
      <c r="R8" t="s">
        <v>18</v>
      </c>
      <c r="S8" t="s">
        <v>904</v>
      </c>
      <c r="T8" t="s">
        <v>905</v>
      </c>
      <c r="U8" t="s">
        <v>909</v>
      </c>
    </row>
    <row r="9" spans="1:23" x14ac:dyDescent="0.25">
      <c r="A9" t="s">
        <v>5441</v>
      </c>
      <c r="B9" t="str">
        <f>IF(OR(C9="x",D9="x",E9="x",G9="x"),"DELETED","READ")</f>
        <v>DELETED</v>
      </c>
      <c r="C9" s="5"/>
      <c r="D9" s="5"/>
      <c r="E9" s="5" t="s">
        <v>5431</v>
      </c>
      <c r="F9" s="5"/>
      <c r="G9" t="str">
        <f>HYPERLINK("http://dx.doi.org/10.1109/ICPM63005.2024.10680665","http://dx.doi.org/10.1109/ICPM63005.2024.10680665")</f>
        <v>http://dx.doi.org/10.1109/ICPM63005.2024.10680665</v>
      </c>
      <c r="H9" t="s">
        <v>280</v>
      </c>
      <c r="I9" t="s">
        <v>27</v>
      </c>
      <c r="J9" t="s">
        <v>643</v>
      </c>
      <c r="K9" t="s">
        <v>537</v>
      </c>
      <c r="L9" t="s">
        <v>599</v>
      </c>
      <c r="M9">
        <v>2024</v>
      </c>
      <c r="N9" t="s">
        <v>18</v>
      </c>
      <c r="O9" t="s">
        <v>18</v>
      </c>
      <c r="P9">
        <v>57</v>
      </c>
      <c r="Q9">
        <v>64</v>
      </c>
      <c r="R9" t="s">
        <v>18</v>
      </c>
      <c r="S9" t="s">
        <v>18</v>
      </c>
      <c r="T9" t="s">
        <v>18</v>
      </c>
      <c r="U9" t="s">
        <v>910</v>
      </c>
    </row>
    <row r="10" spans="1:23" x14ac:dyDescent="0.25">
      <c r="A10" t="s">
        <v>5441</v>
      </c>
      <c r="B10" t="str">
        <f t="shared" si="0"/>
        <v>DELETED</v>
      </c>
      <c r="C10" s="5" t="s">
        <v>5431</v>
      </c>
      <c r="D10" s="5"/>
      <c r="E10" s="5"/>
      <c r="F10" s="5"/>
      <c r="G10" t="str">
        <f>HYPERLINK("http://dx.doi.org/10.1109/ICPM63005.2024.10680677","http://dx.doi.org/10.1109/ICPM63005.2024.10680677")</f>
        <v>http://dx.doi.org/10.1109/ICPM63005.2024.10680677</v>
      </c>
      <c r="H10" t="s">
        <v>281</v>
      </c>
      <c r="I10" t="s">
        <v>28</v>
      </c>
      <c r="J10" t="s">
        <v>644</v>
      </c>
      <c r="K10" t="s">
        <v>537</v>
      </c>
      <c r="L10" t="s">
        <v>599</v>
      </c>
      <c r="M10">
        <v>2024</v>
      </c>
      <c r="N10" t="s">
        <v>18</v>
      </c>
      <c r="O10" t="s">
        <v>18</v>
      </c>
      <c r="P10">
        <v>9</v>
      </c>
      <c r="Q10">
        <v>16</v>
      </c>
      <c r="R10" t="s">
        <v>18</v>
      </c>
      <c r="S10" t="s">
        <v>18</v>
      </c>
      <c r="T10" t="s">
        <v>18</v>
      </c>
      <c r="U10" t="s">
        <v>910</v>
      </c>
    </row>
    <row r="11" spans="1:23" x14ac:dyDescent="0.25">
      <c r="A11" t="s">
        <v>5436</v>
      </c>
      <c r="B11" t="str">
        <f t="shared" si="0"/>
        <v>READ</v>
      </c>
      <c r="C11" s="5"/>
      <c r="D11" s="5"/>
      <c r="E11" s="5"/>
      <c r="F11" s="5"/>
      <c r="G11" t="str">
        <f>HYPERLINK("http://dx.doi.org/10.1007/s41060-023-00427-3","http://dx.doi.org/10.1007/s41060-023-00427-3")</f>
        <v>http://dx.doi.org/10.1007/s41060-023-00427-3</v>
      </c>
      <c r="H11" t="s">
        <v>282</v>
      </c>
      <c r="I11" t="s">
        <v>29</v>
      </c>
      <c r="J11" t="s">
        <v>645</v>
      </c>
      <c r="K11" t="s">
        <v>538</v>
      </c>
      <c r="L11" t="s">
        <v>18</v>
      </c>
      <c r="M11">
        <v>2023</v>
      </c>
      <c r="N11" t="s">
        <v>18</v>
      </c>
      <c r="O11" t="s">
        <v>18</v>
      </c>
      <c r="P11" t="s">
        <v>18</v>
      </c>
      <c r="Q11" t="s">
        <v>18</v>
      </c>
      <c r="R11" t="s">
        <v>18</v>
      </c>
      <c r="S11" t="s">
        <v>911</v>
      </c>
      <c r="T11" t="s">
        <v>912</v>
      </c>
      <c r="U11" t="s">
        <v>18</v>
      </c>
    </row>
    <row r="12" spans="1:23" x14ac:dyDescent="0.25">
      <c r="A12" t="s">
        <v>5436</v>
      </c>
      <c r="B12" t="str">
        <f t="shared" si="0"/>
        <v>DELETED</v>
      </c>
      <c r="C12" s="5"/>
      <c r="D12" s="5"/>
      <c r="E12" s="5" t="s">
        <v>5431</v>
      </c>
      <c r="F12" s="5"/>
      <c r="G12" t="str">
        <f>HYPERLINK("http://dx.doi.org/10.1016/j.jsis.2022.101745","http://dx.doi.org/10.1016/j.jsis.2022.101745")</f>
        <v>http://dx.doi.org/10.1016/j.jsis.2022.101745</v>
      </c>
      <c r="H12" t="s">
        <v>283</v>
      </c>
      <c r="I12" t="s">
        <v>30</v>
      </c>
      <c r="J12" t="s">
        <v>646</v>
      </c>
      <c r="K12" t="s">
        <v>539</v>
      </c>
      <c r="L12" t="s">
        <v>18</v>
      </c>
      <c r="M12">
        <v>2022</v>
      </c>
      <c r="N12">
        <v>31</v>
      </c>
      <c r="O12">
        <v>4</v>
      </c>
      <c r="P12" t="s">
        <v>18</v>
      </c>
      <c r="Q12" t="s">
        <v>18</v>
      </c>
      <c r="R12">
        <v>101745</v>
      </c>
      <c r="S12" t="s">
        <v>913</v>
      </c>
      <c r="T12" t="s">
        <v>914</v>
      </c>
      <c r="U12" t="s">
        <v>18</v>
      </c>
    </row>
    <row r="13" spans="1:23" x14ac:dyDescent="0.25">
      <c r="A13" t="s">
        <v>5436</v>
      </c>
      <c r="B13" t="str">
        <f t="shared" si="0"/>
        <v>READ</v>
      </c>
      <c r="C13" s="5"/>
      <c r="D13" s="5"/>
      <c r="E13" s="5"/>
      <c r="F13" s="5"/>
      <c r="G13" t="str">
        <f>HYPERLINK("http://dx.doi.org/10.1108/JEIM-01-2017-0003","http://dx.doi.org/10.1108/JEIM-01-2017-0003")</f>
        <v>http://dx.doi.org/10.1108/JEIM-01-2017-0003</v>
      </c>
      <c r="H13" t="s">
        <v>284</v>
      </c>
      <c r="I13" t="s">
        <v>31</v>
      </c>
      <c r="J13" t="s">
        <v>647</v>
      </c>
      <c r="K13" t="s">
        <v>540</v>
      </c>
      <c r="L13" t="s">
        <v>18</v>
      </c>
      <c r="M13">
        <v>2018</v>
      </c>
      <c r="N13">
        <v>31</v>
      </c>
      <c r="O13">
        <v>2</v>
      </c>
      <c r="P13">
        <v>317</v>
      </c>
      <c r="Q13">
        <v>337</v>
      </c>
      <c r="R13" t="s">
        <v>18</v>
      </c>
      <c r="S13" t="s">
        <v>915</v>
      </c>
      <c r="T13" t="s">
        <v>916</v>
      </c>
      <c r="U13" t="s">
        <v>18</v>
      </c>
    </row>
    <row r="14" spans="1:23" x14ac:dyDescent="0.25">
      <c r="A14" t="s">
        <v>5441</v>
      </c>
      <c r="B14" t="str">
        <f t="shared" si="0"/>
        <v>DELETED</v>
      </c>
      <c r="C14" s="5"/>
      <c r="D14" s="5" t="s">
        <v>5431</v>
      </c>
      <c r="E14" s="5"/>
      <c r="F14" s="5"/>
      <c r="G14" t="str">
        <f>HYPERLINK("http://dx.doi.org/10.1007/978-3-031-27815-0_42","http://dx.doi.org/10.1007/978-3-031-27815-0_42")</f>
        <v>http://dx.doi.org/10.1007/978-3-031-27815-0_42</v>
      </c>
      <c r="H14" t="s">
        <v>285</v>
      </c>
      <c r="I14" t="s">
        <v>32</v>
      </c>
      <c r="J14" t="s">
        <v>648</v>
      </c>
      <c r="K14" t="s">
        <v>535</v>
      </c>
      <c r="L14" t="s">
        <v>597</v>
      </c>
      <c r="M14">
        <v>2023</v>
      </c>
      <c r="N14">
        <v>468</v>
      </c>
      <c r="O14" t="s">
        <v>18</v>
      </c>
      <c r="P14">
        <v>577</v>
      </c>
      <c r="Q14">
        <v>589</v>
      </c>
      <c r="R14" t="s">
        <v>18</v>
      </c>
      <c r="S14" t="s">
        <v>901</v>
      </c>
      <c r="T14" t="s">
        <v>902</v>
      </c>
      <c r="U14" t="s">
        <v>908</v>
      </c>
    </row>
    <row r="15" spans="1:23" x14ac:dyDescent="0.25">
      <c r="A15" t="s">
        <v>5441</v>
      </c>
      <c r="B15" t="str">
        <f t="shared" si="0"/>
        <v>DELETED</v>
      </c>
      <c r="C15" s="5"/>
      <c r="D15" s="5" t="s">
        <v>5431</v>
      </c>
      <c r="E15" s="5"/>
      <c r="F15" s="5"/>
      <c r="G15" t="str">
        <f>HYPERLINK("http://dx.doi.org/10.1007/978-3-031-27815-0_9","http://dx.doi.org/10.1007/978-3-031-27815-0_9")</f>
        <v>http://dx.doi.org/10.1007/978-3-031-27815-0_9</v>
      </c>
      <c r="H15" t="s">
        <v>286</v>
      </c>
      <c r="I15" t="s">
        <v>33</v>
      </c>
      <c r="J15" t="s">
        <v>649</v>
      </c>
      <c r="K15" t="s">
        <v>535</v>
      </c>
      <c r="L15" t="s">
        <v>597</v>
      </c>
      <c r="M15">
        <v>2023</v>
      </c>
      <c r="N15">
        <v>468</v>
      </c>
      <c r="O15" t="s">
        <v>18</v>
      </c>
      <c r="P15">
        <v>114</v>
      </c>
      <c r="Q15">
        <v>126</v>
      </c>
      <c r="R15" t="s">
        <v>18</v>
      </c>
      <c r="S15" t="s">
        <v>901</v>
      </c>
      <c r="T15" t="s">
        <v>902</v>
      </c>
      <c r="U15" t="s">
        <v>908</v>
      </c>
    </row>
    <row r="16" spans="1:23" x14ac:dyDescent="0.25">
      <c r="A16" t="s">
        <v>5436</v>
      </c>
      <c r="B16" t="str">
        <f t="shared" si="0"/>
        <v>READ</v>
      </c>
      <c r="C16" s="5"/>
      <c r="D16" s="5"/>
      <c r="E16" s="5"/>
      <c r="F16" s="5"/>
      <c r="G16" t="str">
        <f>HYPERLINK("http://dx.doi.org/10.1016/j.procs.2017.12.149","http://dx.doi.org/10.1016/j.procs.2017.12.149")</f>
        <v>http://dx.doi.org/10.1016/j.procs.2017.12.149</v>
      </c>
      <c r="H16" t="s">
        <v>287</v>
      </c>
      <c r="I16" t="s">
        <v>34</v>
      </c>
      <c r="J16" t="s">
        <v>650</v>
      </c>
      <c r="K16" t="s">
        <v>541</v>
      </c>
      <c r="L16" t="s">
        <v>600</v>
      </c>
      <c r="M16">
        <v>2017</v>
      </c>
      <c r="N16">
        <v>124</v>
      </c>
      <c r="O16" t="s">
        <v>18</v>
      </c>
      <c r="P16">
        <v>216</v>
      </c>
      <c r="Q16">
        <v>223</v>
      </c>
      <c r="R16" t="s">
        <v>18</v>
      </c>
      <c r="S16" t="s">
        <v>917</v>
      </c>
      <c r="T16" t="s">
        <v>18</v>
      </c>
      <c r="U16" t="s">
        <v>18</v>
      </c>
    </row>
    <row r="17" spans="1:21" x14ac:dyDescent="0.25">
      <c r="A17" t="s">
        <v>5441</v>
      </c>
      <c r="B17" t="str">
        <f t="shared" si="0"/>
        <v>DELETED</v>
      </c>
      <c r="C17" s="5" t="s">
        <v>5431</v>
      </c>
      <c r="D17" s="5"/>
      <c r="E17" s="5"/>
      <c r="F17" s="5"/>
      <c r="G17" t="str">
        <f>HYPERLINK("http://dx.doi.org/10.1109/ICPM57379.2022.9980619","http://dx.doi.org/10.1109/ICPM57379.2022.9980619")</f>
        <v>http://dx.doi.org/10.1109/ICPM57379.2022.9980619</v>
      </c>
      <c r="H17" t="s">
        <v>288</v>
      </c>
      <c r="I17" t="s">
        <v>35</v>
      </c>
      <c r="J17" t="s">
        <v>651</v>
      </c>
      <c r="K17" t="s">
        <v>542</v>
      </c>
      <c r="L17" t="s">
        <v>597</v>
      </c>
      <c r="M17">
        <v>2022</v>
      </c>
      <c r="N17" t="s">
        <v>18</v>
      </c>
      <c r="O17" t="s">
        <v>18</v>
      </c>
      <c r="P17">
        <v>144</v>
      </c>
      <c r="Q17">
        <v>151</v>
      </c>
      <c r="R17" t="s">
        <v>18</v>
      </c>
      <c r="S17" t="s">
        <v>18</v>
      </c>
      <c r="T17" t="s">
        <v>18</v>
      </c>
      <c r="U17" t="s">
        <v>918</v>
      </c>
    </row>
    <row r="18" spans="1:21" x14ac:dyDescent="0.25">
      <c r="A18" t="s">
        <v>5441</v>
      </c>
      <c r="B18" t="str">
        <f t="shared" si="0"/>
        <v>DELETED</v>
      </c>
      <c r="C18" s="5" t="s">
        <v>5431</v>
      </c>
      <c r="D18" s="5"/>
      <c r="E18" s="5"/>
      <c r="F18" s="5"/>
      <c r="G18" t="str">
        <f>HYPERLINK("http://dx.doi.org/10.1007/978-3-031-78666-2_29","http://dx.doi.org/10.1007/978-3-031-78666-2_29")</f>
        <v>http://dx.doi.org/10.1007/978-3-031-78666-2_29</v>
      </c>
      <c r="H18" t="s">
        <v>289</v>
      </c>
      <c r="I18" t="s">
        <v>36</v>
      </c>
      <c r="J18" t="s">
        <v>652</v>
      </c>
      <c r="K18" t="s">
        <v>543</v>
      </c>
      <c r="L18" t="s">
        <v>601</v>
      </c>
      <c r="M18">
        <v>2025</v>
      </c>
      <c r="N18">
        <v>534</v>
      </c>
      <c r="O18" t="s">
        <v>18</v>
      </c>
      <c r="P18">
        <v>376</v>
      </c>
      <c r="Q18">
        <v>381</v>
      </c>
      <c r="R18" t="s">
        <v>18</v>
      </c>
      <c r="S18" t="s">
        <v>901</v>
      </c>
      <c r="T18" t="s">
        <v>902</v>
      </c>
      <c r="U18" t="s">
        <v>919</v>
      </c>
    </row>
    <row r="19" spans="1:21" x14ac:dyDescent="0.25">
      <c r="A19" t="s">
        <v>5441</v>
      </c>
      <c r="B19" t="str">
        <f t="shared" si="0"/>
        <v>DELETED</v>
      </c>
      <c r="C19" s="5" t="s">
        <v>5431</v>
      </c>
      <c r="D19" s="5"/>
      <c r="E19" s="5"/>
      <c r="F19" s="5"/>
      <c r="G19" t="str">
        <f>HYPERLINK("http://dx.doi.org/10.1007/978-3-031-27815-0_31","http://dx.doi.org/10.1007/978-3-031-27815-0_31")</f>
        <v>http://dx.doi.org/10.1007/978-3-031-27815-0_31</v>
      </c>
      <c r="H19" t="s">
        <v>290</v>
      </c>
      <c r="I19" t="s">
        <v>37</v>
      </c>
      <c r="J19" t="s">
        <v>653</v>
      </c>
      <c r="K19" t="s">
        <v>535</v>
      </c>
      <c r="L19" t="s">
        <v>597</v>
      </c>
      <c r="M19">
        <v>2023</v>
      </c>
      <c r="N19">
        <v>468</v>
      </c>
      <c r="O19" t="s">
        <v>18</v>
      </c>
      <c r="P19">
        <v>422</v>
      </c>
      <c r="Q19">
        <v>434</v>
      </c>
      <c r="R19" t="s">
        <v>18</v>
      </c>
      <c r="S19" t="s">
        <v>901</v>
      </c>
      <c r="T19" t="s">
        <v>902</v>
      </c>
      <c r="U19" t="s">
        <v>908</v>
      </c>
    </row>
    <row r="20" spans="1:21" x14ac:dyDescent="0.25">
      <c r="A20" t="s">
        <v>5441</v>
      </c>
      <c r="B20" t="str">
        <f t="shared" si="0"/>
        <v>DELETED</v>
      </c>
      <c r="C20" s="5"/>
      <c r="D20" s="5" t="s">
        <v>5431</v>
      </c>
      <c r="E20" s="5"/>
      <c r="F20" s="5"/>
      <c r="G20" t="str">
        <f>HYPERLINK("http://dx.doi.org/10.1109/ICPM63005.2024.10680621","http://dx.doi.org/10.1109/ICPM63005.2024.10680621")</f>
        <v>http://dx.doi.org/10.1109/ICPM63005.2024.10680621</v>
      </c>
      <c r="H20" t="s">
        <v>291</v>
      </c>
      <c r="I20" t="s">
        <v>38</v>
      </c>
      <c r="J20" t="s">
        <v>654</v>
      </c>
      <c r="K20" t="s">
        <v>537</v>
      </c>
      <c r="L20" t="s">
        <v>599</v>
      </c>
      <c r="M20">
        <v>2024</v>
      </c>
      <c r="N20" t="s">
        <v>18</v>
      </c>
      <c r="O20" t="s">
        <v>18</v>
      </c>
      <c r="P20">
        <v>25</v>
      </c>
      <c r="Q20">
        <v>32</v>
      </c>
      <c r="R20" t="s">
        <v>18</v>
      </c>
      <c r="S20" t="s">
        <v>18</v>
      </c>
      <c r="T20" t="s">
        <v>18</v>
      </c>
      <c r="U20" t="s">
        <v>910</v>
      </c>
    </row>
    <row r="21" spans="1:21" x14ac:dyDescent="0.25">
      <c r="A21" t="s">
        <v>5441</v>
      </c>
      <c r="B21" t="str">
        <f t="shared" si="0"/>
        <v>DELETED</v>
      </c>
      <c r="C21" s="5"/>
      <c r="D21" s="5" t="s">
        <v>5431</v>
      </c>
      <c r="E21" s="5"/>
      <c r="F21" s="5"/>
      <c r="G21" t="str">
        <f>HYPERLINK("http://dx.doi.org/10.1007/978-3-031-16103-2_19","http://dx.doi.org/10.1007/978-3-031-16103-2_19")</f>
        <v>http://dx.doi.org/10.1007/978-3-031-16103-2_19</v>
      </c>
      <c r="H21" t="s">
        <v>292</v>
      </c>
      <c r="I21" t="s">
        <v>39</v>
      </c>
      <c r="J21" t="s">
        <v>655</v>
      </c>
      <c r="K21" t="s">
        <v>533</v>
      </c>
      <c r="L21" t="s">
        <v>596</v>
      </c>
      <c r="M21">
        <v>2022</v>
      </c>
      <c r="N21">
        <v>13420</v>
      </c>
      <c r="O21" t="s">
        <v>18</v>
      </c>
      <c r="P21">
        <v>268</v>
      </c>
      <c r="Q21">
        <v>285</v>
      </c>
      <c r="R21" t="s">
        <v>18</v>
      </c>
      <c r="S21" t="s">
        <v>904</v>
      </c>
      <c r="T21" t="s">
        <v>905</v>
      </c>
      <c r="U21" t="s">
        <v>906</v>
      </c>
    </row>
    <row r="22" spans="1:21" x14ac:dyDescent="0.25">
      <c r="A22" t="s">
        <v>5441</v>
      </c>
      <c r="B22" t="str">
        <f t="shared" si="0"/>
        <v>DELETED</v>
      </c>
      <c r="C22" s="5" t="s">
        <v>5431</v>
      </c>
      <c r="D22" s="5"/>
      <c r="E22" s="5"/>
      <c r="F22" s="5"/>
      <c r="G22" t="str">
        <f>HYPERLINK("http://dx.doi.org/10.1007/978-3-319-42887-1_14","http://dx.doi.org/10.1007/978-3-319-42887-1_14")</f>
        <v>http://dx.doi.org/10.1007/978-3-319-42887-1_14</v>
      </c>
      <c r="H22" t="s">
        <v>293</v>
      </c>
      <c r="I22" t="s">
        <v>40</v>
      </c>
      <c r="J22" t="s">
        <v>656</v>
      </c>
      <c r="K22" t="s">
        <v>544</v>
      </c>
      <c r="L22" t="s">
        <v>602</v>
      </c>
      <c r="M22">
        <v>2016</v>
      </c>
      <c r="N22">
        <v>256</v>
      </c>
      <c r="O22" t="s">
        <v>18</v>
      </c>
      <c r="P22">
        <v>167</v>
      </c>
      <c r="Q22">
        <v>178</v>
      </c>
      <c r="R22" t="s">
        <v>18</v>
      </c>
      <c r="S22" t="s">
        <v>901</v>
      </c>
      <c r="T22" t="s">
        <v>18</v>
      </c>
      <c r="U22" t="s">
        <v>920</v>
      </c>
    </row>
    <row r="23" spans="1:21" x14ac:dyDescent="0.25">
      <c r="A23" t="s">
        <v>5441</v>
      </c>
      <c r="B23" t="str">
        <f t="shared" si="0"/>
        <v>DELETED</v>
      </c>
      <c r="C23" s="5" t="s">
        <v>5431</v>
      </c>
      <c r="D23" s="5"/>
      <c r="E23" s="5"/>
      <c r="F23" s="5"/>
      <c r="G23" t="str">
        <f>HYPERLINK("http://dx.doi.org/10.1109/ICPM63005.2024.10680661","http://dx.doi.org/10.1109/ICPM63005.2024.10680661")</f>
        <v>http://dx.doi.org/10.1109/ICPM63005.2024.10680661</v>
      </c>
      <c r="H23" t="s">
        <v>294</v>
      </c>
      <c r="I23" t="s">
        <v>41</v>
      </c>
      <c r="J23" t="s">
        <v>657</v>
      </c>
      <c r="K23" t="s">
        <v>537</v>
      </c>
      <c r="L23" t="s">
        <v>599</v>
      </c>
      <c r="M23">
        <v>2024</v>
      </c>
      <c r="N23" t="s">
        <v>18</v>
      </c>
      <c r="O23" t="s">
        <v>18</v>
      </c>
      <c r="P23">
        <v>65</v>
      </c>
      <c r="Q23">
        <v>72</v>
      </c>
      <c r="R23" t="s">
        <v>18</v>
      </c>
      <c r="S23" t="s">
        <v>18</v>
      </c>
      <c r="T23" t="s">
        <v>18</v>
      </c>
      <c r="U23" t="s">
        <v>910</v>
      </c>
    </row>
    <row r="24" spans="1:21" x14ac:dyDescent="0.25">
      <c r="A24" t="s">
        <v>5441</v>
      </c>
      <c r="B24" t="str">
        <f t="shared" si="0"/>
        <v>DELETED</v>
      </c>
      <c r="C24" s="5" t="s">
        <v>5431</v>
      </c>
      <c r="D24" s="5"/>
      <c r="E24" s="5"/>
      <c r="F24" s="5"/>
      <c r="G24" t="str">
        <f>HYPERLINK("http://dx.doi.org/10.1109/ICPM.2019.00019","http://dx.doi.org/10.1109/ICPM.2019.00019")</f>
        <v>http://dx.doi.org/10.1109/ICPM.2019.00019</v>
      </c>
      <c r="H24" t="s">
        <v>295</v>
      </c>
      <c r="I24" t="s">
        <v>42</v>
      </c>
      <c r="J24" t="s">
        <v>658</v>
      </c>
      <c r="K24" t="s">
        <v>545</v>
      </c>
      <c r="L24" t="s">
        <v>603</v>
      </c>
      <c r="M24">
        <v>2019</v>
      </c>
      <c r="N24" t="s">
        <v>18</v>
      </c>
      <c r="O24" t="s">
        <v>18</v>
      </c>
      <c r="P24">
        <v>57</v>
      </c>
      <c r="Q24">
        <v>64</v>
      </c>
      <c r="R24" t="s">
        <v>18</v>
      </c>
      <c r="S24" t="s">
        <v>18</v>
      </c>
      <c r="T24" t="s">
        <v>18</v>
      </c>
      <c r="U24" t="s">
        <v>921</v>
      </c>
    </row>
    <row r="25" spans="1:21" x14ac:dyDescent="0.25">
      <c r="A25" t="s">
        <v>5441</v>
      </c>
      <c r="B25" t="str">
        <f t="shared" si="0"/>
        <v>DELETED</v>
      </c>
      <c r="C25" s="5"/>
      <c r="D25" s="5" t="s">
        <v>5431</v>
      </c>
      <c r="E25" s="5"/>
      <c r="F25" s="5"/>
      <c r="G25" t="str">
        <f>HYPERLINK("http://dx.doi.org/10.1007/978-3-031-27815-0_5","http://dx.doi.org/10.1007/978-3-031-27815-0_5")</f>
        <v>http://dx.doi.org/10.1007/978-3-031-27815-0_5</v>
      </c>
      <c r="H25" t="s">
        <v>296</v>
      </c>
      <c r="I25" t="s">
        <v>43</v>
      </c>
      <c r="J25" t="s">
        <v>659</v>
      </c>
      <c r="K25" t="s">
        <v>535</v>
      </c>
      <c r="L25" t="s">
        <v>597</v>
      </c>
      <c r="M25">
        <v>2023</v>
      </c>
      <c r="N25">
        <v>468</v>
      </c>
      <c r="O25" t="s">
        <v>18</v>
      </c>
      <c r="P25">
        <v>57</v>
      </c>
      <c r="Q25">
        <v>70</v>
      </c>
      <c r="R25" t="s">
        <v>18</v>
      </c>
      <c r="S25" t="s">
        <v>901</v>
      </c>
      <c r="T25" t="s">
        <v>902</v>
      </c>
      <c r="U25" t="s">
        <v>908</v>
      </c>
    </row>
    <row r="26" spans="1:21" x14ac:dyDescent="0.25">
      <c r="A26" t="s">
        <v>5441</v>
      </c>
      <c r="B26" t="str">
        <f t="shared" si="0"/>
        <v>DELETED</v>
      </c>
      <c r="C26" s="5" t="s">
        <v>5431</v>
      </c>
      <c r="D26" s="5"/>
      <c r="E26" s="5"/>
      <c r="F26" s="5"/>
      <c r="G26" t="str">
        <f>HYPERLINK("http://dx.doi.org/10.1007/978-3-031-27815-0_25","http://dx.doi.org/10.1007/978-3-031-27815-0_25")</f>
        <v>http://dx.doi.org/10.1007/978-3-031-27815-0_25</v>
      </c>
      <c r="H26" t="s">
        <v>297</v>
      </c>
      <c r="I26" t="s">
        <v>44</v>
      </c>
      <c r="J26" t="s">
        <v>660</v>
      </c>
      <c r="K26" t="s">
        <v>535</v>
      </c>
      <c r="L26" t="s">
        <v>597</v>
      </c>
      <c r="M26">
        <v>2023</v>
      </c>
      <c r="N26">
        <v>468</v>
      </c>
      <c r="O26" t="s">
        <v>18</v>
      </c>
      <c r="P26">
        <v>341</v>
      </c>
      <c r="Q26">
        <v>353</v>
      </c>
      <c r="R26" t="s">
        <v>18</v>
      </c>
      <c r="S26" t="s">
        <v>901</v>
      </c>
      <c r="T26" t="s">
        <v>902</v>
      </c>
      <c r="U26" t="s">
        <v>908</v>
      </c>
    </row>
    <row r="27" spans="1:21" x14ac:dyDescent="0.25">
      <c r="A27" t="s">
        <v>5441</v>
      </c>
      <c r="B27" t="str">
        <f t="shared" si="0"/>
        <v>READ</v>
      </c>
      <c r="C27" s="5"/>
      <c r="D27" s="5"/>
      <c r="E27" s="5"/>
      <c r="F27" s="5"/>
      <c r="G27" t="str">
        <f>HYPERLINK("http://dx.doi.org/10.1007/978-3-031-16103-2_11","http://dx.doi.org/10.1007/978-3-031-16103-2_11")</f>
        <v>http://dx.doi.org/10.1007/978-3-031-16103-2_11</v>
      </c>
      <c r="H27" t="s">
        <v>298</v>
      </c>
      <c r="I27" t="s">
        <v>45</v>
      </c>
      <c r="J27" t="s">
        <v>661</v>
      </c>
      <c r="K27" t="s">
        <v>533</v>
      </c>
      <c r="L27" t="s">
        <v>596</v>
      </c>
      <c r="M27">
        <v>2022</v>
      </c>
      <c r="N27">
        <v>13420</v>
      </c>
      <c r="O27" t="s">
        <v>18</v>
      </c>
      <c r="P27">
        <v>125</v>
      </c>
      <c r="Q27">
        <v>142</v>
      </c>
      <c r="R27" t="s">
        <v>18</v>
      </c>
      <c r="S27" t="s">
        <v>904</v>
      </c>
      <c r="T27" t="s">
        <v>905</v>
      </c>
      <c r="U27" t="s">
        <v>906</v>
      </c>
    </row>
    <row r="28" spans="1:21" x14ac:dyDescent="0.25">
      <c r="A28" t="s">
        <v>5441</v>
      </c>
      <c r="B28" t="str">
        <f t="shared" si="0"/>
        <v>DELETED</v>
      </c>
      <c r="C28" s="5" t="s">
        <v>5431</v>
      </c>
      <c r="D28" s="5"/>
      <c r="E28" s="5"/>
      <c r="F28" s="5"/>
      <c r="G28" t="str">
        <f>HYPERLINK("http://dx.doi.org/10.1007/978-3-031-27815-0_37","http://dx.doi.org/10.1007/978-3-031-27815-0_37")</f>
        <v>http://dx.doi.org/10.1007/978-3-031-27815-0_37</v>
      </c>
      <c r="H28" t="s">
        <v>299</v>
      </c>
      <c r="I28" t="s">
        <v>46</v>
      </c>
      <c r="J28" t="s">
        <v>662</v>
      </c>
      <c r="K28" t="s">
        <v>535</v>
      </c>
      <c r="L28" t="s">
        <v>597</v>
      </c>
      <c r="M28">
        <v>2023</v>
      </c>
      <c r="N28">
        <v>468</v>
      </c>
      <c r="O28" t="s">
        <v>18</v>
      </c>
      <c r="P28">
        <v>513</v>
      </c>
      <c r="Q28">
        <v>525</v>
      </c>
      <c r="R28" t="s">
        <v>18</v>
      </c>
      <c r="S28" t="s">
        <v>901</v>
      </c>
      <c r="T28" t="s">
        <v>902</v>
      </c>
      <c r="U28" t="s">
        <v>908</v>
      </c>
    </row>
    <row r="29" spans="1:21" x14ac:dyDescent="0.25">
      <c r="A29" t="s">
        <v>5441</v>
      </c>
      <c r="B29" t="str">
        <f t="shared" si="0"/>
        <v>DELETED</v>
      </c>
      <c r="C29" s="5" t="s">
        <v>5431</v>
      </c>
      <c r="D29" s="5"/>
      <c r="E29" s="5"/>
      <c r="F29" s="5"/>
      <c r="G29" t="str">
        <f>HYPERLINK("http://dx.doi.org/10.1007/978-3-031-16103-2_17","http://dx.doi.org/10.1007/978-3-031-16103-2_17")</f>
        <v>http://dx.doi.org/10.1007/978-3-031-16103-2_17</v>
      </c>
      <c r="H29" t="s">
        <v>300</v>
      </c>
      <c r="I29" t="s">
        <v>47</v>
      </c>
      <c r="J29" t="s">
        <v>663</v>
      </c>
      <c r="K29" t="s">
        <v>533</v>
      </c>
      <c r="L29" t="s">
        <v>596</v>
      </c>
      <c r="M29">
        <v>2022</v>
      </c>
      <c r="N29">
        <v>13420</v>
      </c>
      <c r="O29" t="s">
        <v>18</v>
      </c>
      <c r="P29">
        <v>234</v>
      </c>
      <c r="Q29">
        <v>250</v>
      </c>
      <c r="R29" t="s">
        <v>18</v>
      </c>
      <c r="S29" t="s">
        <v>904</v>
      </c>
      <c r="T29" t="s">
        <v>905</v>
      </c>
      <c r="U29" t="s">
        <v>906</v>
      </c>
    </row>
    <row r="30" spans="1:21" x14ac:dyDescent="0.25">
      <c r="A30" t="s">
        <v>5441</v>
      </c>
      <c r="B30" t="str">
        <f t="shared" si="0"/>
        <v>READ</v>
      </c>
      <c r="C30" s="5"/>
      <c r="D30" s="5"/>
      <c r="E30" s="5"/>
      <c r="F30" s="5"/>
      <c r="G30" s="6" t="s">
        <v>5314</v>
      </c>
      <c r="H30" t="s">
        <v>301</v>
      </c>
      <c r="I30" t="s">
        <v>48</v>
      </c>
      <c r="J30" t="s">
        <v>664</v>
      </c>
      <c r="K30" t="s">
        <v>546</v>
      </c>
      <c r="L30" t="s">
        <v>604</v>
      </c>
      <c r="M30">
        <v>2010</v>
      </c>
      <c r="N30">
        <v>6426</v>
      </c>
      <c r="O30" t="s">
        <v>18</v>
      </c>
      <c r="P30">
        <v>8</v>
      </c>
      <c r="Q30">
        <v>25</v>
      </c>
      <c r="R30" t="s">
        <v>18</v>
      </c>
      <c r="S30" t="s">
        <v>904</v>
      </c>
      <c r="T30" t="s">
        <v>905</v>
      </c>
      <c r="U30" t="s">
        <v>922</v>
      </c>
    </row>
    <row r="31" spans="1:21" x14ac:dyDescent="0.25">
      <c r="A31" t="s">
        <v>5441</v>
      </c>
      <c r="B31" t="str">
        <f t="shared" si="0"/>
        <v>DELETED</v>
      </c>
      <c r="C31" s="5"/>
      <c r="D31" s="5" t="s">
        <v>5431</v>
      </c>
      <c r="E31" s="5"/>
      <c r="F31" s="5"/>
      <c r="G31" t="str">
        <f>HYPERLINK("http://dx.doi.org/10.1007/978-3-031-70445-1_31","http://dx.doi.org/10.1007/978-3-031-70445-1_31")</f>
        <v>http://dx.doi.org/10.1007/978-3-031-70445-1_31</v>
      </c>
      <c r="H31" t="s">
        <v>302</v>
      </c>
      <c r="I31" t="s">
        <v>49</v>
      </c>
      <c r="J31" t="s">
        <v>665</v>
      </c>
      <c r="K31" t="s">
        <v>547</v>
      </c>
      <c r="L31" t="s">
        <v>601</v>
      </c>
      <c r="M31">
        <v>2024</v>
      </c>
      <c r="N31">
        <v>527</v>
      </c>
      <c r="O31" t="s">
        <v>18</v>
      </c>
      <c r="P31">
        <v>431</v>
      </c>
      <c r="Q31">
        <v>440</v>
      </c>
      <c r="R31" t="s">
        <v>18</v>
      </c>
      <c r="S31" t="s">
        <v>901</v>
      </c>
      <c r="T31" t="s">
        <v>902</v>
      </c>
      <c r="U31" t="s">
        <v>923</v>
      </c>
    </row>
    <row r="32" spans="1:21" x14ac:dyDescent="0.25">
      <c r="A32" t="s">
        <v>5441</v>
      </c>
      <c r="B32" t="str">
        <f t="shared" si="0"/>
        <v>READ</v>
      </c>
      <c r="C32" s="5"/>
      <c r="D32" s="5"/>
      <c r="E32" s="5"/>
      <c r="F32" s="5"/>
      <c r="G32" t="str">
        <f>HYPERLINK("http://dx.doi.org/10.1007/978-3-031-61003-5_29","http://dx.doi.org/10.1007/978-3-031-61003-5_29")</f>
        <v>http://dx.doi.org/10.1007/978-3-031-61003-5_29</v>
      </c>
      <c r="H32" t="s">
        <v>303</v>
      </c>
      <c r="I32" t="s">
        <v>50</v>
      </c>
      <c r="J32" t="s">
        <v>666</v>
      </c>
      <c r="K32" t="s">
        <v>548</v>
      </c>
      <c r="L32" t="s">
        <v>605</v>
      </c>
      <c r="M32">
        <v>2024</v>
      </c>
      <c r="N32">
        <v>521</v>
      </c>
      <c r="O32" t="s">
        <v>18</v>
      </c>
      <c r="P32">
        <v>347</v>
      </c>
      <c r="Q32">
        <v>359</v>
      </c>
      <c r="R32" t="s">
        <v>18</v>
      </c>
      <c r="S32" t="s">
        <v>901</v>
      </c>
      <c r="T32" t="s">
        <v>902</v>
      </c>
      <c r="U32" t="s">
        <v>924</v>
      </c>
    </row>
    <row r="33" spans="1:21" x14ac:dyDescent="0.25">
      <c r="A33" t="s">
        <v>5441</v>
      </c>
      <c r="B33" t="str">
        <f t="shared" si="0"/>
        <v>DELETED</v>
      </c>
      <c r="C33" s="5" t="s">
        <v>5431</v>
      </c>
      <c r="D33" s="5"/>
      <c r="E33" s="5"/>
      <c r="F33" s="5"/>
      <c r="G33" t="str">
        <f>HYPERLINK("http://dx.doi.org/10.1007/978-3-031-25383-6_15","http://dx.doi.org/10.1007/978-3-031-25383-6_15")</f>
        <v>http://dx.doi.org/10.1007/978-3-031-25383-6_15</v>
      </c>
      <c r="H33" t="s">
        <v>304</v>
      </c>
      <c r="I33" t="s">
        <v>51</v>
      </c>
      <c r="J33" t="s">
        <v>667</v>
      </c>
      <c r="K33" t="s">
        <v>549</v>
      </c>
      <c r="L33" t="s">
        <v>596</v>
      </c>
      <c r="M33">
        <v>2023</v>
      </c>
      <c r="N33">
        <v>460</v>
      </c>
      <c r="O33" t="s">
        <v>18</v>
      </c>
      <c r="P33">
        <v>197</v>
      </c>
      <c r="Q33">
        <v>209</v>
      </c>
      <c r="R33" t="s">
        <v>18</v>
      </c>
      <c r="S33" t="s">
        <v>901</v>
      </c>
      <c r="T33" t="s">
        <v>902</v>
      </c>
      <c r="U33" t="s">
        <v>925</v>
      </c>
    </row>
    <row r="34" spans="1:21" x14ac:dyDescent="0.25">
      <c r="A34" t="s">
        <v>5441</v>
      </c>
      <c r="B34" t="str">
        <f t="shared" si="0"/>
        <v>READ</v>
      </c>
      <c r="C34" s="5"/>
      <c r="D34" s="5"/>
      <c r="E34" s="5"/>
      <c r="F34" s="5"/>
      <c r="G34" t="str">
        <f>HYPERLINK("http://dx.doi.org/10.1007/978-3-030-26619-6_16","http://dx.doi.org/10.1007/978-3-030-26619-6_16")</f>
        <v>http://dx.doi.org/10.1007/978-3-030-26619-6_16</v>
      </c>
      <c r="H34" t="s">
        <v>305</v>
      </c>
      <c r="I34" t="s">
        <v>52</v>
      </c>
      <c r="J34" t="s">
        <v>668</v>
      </c>
      <c r="K34" t="s">
        <v>550</v>
      </c>
      <c r="L34" t="s">
        <v>606</v>
      </c>
      <c r="M34">
        <v>2019</v>
      </c>
      <c r="N34">
        <v>11675</v>
      </c>
      <c r="O34" t="s">
        <v>18</v>
      </c>
      <c r="P34">
        <v>232</v>
      </c>
      <c r="Q34">
        <v>249</v>
      </c>
      <c r="R34" t="s">
        <v>18</v>
      </c>
      <c r="S34" t="s">
        <v>904</v>
      </c>
      <c r="T34" t="s">
        <v>905</v>
      </c>
      <c r="U34" t="s">
        <v>926</v>
      </c>
    </row>
    <row r="35" spans="1:21" x14ac:dyDescent="0.25">
      <c r="A35" t="s">
        <v>5441</v>
      </c>
      <c r="B35" t="str">
        <f t="shared" si="0"/>
        <v>DELETED</v>
      </c>
      <c r="C35" s="5"/>
      <c r="D35" s="5" t="s">
        <v>5431</v>
      </c>
      <c r="E35" s="5"/>
      <c r="F35" s="5"/>
      <c r="G35" t="str">
        <f>HYPERLINK("http://dx.doi.org/10.1109/ICPM63005.2024.10680619","http://dx.doi.org/10.1109/ICPM63005.2024.10680619")</f>
        <v>http://dx.doi.org/10.1109/ICPM63005.2024.10680619</v>
      </c>
      <c r="H35" t="s">
        <v>306</v>
      </c>
      <c r="I35" t="s">
        <v>53</v>
      </c>
      <c r="J35" t="s">
        <v>669</v>
      </c>
      <c r="K35" t="s">
        <v>537</v>
      </c>
      <c r="L35" t="s">
        <v>599</v>
      </c>
      <c r="M35">
        <v>2024</v>
      </c>
      <c r="N35" t="s">
        <v>18</v>
      </c>
      <c r="O35" t="s">
        <v>18</v>
      </c>
      <c r="P35">
        <v>41</v>
      </c>
      <c r="Q35">
        <v>48</v>
      </c>
      <c r="R35" t="s">
        <v>18</v>
      </c>
      <c r="S35" t="s">
        <v>18</v>
      </c>
      <c r="T35" t="s">
        <v>18</v>
      </c>
      <c r="U35" t="s">
        <v>910</v>
      </c>
    </row>
    <row r="36" spans="1:21" x14ac:dyDescent="0.25">
      <c r="A36" t="s">
        <v>5441</v>
      </c>
      <c r="B36" t="str">
        <f t="shared" si="0"/>
        <v>DELETED</v>
      </c>
      <c r="C36" s="5" t="s">
        <v>5431</v>
      </c>
      <c r="D36" s="5"/>
      <c r="E36" s="5"/>
      <c r="F36" s="5"/>
      <c r="G36" t="str">
        <f>HYPERLINK("http://dx.doi.org/10.1007/978-3-031-27815-0_39","http://dx.doi.org/10.1007/978-3-031-27815-0_39")</f>
        <v>http://dx.doi.org/10.1007/978-3-031-27815-0_39</v>
      </c>
      <c r="H36" t="s">
        <v>307</v>
      </c>
      <c r="I36" t="s">
        <v>54</v>
      </c>
      <c r="J36" t="s">
        <v>670</v>
      </c>
      <c r="K36" t="s">
        <v>535</v>
      </c>
      <c r="L36" t="s">
        <v>597</v>
      </c>
      <c r="M36">
        <v>2023</v>
      </c>
      <c r="N36">
        <v>468</v>
      </c>
      <c r="O36" t="s">
        <v>18</v>
      </c>
      <c r="P36">
        <v>539</v>
      </c>
      <c r="Q36">
        <v>551</v>
      </c>
      <c r="R36" t="s">
        <v>18</v>
      </c>
      <c r="S36" t="s">
        <v>901</v>
      </c>
      <c r="T36" t="s">
        <v>902</v>
      </c>
      <c r="U36" t="s">
        <v>908</v>
      </c>
    </row>
    <row r="37" spans="1:21" x14ac:dyDescent="0.25">
      <c r="A37" t="s">
        <v>5441</v>
      </c>
      <c r="B37" t="str">
        <f t="shared" si="0"/>
        <v>DELETED</v>
      </c>
      <c r="C37" s="5" t="s">
        <v>5431</v>
      </c>
      <c r="D37" s="5"/>
      <c r="E37" s="5"/>
      <c r="F37" s="5"/>
      <c r="G37" t="str">
        <f>HYPERLINK("http://dx.doi.org/10.1007/978-3-031-70445-1_34","http://dx.doi.org/10.1007/978-3-031-70445-1_34")</f>
        <v>http://dx.doi.org/10.1007/978-3-031-70445-1_34</v>
      </c>
      <c r="H37" t="s">
        <v>308</v>
      </c>
      <c r="I37" t="s">
        <v>55</v>
      </c>
      <c r="J37" t="s">
        <v>671</v>
      </c>
      <c r="K37" t="s">
        <v>547</v>
      </c>
      <c r="L37" t="s">
        <v>601</v>
      </c>
      <c r="M37">
        <v>2024</v>
      </c>
      <c r="N37">
        <v>527</v>
      </c>
      <c r="O37" t="s">
        <v>18</v>
      </c>
      <c r="P37">
        <v>462</v>
      </c>
      <c r="Q37">
        <v>471</v>
      </c>
      <c r="R37" t="s">
        <v>18</v>
      </c>
      <c r="S37" t="s">
        <v>901</v>
      </c>
      <c r="T37" t="s">
        <v>902</v>
      </c>
      <c r="U37" t="s">
        <v>923</v>
      </c>
    </row>
    <row r="38" spans="1:21" x14ac:dyDescent="0.25">
      <c r="A38" t="s">
        <v>5441</v>
      </c>
      <c r="B38" t="str">
        <f t="shared" si="0"/>
        <v>DELETED</v>
      </c>
      <c r="C38" s="5" t="s">
        <v>5431</v>
      </c>
      <c r="D38" s="5"/>
      <c r="E38" s="5"/>
      <c r="F38" s="5"/>
      <c r="G38" t="str">
        <f>HYPERLINK("http://dx.doi.org/10.1007/978-3-031-16103-2_18","http://dx.doi.org/10.1007/978-3-031-16103-2_18")</f>
        <v>http://dx.doi.org/10.1007/978-3-031-16103-2_18</v>
      </c>
      <c r="H38" t="s">
        <v>309</v>
      </c>
      <c r="I38" t="s">
        <v>56</v>
      </c>
      <c r="J38" t="s">
        <v>672</v>
      </c>
      <c r="K38" t="s">
        <v>533</v>
      </c>
      <c r="L38" t="s">
        <v>596</v>
      </c>
      <c r="M38">
        <v>2022</v>
      </c>
      <c r="N38">
        <v>13420</v>
      </c>
      <c r="O38" t="s">
        <v>18</v>
      </c>
      <c r="P38">
        <v>251</v>
      </c>
      <c r="Q38">
        <v>267</v>
      </c>
      <c r="R38" t="s">
        <v>18</v>
      </c>
      <c r="S38" t="s">
        <v>904</v>
      </c>
      <c r="T38" t="s">
        <v>905</v>
      </c>
      <c r="U38" t="s">
        <v>906</v>
      </c>
    </row>
    <row r="39" spans="1:21" x14ac:dyDescent="0.25">
      <c r="A39" t="s">
        <v>5441</v>
      </c>
      <c r="B39" t="str">
        <f t="shared" si="0"/>
        <v>DELETED</v>
      </c>
      <c r="C39" s="5" t="s">
        <v>5431</v>
      </c>
      <c r="D39" s="5"/>
      <c r="E39" s="5"/>
      <c r="F39" s="5"/>
      <c r="G39" t="str">
        <f>HYPERLINK("http://dx.doi.org/10.1007/978-3-031-25383-6_14","http://dx.doi.org/10.1007/978-3-031-25383-6_14")</f>
        <v>http://dx.doi.org/10.1007/978-3-031-25383-6_14</v>
      </c>
      <c r="H39" t="s">
        <v>310</v>
      </c>
      <c r="I39" t="s">
        <v>57</v>
      </c>
      <c r="J39" t="s">
        <v>673</v>
      </c>
      <c r="K39" t="s">
        <v>549</v>
      </c>
      <c r="L39" t="s">
        <v>596</v>
      </c>
      <c r="M39">
        <v>2023</v>
      </c>
      <c r="N39">
        <v>460</v>
      </c>
      <c r="O39" t="s">
        <v>18</v>
      </c>
      <c r="P39">
        <v>179</v>
      </c>
      <c r="Q39">
        <v>191</v>
      </c>
      <c r="R39" t="s">
        <v>18</v>
      </c>
      <c r="S39" t="s">
        <v>901</v>
      </c>
      <c r="T39" t="s">
        <v>902</v>
      </c>
      <c r="U39" t="s">
        <v>925</v>
      </c>
    </row>
    <row r="40" spans="1:21" x14ac:dyDescent="0.25">
      <c r="A40" t="s">
        <v>5441</v>
      </c>
      <c r="B40" t="str">
        <f t="shared" si="0"/>
        <v>DELETED</v>
      </c>
      <c r="C40" s="5" t="s">
        <v>5431</v>
      </c>
      <c r="D40" s="5"/>
      <c r="E40" s="5"/>
      <c r="F40" s="5"/>
      <c r="G40" t="str">
        <f>HYPERLINK("http://dx.doi.org/10.1007/978-3-031-78666-2_14","http://dx.doi.org/10.1007/978-3-031-78666-2_14")</f>
        <v>http://dx.doi.org/10.1007/978-3-031-78666-2_14</v>
      </c>
      <c r="H40" t="s">
        <v>311</v>
      </c>
      <c r="I40" t="s">
        <v>58</v>
      </c>
      <c r="J40" t="s">
        <v>674</v>
      </c>
      <c r="K40" t="s">
        <v>543</v>
      </c>
      <c r="L40" t="s">
        <v>601</v>
      </c>
      <c r="M40">
        <v>2025</v>
      </c>
      <c r="N40">
        <v>534</v>
      </c>
      <c r="O40" t="s">
        <v>18</v>
      </c>
      <c r="P40">
        <v>180</v>
      </c>
      <c r="Q40">
        <v>191</v>
      </c>
      <c r="R40" t="s">
        <v>18</v>
      </c>
      <c r="S40" t="s">
        <v>901</v>
      </c>
      <c r="T40" t="s">
        <v>902</v>
      </c>
      <c r="U40" t="s">
        <v>919</v>
      </c>
    </row>
    <row r="41" spans="1:21" x14ac:dyDescent="0.25">
      <c r="A41" t="s">
        <v>5441</v>
      </c>
      <c r="B41" t="str">
        <f t="shared" si="0"/>
        <v>DELETED</v>
      </c>
      <c r="C41" s="5" t="s">
        <v>5431</v>
      </c>
      <c r="D41" s="5"/>
      <c r="E41" s="5"/>
      <c r="F41" s="5"/>
      <c r="G41" t="str">
        <f>HYPERLINK("http://dx.doi.org/10.1007/978-3-031-70418-5_15","http://dx.doi.org/10.1007/978-3-031-70418-5_15")</f>
        <v>http://dx.doi.org/10.1007/978-3-031-70418-5_15</v>
      </c>
      <c r="H41" t="s">
        <v>312</v>
      </c>
      <c r="I41" t="s">
        <v>59</v>
      </c>
      <c r="J41" t="s">
        <v>675</v>
      </c>
      <c r="K41" t="s">
        <v>551</v>
      </c>
      <c r="L41" t="s">
        <v>601</v>
      </c>
      <c r="M41">
        <v>2024</v>
      </c>
      <c r="N41">
        <v>526</v>
      </c>
      <c r="O41" t="s">
        <v>18</v>
      </c>
      <c r="P41">
        <v>249</v>
      </c>
      <c r="Q41">
        <v>266</v>
      </c>
      <c r="R41" t="s">
        <v>18</v>
      </c>
      <c r="S41" t="s">
        <v>901</v>
      </c>
      <c r="T41" t="s">
        <v>902</v>
      </c>
      <c r="U41" t="s">
        <v>927</v>
      </c>
    </row>
    <row r="42" spans="1:21" x14ac:dyDescent="0.25">
      <c r="A42" t="s">
        <v>5441</v>
      </c>
      <c r="B42" t="str">
        <f t="shared" si="0"/>
        <v>DELETED</v>
      </c>
      <c r="C42" s="5"/>
      <c r="D42" s="5" t="s">
        <v>5431</v>
      </c>
      <c r="E42" s="5"/>
      <c r="F42" s="5"/>
      <c r="G42" t="str">
        <f>HYPERLINK("http://dx.doi.org/10.1109/ICPM63005.2024.10680679","http://dx.doi.org/10.1109/ICPM63005.2024.10680679")</f>
        <v>http://dx.doi.org/10.1109/ICPM63005.2024.10680679</v>
      </c>
      <c r="H42" t="s">
        <v>313</v>
      </c>
      <c r="I42" t="s">
        <v>60</v>
      </c>
      <c r="J42" t="s">
        <v>676</v>
      </c>
      <c r="K42" t="s">
        <v>537</v>
      </c>
      <c r="L42" t="s">
        <v>599</v>
      </c>
      <c r="M42">
        <v>2024</v>
      </c>
      <c r="N42" t="s">
        <v>18</v>
      </c>
      <c r="O42" t="s">
        <v>18</v>
      </c>
      <c r="P42">
        <v>33</v>
      </c>
      <c r="Q42">
        <v>40</v>
      </c>
      <c r="R42" t="s">
        <v>18</v>
      </c>
      <c r="S42" t="s">
        <v>18</v>
      </c>
      <c r="T42" t="s">
        <v>18</v>
      </c>
      <c r="U42" t="s">
        <v>910</v>
      </c>
    </row>
    <row r="43" spans="1:21" x14ac:dyDescent="0.25">
      <c r="A43" t="s">
        <v>5441</v>
      </c>
      <c r="B43" t="str">
        <f t="shared" si="0"/>
        <v>DELETED</v>
      </c>
      <c r="C43" s="5"/>
      <c r="D43" s="5"/>
      <c r="E43" s="5" t="s">
        <v>5431</v>
      </c>
      <c r="F43" s="5"/>
      <c r="G43" t="str">
        <f>HYPERLINK("http://dx.doi.org/10.1007/978-3-319-23063-4_25","http://dx.doi.org/10.1007/978-3-319-23063-4_25")</f>
        <v>http://dx.doi.org/10.1007/978-3-319-23063-4_25</v>
      </c>
      <c r="H43" t="s">
        <v>314</v>
      </c>
      <c r="I43" t="s">
        <v>61</v>
      </c>
      <c r="J43" t="s">
        <v>677</v>
      </c>
      <c r="K43" t="s">
        <v>552</v>
      </c>
      <c r="L43" t="s">
        <v>602</v>
      </c>
      <c r="M43">
        <v>2015</v>
      </c>
      <c r="N43">
        <v>9253</v>
      </c>
      <c r="O43" t="s">
        <v>18</v>
      </c>
      <c r="P43">
        <v>367</v>
      </c>
      <c r="Q43">
        <v>385</v>
      </c>
      <c r="R43" t="s">
        <v>18</v>
      </c>
      <c r="S43" t="s">
        <v>904</v>
      </c>
      <c r="T43" t="s">
        <v>905</v>
      </c>
      <c r="U43" t="s">
        <v>928</v>
      </c>
    </row>
    <row r="44" spans="1:21" x14ac:dyDescent="0.25">
      <c r="A44" t="s">
        <v>5436</v>
      </c>
      <c r="B44" t="str">
        <f t="shared" si="0"/>
        <v>READ</v>
      </c>
      <c r="C44" s="5"/>
      <c r="D44" s="5"/>
      <c r="E44" s="5"/>
      <c r="F44" s="5"/>
      <c r="G44" t="str">
        <f>HYPERLINK("http://dx.doi.org/10.1016/j.compind.2007.01.001","http://dx.doi.org/10.1016/j.compind.2007.01.001")</f>
        <v>http://dx.doi.org/10.1016/j.compind.2007.01.001</v>
      </c>
      <c r="H44" t="s">
        <v>315</v>
      </c>
      <c r="I44" t="s">
        <v>62</v>
      </c>
      <c r="J44" t="s">
        <v>678</v>
      </c>
      <c r="K44" t="s">
        <v>553</v>
      </c>
      <c r="L44" t="s">
        <v>18</v>
      </c>
      <c r="M44">
        <v>2007</v>
      </c>
      <c r="N44">
        <v>58</v>
      </c>
      <c r="O44">
        <v>6</v>
      </c>
      <c r="P44">
        <v>578</v>
      </c>
      <c r="Q44">
        <v>601</v>
      </c>
      <c r="R44" t="s">
        <v>18</v>
      </c>
      <c r="S44" t="s">
        <v>929</v>
      </c>
      <c r="T44" t="s">
        <v>930</v>
      </c>
      <c r="U44" t="s">
        <v>18</v>
      </c>
    </row>
    <row r="45" spans="1:21" x14ac:dyDescent="0.25">
      <c r="A45" t="s">
        <v>5441</v>
      </c>
      <c r="B45" t="str">
        <f t="shared" si="0"/>
        <v>DELETED</v>
      </c>
      <c r="C45" s="5"/>
      <c r="D45" s="5" t="s">
        <v>5431</v>
      </c>
      <c r="E45" s="5"/>
      <c r="F45" s="5"/>
      <c r="G45" t="str">
        <f>HYPERLINK("http://dx.doi.org/10.1109/SCC.2017.63","http://dx.doi.org/10.1109/SCC.2017.63")</f>
        <v>http://dx.doi.org/10.1109/SCC.2017.63</v>
      </c>
      <c r="H45" t="s">
        <v>316</v>
      </c>
      <c r="I45" t="s">
        <v>63</v>
      </c>
      <c r="J45" t="s">
        <v>679</v>
      </c>
      <c r="K45" t="s">
        <v>554</v>
      </c>
      <c r="L45" t="s">
        <v>607</v>
      </c>
      <c r="M45">
        <v>2017</v>
      </c>
      <c r="N45" t="s">
        <v>18</v>
      </c>
      <c r="O45" t="s">
        <v>18</v>
      </c>
      <c r="P45">
        <v>442</v>
      </c>
      <c r="Q45">
        <v>449</v>
      </c>
      <c r="R45" t="s">
        <v>18</v>
      </c>
      <c r="S45" t="s">
        <v>18</v>
      </c>
      <c r="T45" t="s">
        <v>18</v>
      </c>
      <c r="U45" t="s">
        <v>931</v>
      </c>
    </row>
    <row r="46" spans="1:21" x14ac:dyDescent="0.25">
      <c r="A46" t="s">
        <v>5441</v>
      </c>
      <c r="B46" t="str">
        <f t="shared" si="0"/>
        <v>READ</v>
      </c>
      <c r="C46" s="5"/>
      <c r="D46" s="5"/>
      <c r="E46" s="5"/>
      <c r="F46" s="5"/>
      <c r="G46" t="str">
        <f>HYPERLINK("http://dx.doi.org/10.1109/CBI.2016.25","http://dx.doi.org/10.1109/CBI.2016.25")</f>
        <v>http://dx.doi.org/10.1109/CBI.2016.25</v>
      </c>
      <c r="H46" t="s">
        <v>317</v>
      </c>
      <c r="I46" t="s">
        <v>64</v>
      </c>
      <c r="J46" t="s">
        <v>680</v>
      </c>
      <c r="K46" t="s">
        <v>555</v>
      </c>
      <c r="L46" t="s">
        <v>608</v>
      </c>
      <c r="M46">
        <v>2016</v>
      </c>
      <c r="N46" t="s">
        <v>18</v>
      </c>
      <c r="O46" t="s">
        <v>18</v>
      </c>
      <c r="P46">
        <v>153</v>
      </c>
      <c r="Q46">
        <v>162</v>
      </c>
      <c r="R46" t="s">
        <v>18</v>
      </c>
      <c r="S46" t="s">
        <v>932</v>
      </c>
      <c r="T46" t="s">
        <v>18</v>
      </c>
      <c r="U46" t="s">
        <v>933</v>
      </c>
    </row>
    <row r="47" spans="1:21" x14ac:dyDescent="0.25">
      <c r="A47" t="s">
        <v>5445</v>
      </c>
      <c r="B47" t="str">
        <f t="shared" si="0"/>
        <v>DELETED</v>
      </c>
      <c r="C47" s="5" t="s">
        <v>5431</v>
      </c>
      <c r="D47" s="5"/>
      <c r="E47" s="5"/>
      <c r="F47" s="5"/>
      <c r="G47" t="s">
        <v>18</v>
      </c>
      <c r="H47" t="s">
        <v>318</v>
      </c>
      <c r="I47" t="s">
        <v>65</v>
      </c>
      <c r="J47" t="s">
        <v>681</v>
      </c>
      <c r="K47" t="s">
        <v>556</v>
      </c>
      <c r="L47" t="s">
        <v>601</v>
      </c>
      <c r="M47">
        <v>2024</v>
      </c>
      <c r="N47">
        <v>14940</v>
      </c>
      <c r="O47" t="s">
        <v>18</v>
      </c>
      <c r="P47">
        <v>544</v>
      </c>
      <c r="Q47">
        <v>547</v>
      </c>
      <c r="R47" t="s">
        <v>18</v>
      </c>
      <c r="S47" t="s">
        <v>904</v>
      </c>
      <c r="T47" t="s">
        <v>905</v>
      </c>
      <c r="U47" t="s">
        <v>934</v>
      </c>
    </row>
    <row r="48" spans="1:21" x14ac:dyDescent="0.25">
      <c r="A48" t="s">
        <v>5441</v>
      </c>
      <c r="B48" t="str">
        <f t="shared" si="0"/>
        <v>DELETED</v>
      </c>
      <c r="C48" s="5" t="s">
        <v>5431</v>
      </c>
      <c r="D48" s="5"/>
      <c r="E48" s="5"/>
      <c r="F48" s="5"/>
      <c r="G48" t="str">
        <f>HYPERLINK("http://dx.doi.org/10.1109/ICPM.2019.00015","http://dx.doi.org/10.1109/ICPM.2019.00015")</f>
        <v>http://dx.doi.org/10.1109/ICPM.2019.00015</v>
      </c>
      <c r="H48" t="s">
        <v>319</v>
      </c>
      <c r="I48" t="s">
        <v>66</v>
      </c>
      <c r="J48" t="s">
        <v>682</v>
      </c>
      <c r="K48" t="s">
        <v>545</v>
      </c>
      <c r="L48" t="s">
        <v>603</v>
      </c>
      <c r="M48">
        <v>2019</v>
      </c>
      <c r="N48" t="s">
        <v>18</v>
      </c>
      <c r="O48" t="s">
        <v>18</v>
      </c>
      <c r="P48">
        <v>25</v>
      </c>
      <c r="Q48">
        <v>32</v>
      </c>
      <c r="R48" t="s">
        <v>18</v>
      </c>
      <c r="S48" t="s">
        <v>18</v>
      </c>
      <c r="T48" t="s">
        <v>18</v>
      </c>
      <c r="U48" t="s">
        <v>921</v>
      </c>
    </row>
    <row r="49" spans="1:21" x14ac:dyDescent="0.25">
      <c r="A49" t="s">
        <v>5441</v>
      </c>
      <c r="B49" t="str">
        <f t="shared" si="0"/>
        <v>DELETED</v>
      </c>
      <c r="C49" s="5"/>
      <c r="D49" s="5" t="s">
        <v>5431</v>
      </c>
      <c r="E49" s="5"/>
      <c r="F49" s="5"/>
      <c r="G49" t="str">
        <f>HYPERLINK("http://dx.doi.org/10.1007/978-3-031-70445-1_32","http://dx.doi.org/10.1007/978-3-031-70445-1_32")</f>
        <v>http://dx.doi.org/10.1007/978-3-031-70445-1_32</v>
      </c>
      <c r="H49" t="s">
        <v>320</v>
      </c>
      <c r="I49" t="s">
        <v>67</v>
      </c>
      <c r="J49" t="s">
        <v>683</v>
      </c>
      <c r="K49" t="s">
        <v>547</v>
      </c>
      <c r="L49" t="s">
        <v>601</v>
      </c>
      <c r="M49">
        <v>2024</v>
      </c>
      <c r="N49">
        <v>527</v>
      </c>
      <c r="O49" t="s">
        <v>18</v>
      </c>
      <c r="P49">
        <v>441</v>
      </c>
      <c r="Q49">
        <v>450</v>
      </c>
      <c r="R49" t="s">
        <v>18</v>
      </c>
      <c r="S49" t="s">
        <v>901</v>
      </c>
      <c r="T49" t="s">
        <v>902</v>
      </c>
      <c r="U49" t="s">
        <v>923</v>
      </c>
    </row>
    <row r="50" spans="1:21" x14ac:dyDescent="0.25">
      <c r="A50" t="s">
        <v>5441</v>
      </c>
      <c r="B50" t="str">
        <f t="shared" si="0"/>
        <v>READ</v>
      </c>
      <c r="C50" s="5"/>
      <c r="D50" s="5"/>
      <c r="E50" s="5"/>
      <c r="F50" s="5"/>
      <c r="G50" t="str">
        <f>HYPERLINK("http://dx.doi.org/10.1007/978-3-031-27815-0_33","http://dx.doi.org/10.1007/978-3-031-27815-0_33")</f>
        <v>http://dx.doi.org/10.1007/978-3-031-27815-0_33</v>
      </c>
      <c r="H50" t="s">
        <v>321</v>
      </c>
      <c r="I50" t="s">
        <v>68</v>
      </c>
      <c r="J50" t="s">
        <v>684</v>
      </c>
      <c r="K50" t="s">
        <v>535</v>
      </c>
      <c r="L50" t="s">
        <v>597</v>
      </c>
      <c r="M50">
        <v>2023</v>
      </c>
      <c r="N50">
        <v>468</v>
      </c>
      <c r="O50" t="s">
        <v>18</v>
      </c>
      <c r="P50">
        <v>453</v>
      </c>
      <c r="Q50">
        <v>465</v>
      </c>
      <c r="R50" t="s">
        <v>18</v>
      </c>
      <c r="S50" t="s">
        <v>901</v>
      </c>
      <c r="T50" t="s">
        <v>902</v>
      </c>
      <c r="U50" t="s">
        <v>908</v>
      </c>
    </row>
    <row r="51" spans="1:21" x14ac:dyDescent="0.25">
      <c r="A51" t="s">
        <v>5441</v>
      </c>
      <c r="B51" t="str">
        <f t="shared" si="0"/>
        <v>DELETED</v>
      </c>
      <c r="C51" s="5" t="s">
        <v>5431</v>
      </c>
      <c r="D51" s="5"/>
      <c r="E51" s="5"/>
      <c r="F51" s="5"/>
      <c r="G51" t="str">
        <f>HYPERLINK("http://dx.doi.org/10.1109/ICPM.2019.00023","http://dx.doi.org/10.1109/ICPM.2019.00023")</f>
        <v>http://dx.doi.org/10.1109/ICPM.2019.00023</v>
      </c>
      <c r="H51" t="s">
        <v>322</v>
      </c>
      <c r="I51" t="s">
        <v>69</v>
      </c>
      <c r="J51" t="s">
        <v>685</v>
      </c>
      <c r="K51" t="s">
        <v>545</v>
      </c>
      <c r="L51" t="s">
        <v>603</v>
      </c>
      <c r="M51">
        <v>2019</v>
      </c>
      <c r="N51" t="s">
        <v>18</v>
      </c>
      <c r="O51" t="s">
        <v>18</v>
      </c>
      <c r="P51">
        <v>89</v>
      </c>
      <c r="Q51">
        <v>96</v>
      </c>
      <c r="R51" t="s">
        <v>18</v>
      </c>
      <c r="S51" t="s">
        <v>18</v>
      </c>
      <c r="T51" t="s">
        <v>18</v>
      </c>
      <c r="U51" t="s">
        <v>921</v>
      </c>
    </row>
    <row r="52" spans="1:21" x14ac:dyDescent="0.25">
      <c r="A52" t="s">
        <v>5441</v>
      </c>
      <c r="B52" t="str">
        <f t="shared" si="0"/>
        <v>DELETED</v>
      </c>
      <c r="C52" s="5" t="s">
        <v>5431</v>
      </c>
      <c r="D52" s="5"/>
      <c r="E52" s="5"/>
      <c r="F52" s="5"/>
      <c r="G52" t="str">
        <f>HYPERLINK("http://dx.doi.org/10.1007/978-3-319-42887-1_37","http://dx.doi.org/10.1007/978-3-319-42887-1_37")</f>
        <v>http://dx.doi.org/10.1007/978-3-319-42887-1_37</v>
      </c>
      <c r="H52" t="s">
        <v>323</v>
      </c>
      <c r="I52" t="s">
        <v>70</v>
      </c>
      <c r="J52" t="s">
        <v>686</v>
      </c>
      <c r="K52" t="s">
        <v>544</v>
      </c>
      <c r="L52" t="s">
        <v>602</v>
      </c>
      <c r="M52">
        <v>2016</v>
      </c>
      <c r="N52">
        <v>256</v>
      </c>
      <c r="O52" t="s">
        <v>18</v>
      </c>
      <c r="P52">
        <v>458</v>
      </c>
      <c r="Q52">
        <v>470</v>
      </c>
      <c r="R52" t="s">
        <v>18</v>
      </c>
      <c r="S52" t="s">
        <v>901</v>
      </c>
      <c r="T52" t="s">
        <v>18</v>
      </c>
      <c r="U52" t="s">
        <v>920</v>
      </c>
    </row>
    <row r="53" spans="1:21" x14ac:dyDescent="0.25">
      <c r="A53" t="s">
        <v>5441</v>
      </c>
      <c r="B53" t="str">
        <f t="shared" si="0"/>
        <v>DELETED</v>
      </c>
      <c r="C53" s="5"/>
      <c r="D53" s="5" t="s">
        <v>5431</v>
      </c>
      <c r="E53" s="5"/>
      <c r="F53" s="5"/>
      <c r="G53" t="str">
        <f>HYPERLINK("http://dx.doi.org/10.1109/BigDataCongress.2015.59","http://dx.doi.org/10.1109/BigDataCongress.2015.59")</f>
        <v>http://dx.doi.org/10.1109/BigDataCongress.2015.59</v>
      </c>
      <c r="H53" t="s">
        <v>324</v>
      </c>
      <c r="I53" t="s">
        <v>71</v>
      </c>
      <c r="J53" t="s">
        <v>687</v>
      </c>
      <c r="K53" t="s">
        <v>557</v>
      </c>
      <c r="L53" t="s">
        <v>594</v>
      </c>
      <c r="M53">
        <v>2015</v>
      </c>
      <c r="N53" t="s">
        <v>18</v>
      </c>
      <c r="O53" t="s">
        <v>18</v>
      </c>
      <c r="P53">
        <v>351</v>
      </c>
      <c r="Q53">
        <v>358</v>
      </c>
      <c r="R53" t="s">
        <v>18</v>
      </c>
      <c r="S53" t="s">
        <v>935</v>
      </c>
      <c r="T53" t="s">
        <v>18</v>
      </c>
      <c r="U53" t="s">
        <v>936</v>
      </c>
    </row>
    <row r="54" spans="1:21" x14ac:dyDescent="0.25">
      <c r="A54" t="s">
        <v>5441</v>
      </c>
      <c r="B54" t="str">
        <f t="shared" si="0"/>
        <v>DELETED</v>
      </c>
      <c r="C54" s="5" t="s">
        <v>5431</v>
      </c>
      <c r="D54" s="5"/>
      <c r="E54" s="5"/>
      <c r="F54" s="5"/>
      <c r="G54" t="str">
        <f>HYPERLINK("http://dx.doi.org/10.1007/978-3-031-78666-2_7","http://dx.doi.org/10.1007/978-3-031-78666-2_7")</f>
        <v>http://dx.doi.org/10.1007/978-3-031-78666-2_7</v>
      </c>
      <c r="H54" t="s">
        <v>325</v>
      </c>
      <c r="I54" t="s">
        <v>72</v>
      </c>
      <c r="J54" t="s">
        <v>688</v>
      </c>
      <c r="K54" t="s">
        <v>543</v>
      </c>
      <c r="L54" t="s">
        <v>601</v>
      </c>
      <c r="M54">
        <v>2025</v>
      </c>
      <c r="N54">
        <v>534</v>
      </c>
      <c r="O54" t="s">
        <v>18</v>
      </c>
      <c r="P54">
        <v>84</v>
      </c>
      <c r="Q54">
        <v>96</v>
      </c>
      <c r="R54" t="s">
        <v>18</v>
      </c>
      <c r="S54" t="s">
        <v>901</v>
      </c>
      <c r="T54" t="s">
        <v>902</v>
      </c>
      <c r="U54" t="s">
        <v>919</v>
      </c>
    </row>
    <row r="55" spans="1:21" x14ac:dyDescent="0.25">
      <c r="A55" t="s">
        <v>5441</v>
      </c>
      <c r="B55" t="str">
        <f t="shared" si="0"/>
        <v>DELETED</v>
      </c>
      <c r="C55" s="5" t="s">
        <v>5431</v>
      </c>
      <c r="D55" s="5"/>
      <c r="E55" s="5"/>
      <c r="F55" s="5"/>
      <c r="G55" t="str">
        <f>HYPERLINK("http://dx.doi.org/10.1007/978-3-031-16103-2_13","http://dx.doi.org/10.1007/978-3-031-16103-2_13")</f>
        <v>http://dx.doi.org/10.1007/978-3-031-16103-2_13</v>
      </c>
      <c r="H55" t="s">
        <v>326</v>
      </c>
      <c r="I55" t="s">
        <v>73</v>
      </c>
      <c r="J55" t="s">
        <v>689</v>
      </c>
      <c r="K55" t="s">
        <v>533</v>
      </c>
      <c r="L55" t="s">
        <v>596</v>
      </c>
      <c r="M55">
        <v>2022</v>
      </c>
      <c r="N55">
        <v>13420</v>
      </c>
      <c r="O55" t="s">
        <v>18</v>
      </c>
      <c r="P55">
        <v>163</v>
      </c>
      <c r="Q55">
        <v>180</v>
      </c>
      <c r="R55" t="s">
        <v>18</v>
      </c>
      <c r="S55" t="s">
        <v>904</v>
      </c>
      <c r="T55" t="s">
        <v>905</v>
      </c>
      <c r="U55" t="s">
        <v>906</v>
      </c>
    </row>
    <row r="56" spans="1:21" x14ac:dyDescent="0.25">
      <c r="A56" t="s">
        <v>5441</v>
      </c>
      <c r="B56" t="str">
        <f t="shared" si="0"/>
        <v>DELETED</v>
      </c>
      <c r="C56" s="5" t="s">
        <v>5431</v>
      </c>
      <c r="D56" s="5"/>
      <c r="E56" s="5"/>
      <c r="F56" s="5"/>
      <c r="G56" t="str">
        <f>HYPERLINK("http://dx.doi.org/10.1007/978-3-031-16103-2_16","http://dx.doi.org/10.1007/978-3-031-16103-2_16")</f>
        <v>http://dx.doi.org/10.1007/978-3-031-16103-2_16</v>
      </c>
      <c r="H56" t="s">
        <v>327</v>
      </c>
      <c r="I56" t="s">
        <v>74</v>
      </c>
      <c r="J56" t="s">
        <v>690</v>
      </c>
      <c r="K56" t="s">
        <v>533</v>
      </c>
      <c r="L56" t="s">
        <v>596</v>
      </c>
      <c r="M56">
        <v>2022</v>
      </c>
      <c r="N56">
        <v>13420</v>
      </c>
      <c r="O56" t="s">
        <v>18</v>
      </c>
      <c r="P56">
        <v>219</v>
      </c>
      <c r="Q56">
        <v>233</v>
      </c>
      <c r="R56" t="s">
        <v>18</v>
      </c>
      <c r="S56" t="s">
        <v>904</v>
      </c>
      <c r="T56" t="s">
        <v>905</v>
      </c>
      <c r="U56" t="s">
        <v>906</v>
      </c>
    </row>
    <row r="57" spans="1:21" x14ac:dyDescent="0.25">
      <c r="A57" t="s">
        <v>5441</v>
      </c>
      <c r="B57" t="str">
        <f t="shared" si="0"/>
        <v>DELETED</v>
      </c>
      <c r="C57" s="5" t="s">
        <v>5431</v>
      </c>
      <c r="D57" s="5"/>
      <c r="E57" s="5"/>
      <c r="F57" s="5"/>
      <c r="G57" t="str">
        <f>HYPERLINK("http://dx.doi.org/10.1007/978-3-031-25383-6_18","http://dx.doi.org/10.1007/978-3-031-25383-6_18")</f>
        <v>http://dx.doi.org/10.1007/978-3-031-25383-6_18</v>
      </c>
      <c r="H57" t="s">
        <v>328</v>
      </c>
      <c r="I57" t="s">
        <v>75</v>
      </c>
      <c r="J57" t="s">
        <v>691</v>
      </c>
      <c r="K57" t="s">
        <v>549</v>
      </c>
      <c r="L57" t="s">
        <v>596</v>
      </c>
      <c r="M57">
        <v>2023</v>
      </c>
      <c r="N57">
        <v>460</v>
      </c>
      <c r="O57" t="s">
        <v>18</v>
      </c>
      <c r="P57">
        <v>243</v>
      </c>
      <c r="Q57">
        <v>256</v>
      </c>
      <c r="R57" t="s">
        <v>18</v>
      </c>
      <c r="S57" t="s">
        <v>901</v>
      </c>
      <c r="T57" t="s">
        <v>902</v>
      </c>
      <c r="U57" t="s">
        <v>925</v>
      </c>
    </row>
    <row r="58" spans="1:21" x14ac:dyDescent="0.25">
      <c r="A58" t="s">
        <v>5441</v>
      </c>
      <c r="B58" t="str">
        <f t="shared" si="0"/>
        <v>DELETED</v>
      </c>
      <c r="C58" s="5"/>
      <c r="D58" s="5"/>
      <c r="E58" s="5" t="s">
        <v>5431</v>
      </c>
      <c r="F58" s="5"/>
      <c r="G58" t="str">
        <f>HYPERLINK("http://dx.doi.org/10.1007/978-3-031-70418-5_21","http://dx.doi.org/10.1007/978-3-031-70418-5_21")</f>
        <v>http://dx.doi.org/10.1007/978-3-031-70418-5_21</v>
      </c>
      <c r="H58" t="s">
        <v>329</v>
      </c>
      <c r="I58" t="s">
        <v>76</v>
      </c>
      <c r="J58" t="s">
        <v>692</v>
      </c>
      <c r="K58" t="s">
        <v>551</v>
      </c>
      <c r="L58" t="s">
        <v>601</v>
      </c>
      <c r="M58">
        <v>2024</v>
      </c>
      <c r="N58">
        <v>526</v>
      </c>
      <c r="O58" t="s">
        <v>18</v>
      </c>
      <c r="P58">
        <v>354</v>
      </c>
      <c r="Q58">
        <v>371</v>
      </c>
      <c r="R58" t="s">
        <v>18</v>
      </c>
      <c r="S58" t="s">
        <v>901</v>
      </c>
      <c r="T58" t="s">
        <v>902</v>
      </c>
      <c r="U58" t="s">
        <v>927</v>
      </c>
    </row>
    <row r="59" spans="1:21" x14ac:dyDescent="0.25">
      <c r="A59" t="s">
        <v>5441</v>
      </c>
      <c r="B59" t="str">
        <f t="shared" si="0"/>
        <v>DELETED</v>
      </c>
      <c r="C59" s="5" t="s">
        <v>5431</v>
      </c>
      <c r="D59" s="5"/>
      <c r="E59" s="5"/>
      <c r="F59" s="5"/>
      <c r="G59" t="str">
        <f>HYPERLINK("http://dx.doi.org/10.1007/978-3-031-16103-2_6","http://dx.doi.org/10.1007/978-3-031-16103-2_6")</f>
        <v>http://dx.doi.org/10.1007/978-3-031-16103-2_6</v>
      </c>
      <c r="H59" t="s">
        <v>330</v>
      </c>
      <c r="I59" t="s">
        <v>77</v>
      </c>
      <c r="J59" t="s">
        <v>693</v>
      </c>
      <c r="K59" t="s">
        <v>533</v>
      </c>
      <c r="L59" t="s">
        <v>596</v>
      </c>
      <c r="M59">
        <v>2022</v>
      </c>
      <c r="N59">
        <v>13420</v>
      </c>
      <c r="O59" t="s">
        <v>18</v>
      </c>
      <c r="P59">
        <v>47</v>
      </c>
      <c r="Q59">
        <v>53</v>
      </c>
      <c r="R59" t="s">
        <v>18</v>
      </c>
      <c r="S59" t="s">
        <v>904</v>
      </c>
      <c r="T59" t="s">
        <v>905</v>
      </c>
      <c r="U59" t="s">
        <v>906</v>
      </c>
    </row>
    <row r="60" spans="1:21" x14ac:dyDescent="0.25">
      <c r="A60" t="s">
        <v>5441</v>
      </c>
      <c r="B60" t="str">
        <f t="shared" si="0"/>
        <v>DELETED</v>
      </c>
      <c r="C60" s="5" t="s">
        <v>5431</v>
      </c>
      <c r="D60" s="5"/>
      <c r="E60" s="5"/>
      <c r="F60" s="5"/>
      <c r="G60" t="str">
        <f>HYPERLINK("http://dx.doi.org/10.1007/978-3-031-70445-1_11","http://dx.doi.org/10.1007/978-3-031-70445-1_11")</f>
        <v>http://dx.doi.org/10.1007/978-3-031-70445-1_11</v>
      </c>
      <c r="H60" t="s">
        <v>331</v>
      </c>
      <c r="I60" t="s">
        <v>78</v>
      </c>
      <c r="J60" t="s">
        <v>694</v>
      </c>
      <c r="K60" t="s">
        <v>547</v>
      </c>
      <c r="L60" t="s">
        <v>601</v>
      </c>
      <c r="M60">
        <v>2024</v>
      </c>
      <c r="N60">
        <v>527</v>
      </c>
      <c r="O60" t="s">
        <v>18</v>
      </c>
      <c r="P60">
        <v>169</v>
      </c>
      <c r="Q60">
        <v>184</v>
      </c>
      <c r="R60" t="s">
        <v>18</v>
      </c>
      <c r="S60" t="s">
        <v>901</v>
      </c>
      <c r="T60" t="s">
        <v>902</v>
      </c>
      <c r="U60" t="s">
        <v>923</v>
      </c>
    </row>
    <row r="61" spans="1:21" x14ac:dyDescent="0.25">
      <c r="A61" t="s">
        <v>5436</v>
      </c>
      <c r="B61" t="str">
        <f t="shared" si="0"/>
        <v>READ</v>
      </c>
      <c r="C61" s="5"/>
      <c r="D61" s="5"/>
      <c r="E61" s="5"/>
      <c r="F61" s="5"/>
      <c r="G61" t="str">
        <f>HYPERLINK("http://dx.doi.org/10.1007/s10844-023-00799-9","http://dx.doi.org/10.1007/s10844-023-00799-9")</f>
        <v>http://dx.doi.org/10.1007/s10844-023-00799-9</v>
      </c>
      <c r="H61" t="s">
        <v>332</v>
      </c>
      <c r="I61" t="s">
        <v>20</v>
      </c>
      <c r="J61" t="s">
        <v>695</v>
      </c>
      <c r="K61" t="s">
        <v>558</v>
      </c>
      <c r="L61" t="s">
        <v>18</v>
      </c>
      <c r="M61">
        <v>2023</v>
      </c>
      <c r="N61">
        <v>61</v>
      </c>
      <c r="O61">
        <v>3</v>
      </c>
      <c r="P61">
        <v>835</v>
      </c>
      <c r="Q61">
        <v>857</v>
      </c>
      <c r="R61" t="s">
        <v>18</v>
      </c>
      <c r="S61" t="s">
        <v>937</v>
      </c>
      <c r="T61" t="s">
        <v>938</v>
      </c>
      <c r="U61" t="s">
        <v>18</v>
      </c>
    </row>
    <row r="62" spans="1:21" x14ac:dyDescent="0.25">
      <c r="A62" t="s">
        <v>5441</v>
      </c>
      <c r="B62" t="str">
        <f t="shared" si="0"/>
        <v>DELETED</v>
      </c>
      <c r="C62" s="5" t="s">
        <v>5431</v>
      </c>
      <c r="D62" s="5"/>
      <c r="E62" s="5"/>
      <c r="F62" s="5"/>
      <c r="G62" t="str">
        <f>HYPERLINK("http://dx.doi.org/10.1007/978-3-031-70445-1_12","http://dx.doi.org/10.1007/978-3-031-70445-1_12")</f>
        <v>http://dx.doi.org/10.1007/978-3-031-70445-1_12</v>
      </c>
      <c r="H62" t="s">
        <v>333</v>
      </c>
      <c r="I62" t="s">
        <v>79</v>
      </c>
      <c r="J62" t="s">
        <v>696</v>
      </c>
      <c r="K62" t="s">
        <v>547</v>
      </c>
      <c r="L62" t="s">
        <v>601</v>
      </c>
      <c r="M62">
        <v>2024</v>
      </c>
      <c r="N62">
        <v>527</v>
      </c>
      <c r="O62" t="s">
        <v>18</v>
      </c>
      <c r="P62">
        <v>185</v>
      </c>
      <c r="Q62">
        <v>199</v>
      </c>
      <c r="R62" t="s">
        <v>18</v>
      </c>
      <c r="S62" t="s">
        <v>901</v>
      </c>
      <c r="T62" t="s">
        <v>902</v>
      </c>
      <c r="U62" t="s">
        <v>923</v>
      </c>
    </row>
    <row r="63" spans="1:21" x14ac:dyDescent="0.25">
      <c r="A63" t="s">
        <v>5441</v>
      </c>
      <c r="B63" t="str">
        <f t="shared" si="0"/>
        <v>DELETED</v>
      </c>
      <c r="C63" s="5" t="s">
        <v>5431</v>
      </c>
      <c r="D63" s="5"/>
      <c r="E63" s="5"/>
      <c r="F63" s="5"/>
      <c r="G63" t="str">
        <f>HYPERLINK("http://dx.doi.org/10.1007/978-3-031-70396-6_16","http://dx.doi.org/10.1007/978-3-031-70396-6_16")</f>
        <v>http://dx.doi.org/10.1007/978-3-031-70396-6_16</v>
      </c>
      <c r="H63" t="s">
        <v>334</v>
      </c>
      <c r="I63" t="s">
        <v>80</v>
      </c>
      <c r="J63" t="s">
        <v>697</v>
      </c>
      <c r="K63" t="s">
        <v>556</v>
      </c>
      <c r="L63" t="s">
        <v>601</v>
      </c>
      <c r="M63">
        <v>2024</v>
      </c>
      <c r="N63">
        <v>14940</v>
      </c>
      <c r="O63" t="s">
        <v>18</v>
      </c>
      <c r="P63">
        <v>273</v>
      </c>
      <c r="Q63">
        <v>290</v>
      </c>
      <c r="R63" t="s">
        <v>18</v>
      </c>
      <c r="S63" t="s">
        <v>904</v>
      </c>
      <c r="T63" t="s">
        <v>905</v>
      </c>
      <c r="U63" t="s">
        <v>934</v>
      </c>
    </row>
    <row r="64" spans="1:21" x14ac:dyDescent="0.25">
      <c r="A64" t="s">
        <v>5442</v>
      </c>
      <c r="B64" t="str">
        <f t="shared" si="0"/>
        <v>DELETED</v>
      </c>
      <c r="C64" s="5" t="s">
        <v>5431</v>
      </c>
      <c r="D64" s="5"/>
      <c r="E64" s="5"/>
      <c r="F64" s="5"/>
      <c r="G64" t="str">
        <f>HYPERLINK("http://dx.doi.org/10.1109/ICPM63005.2024.10680676","http://dx.doi.org/10.1109/ICPM63005.2024.10680676")</f>
        <v>http://dx.doi.org/10.1109/ICPM63005.2024.10680676</v>
      </c>
      <c r="H64" t="s">
        <v>335</v>
      </c>
      <c r="I64" t="s">
        <v>81</v>
      </c>
      <c r="J64" t="s">
        <v>698</v>
      </c>
      <c r="K64" t="s">
        <v>537</v>
      </c>
      <c r="L64" t="s">
        <v>599</v>
      </c>
      <c r="M64">
        <v>2024</v>
      </c>
      <c r="N64" t="s">
        <v>18</v>
      </c>
      <c r="O64" t="s">
        <v>18</v>
      </c>
      <c r="P64" t="s">
        <v>895</v>
      </c>
      <c r="Q64" t="s">
        <v>895</v>
      </c>
      <c r="R64" t="s">
        <v>18</v>
      </c>
      <c r="S64" t="s">
        <v>18</v>
      </c>
      <c r="T64" t="s">
        <v>18</v>
      </c>
      <c r="U64" t="s">
        <v>910</v>
      </c>
    </row>
    <row r="65" spans="1:23" x14ac:dyDescent="0.25">
      <c r="A65" t="s">
        <v>5441</v>
      </c>
      <c r="B65" t="str">
        <f t="shared" si="0"/>
        <v>DELETED</v>
      </c>
      <c r="C65" s="5" t="s">
        <v>5431</v>
      </c>
      <c r="D65" s="5"/>
      <c r="E65" s="5"/>
      <c r="F65" s="5"/>
      <c r="G65" t="str">
        <f>HYPERLINK("http://dx.doi.org/10.1109/ICPM.2019.00020","http://dx.doi.org/10.1109/ICPM.2019.00020")</f>
        <v>http://dx.doi.org/10.1109/ICPM.2019.00020</v>
      </c>
      <c r="H65" t="s">
        <v>336</v>
      </c>
      <c r="I65" t="s">
        <v>82</v>
      </c>
      <c r="J65" t="s">
        <v>699</v>
      </c>
      <c r="K65" t="s">
        <v>545</v>
      </c>
      <c r="L65" t="s">
        <v>603</v>
      </c>
      <c r="M65">
        <v>2019</v>
      </c>
      <c r="N65" t="s">
        <v>18</v>
      </c>
      <c r="O65" t="s">
        <v>18</v>
      </c>
      <c r="P65">
        <v>65</v>
      </c>
      <c r="Q65">
        <v>72</v>
      </c>
      <c r="R65" t="s">
        <v>18</v>
      </c>
      <c r="S65" t="s">
        <v>18</v>
      </c>
      <c r="T65" t="s">
        <v>18</v>
      </c>
      <c r="U65" t="s">
        <v>921</v>
      </c>
    </row>
    <row r="66" spans="1:23" x14ac:dyDescent="0.25">
      <c r="A66" t="s">
        <v>5441</v>
      </c>
      <c r="B66" t="str">
        <f t="shared" si="0"/>
        <v>READ</v>
      </c>
      <c r="C66" s="5"/>
      <c r="D66" s="5"/>
      <c r="E66" s="5"/>
      <c r="F66" s="5"/>
      <c r="G66" t="s">
        <v>18</v>
      </c>
      <c r="H66" t="s">
        <v>337</v>
      </c>
      <c r="I66" t="s">
        <v>83</v>
      </c>
      <c r="J66" t="s">
        <v>700</v>
      </c>
      <c r="K66" t="s">
        <v>559</v>
      </c>
      <c r="L66" t="s">
        <v>609</v>
      </c>
      <c r="M66">
        <v>2010</v>
      </c>
      <c r="N66" t="s">
        <v>18</v>
      </c>
      <c r="O66" t="s">
        <v>18</v>
      </c>
      <c r="P66" t="s">
        <v>18</v>
      </c>
      <c r="Q66" t="s">
        <v>18</v>
      </c>
      <c r="R66" t="s">
        <v>18</v>
      </c>
      <c r="S66" t="s">
        <v>18</v>
      </c>
      <c r="T66" t="s">
        <v>18</v>
      </c>
      <c r="U66" t="s">
        <v>18</v>
      </c>
    </row>
    <row r="67" spans="1:23" x14ac:dyDescent="0.25">
      <c r="A67" t="s">
        <v>5436</v>
      </c>
      <c r="B67" t="str">
        <f t="shared" ref="B67:B130" si="1">IF(OR(C67="x",D67="x",E67="x",G67="x"),"DELETED","READ")</f>
        <v>DELETED</v>
      </c>
      <c r="C67" s="5" t="s">
        <v>5431</v>
      </c>
      <c r="D67" s="5"/>
      <c r="E67" s="5"/>
      <c r="F67" s="5"/>
      <c r="G67" t="str">
        <f>HYPERLINK("http://dx.doi.org/10.1145/2591062.2591152","http://dx.doi.org/10.1145/2591062.2591152")</f>
        <v>http://dx.doi.org/10.1145/2591062.2591152</v>
      </c>
      <c r="H67" t="s">
        <v>338</v>
      </c>
      <c r="I67" t="s">
        <v>84</v>
      </c>
      <c r="J67" t="s">
        <v>701</v>
      </c>
      <c r="K67" t="s">
        <v>560</v>
      </c>
      <c r="L67" t="s">
        <v>610</v>
      </c>
      <c r="M67">
        <v>2014</v>
      </c>
      <c r="N67" t="s">
        <v>18</v>
      </c>
      <c r="O67" t="s">
        <v>18</v>
      </c>
      <c r="P67">
        <v>344</v>
      </c>
      <c r="Q67">
        <v>353</v>
      </c>
      <c r="R67" t="s">
        <v>18</v>
      </c>
      <c r="S67" t="s">
        <v>18</v>
      </c>
      <c r="T67" t="s">
        <v>18</v>
      </c>
      <c r="U67" t="s">
        <v>939</v>
      </c>
    </row>
    <row r="68" spans="1:23" x14ac:dyDescent="0.25">
      <c r="A68" t="s">
        <v>5441</v>
      </c>
      <c r="B68" t="str">
        <f t="shared" si="1"/>
        <v>DELETED</v>
      </c>
      <c r="C68" s="5"/>
      <c r="D68" s="5" t="s">
        <v>5431</v>
      </c>
      <c r="E68" s="5"/>
      <c r="F68" s="5"/>
      <c r="G68" t="str">
        <f>HYPERLINK("http://dx.doi.org/10.1007/978-3-031-78666-2_27","http://dx.doi.org/10.1007/978-3-031-78666-2_27")</f>
        <v>http://dx.doi.org/10.1007/978-3-031-78666-2_27</v>
      </c>
      <c r="H68" t="s">
        <v>339</v>
      </c>
      <c r="I68" t="s">
        <v>85</v>
      </c>
      <c r="J68" t="s">
        <v>702</v>
      </c>
      <c r="K68" t="s">
        <v>543</v>
      </c>
      <c r="L68" t="s">
        <v>601</v>
      </c>
      <c r="M68">
        <v>2025</v>
      </c>
      <c r="N68">
        <v>534</v>
      </c>
      <c r="O68" t="s">
        <v>18</v>
      </c>
      <c r="P68">
        <v>357</v>
      </c>
      <c r="Q68">
        <v>369</v>
      </c>
      <c r="R68" t="s">
        <v>18</v>
      </c>
      <c r="S68" t="s">
        <v>901</v>
      </c>
      <c r="T68" t="s">
        <v>902</v>
      </c>
      <c r="U68" t="s">
        <v>919</v>
      </c>
    </row>
    <row r="69" spans="1:23" x14ac:dyDescent="0.25">
      <c r="A69" t="s">
        <v>5441</v>
      </c>
      <c r="B69" t="str">
        <f t="shared" si="1"/>
        <v>DELETED</v>
      </c>
      <c r="C69" s="5"/>
      <c r="D69" s="5"/>
      <c r="E69" s="5" t="s">
        <v>5431</v>
      </c>
      <c r="F69" s="5"/>
      <c r="G69" t="str">
        <f>HYPERLINK("http://dx.doi.org/10.1007/978-3-031-70418-5_7","http://dx.doi.org/10.1007/978-3-031-70418-5_7")</f>
        <v>http://dx.doi.org/10.1007/978-3-031-70418-5_7</v>
      </c>
      <c r="H69" t="s">
        <v>340</v>
      </c>
      <c r="I69" t="s">
        <v>86</v>
      </c>
      <c r="J69" t="s">
        <v>703</v>
      </c>
      <c r="K69" t="s">
        <v>551</v>
      </c>
      <c r="L69" t="s">
        <v>601</v>
      </c>
      <c r="M69">
        <v>2024</v>
      </c>
      <c r="N69">
        <v>526</v>
      </c>
      <c r="O69" t="s">
        <v>18</v>
      </c>
      <c r="P69">
        <v>107</v>
      </c>
      <c r="Q69">
        <v>123</v>
      </c>
      <c r="R69" t="s">
        <v>18</v>
      </c>
      <c r="S69" t="s">
        <v>901</v>
      </c>
      <c r="T69" t="s">
        <v>902</v>
      </c>
      <c r="U69" t="s">
        <v>927</v>
      </c>
    </row>
    <row r="70" spans="1:23" x14ac:dyDescent="0.25">
      <c r="A70" t="s">
        <v>5441</v>
      </c>
      <c r="B70" t="str">
        <f t="shared" si="1"/>
        <v>DELETED</v>
      </c>
      <c r="C70" s="5" t="s">
        <v>5431</v>
      </c>
      <c r="D70" s="5"/>
      <c r="E70" s="5"/>
      <c r="F70" s="5"/>
      <c r="G70" t="str">
        <f>HYPERLINK("http://dx.doi.org/10.1007/978-3-031-27815-0_26","http://dx.doi.org/10.1007/978-3-031-27815-0_26")</f>
        <v>http://dx.doi.org/10.1007/978-3-031-27815-0_26</v>
      </c>
      <c r="H70" t="s">
        <v>341</v>
      </c>
      <c r="I70" t="s">
        <v>87</v>
      </c>
      <c r="J70" t="s">
        <v>704</v>
      </c>
      <c r="K70" t="s">
        <v>535</v>
      </c>
      <c r="L70" t="s">
        <v>597</v>
      </c>
      <c r="M70">
        <v>2023</v>
      </c>
      <c r="N70">
        <v>468</v>
      </c>
      <c r="O70" t="s">
        <v>18</v>
      </c>
      <c r="P70">
        <v>354</v>
      </c>
      <c r="Q70">
        <v>365</v>
      </c>
      <c r="R70" t="s">
        <v>18</v>
      </c>
      <c r="S70" t="s">
        <v>901</v>
      </c>
      <c r="T70" t="s">
        <v>902</v>
      </c>
      <c r="U70" t="s">
        <v>908</v>
      </c>
    </row>
    <row r="71" spans="1:23" x14ac:dyDescent="0.25">
      <c r="A71" t="s">
        <v>5441</v>
      </c>
      <c r="B71" t="str">
        <f t="shared" si="1"/>
        <v>DELETED</v>
      </c>
      <c r="C71" s="5" t="s">
        <v>5431</v>
      </c>
      <c r="D71" s="5"/>
      <c r="E71" s="5"/>
      <c r="F71" s="5"/>
      <c r="G71" t="str">
        <f>HYPERLINK("http://dx.doi.org/10.1007/978-3-031-70396-6_13","http://dx.doi.org/10.1007/978-3-031-70396-6_13")</f>
        <v>http://dx.doi.org/10.1007/978-3-031-70396-6_13</v>
      </c>
      <c r="H71" t="s">
        <v>342</v>
      </c>
      <c r="I71" t="s">
        <v>88</v>
      </c>
      <c r="J71" t="s">
        <v>705</v>
      </c>
      <c r="K71" t="s">
        <v>556</v>
      </c>
      <c r="L71" t="s">
        <v>601</v>
      </c>
      <c r="M71">
        <v>2024</v>
      </c>
      <c r="N71">
        <v>14940</v>
      </c>
      <c r="O71" t="s">
        <v>18</v>
      </c>
      <c r="P71">
        <v>221</v>
      </c>
      <c r="Q71">
        <v>237</v>
      </c>
      <c r="R71" t="s">
        <v>18</v>
      </c>
      <c r="S71" t="s">
        <v>904</v>
      </c>
      <c r="T71" t="s">
        <v>905</v>
      </c>
      <c r="U71" t="s">
        <v>934</v>
      </c>
    </row>
    <row r="72" spans="1:23" x14ac:dyDescent="0.25">
      <c r="A72" t="s">
        <v>5441</v>
      </c>
      <c r="B72" t="str">
        <f t="shared" si="1"/>
        <v>READ</v>
      </c>
      <c r="C72" s="5"/>
      <c r="D72" s="5"/>
      <c r="E72" s="5"/>
      <c r="F72" s="5"/>
      <c r="G72" t="str">
        <f>HYPERLINK("http://dx.doi.org/10.1109/ICPM57379.2022.9980730","http://dx.doi.org/10.1109/ICPM57379.2022.9980730")</f>
        <v>http://dx.doi.org/10.1109/ICPM57379.2022.9980730</v>
      </c>
      <c r="H72" t="s">
        <v>343</v>
      </c>
      <c r="I72" t="s">
        <v>89</v>
      </c>
      <c r="J72" t="s">
        <v>706</v>
      </c>
      <c r="K72" t="s">
        <v>542</v>
      </c>
      <c r="L72" t="s">
        <v>597</v>
      </c>
      <c r="M72">
        <v>2022</v>
      </c>
      <c r="N72" t="s">
        <v>18</v>
      </c>
      <c r="O72" t="s">
        <v>18</v>
      </c>
      <c r="P72">
        <v>128</v>
      </c>
      <c r="Q72">
        <v>135</v>
      </c>
      <c r="R72" t="s">
        <v>18</v>
      </c>
      <c r="S72" t="s">
        <v>18</v>
      </c>
      <c r="T72" t="s">
        <v>18</v>
      </c>
      <c r="U72" t="s">
        <v>918</v>
      </c>
    </row>
    <row r="73" spans="1:23" x14ac:dyDescent="0.25">
      <c r="A73" t="s">
        <v>5441</v>
      </c>
      <c r="B73" t="str">
        <f t="shared" si="1"/>
        <v>READ</v>
      </c>
      <c r="C73" s="5"/>
      <c r="D73" s="5"/>
      <c r="E73" s="5"/>
      <c r="F73" s="5"/>
      <c r="G73" t="s">
        <v>18</v>
      </c>
      <c r="H73" t="s">
        <v>344</v>
      </c>
      <c r="I73" t="s">
        <v>90</v>
      </c>
      <c r="J73" t="s">
        <v>707</v>
      </c>
      <c r="K73" t="s">
        <v>561</v>
      </c>
      <c r="L73" t="s">
        <v>611</v>
      </c>
      <c r="M73">
        <v>2021</v>
      </c>
      <c r="N73" t="s">
        <v>18</v>
      </c>
      <c r="O73" t="s">
        <v>18</v>
      </c>
      <c r="P73">
        <v>5718</v>
      </c>
      <c r="Q73">
        <v>5727</v>
      </c>
      <c r="R73" t="s">
        <v>18</v>
      </c>
      <c r="S73" t="s">
        <v>18</v>
      </c>
      <c r="T73" t="s">
        <v>18</v>
      </c>
      <c r="U73" t="s">
        <v>940</v>
      </c>
      <c r="W73" s="6" t="s">
        <v>5443</v>
      </c>
    </row>
    <row r="74" spans="1:23" x14ac:dyDescent="0.25">
      <c r="A74" t="s">
        <v>5441</v>
      </c>
      <c r="B74" t="str">
        <f t="shared" si="1"/>
        <v>DELETED</v>
      </c>
      <c r="C74" s="5"/>
      <c r="D74" s="5" t="s">
        <v>5431</v>
      </c>
      <c r="E74" s="5"/>
      <c r="F74" s="5"/>
      <c r="G74" t="str">
        <f>HYPERLINK("http://dx.doi.org/10.1007/978-3-031-07475-2_9","http://dx.doi.org/10.1007/978-3-031-07475-2_9")</f>
        <v>http://dx.doi.org/10.1007/978-3-031-07475-2_9</v>
      </c>
      <c r="H74" t="s">
        <v>345</v>
      </c>
      <c r="I74" t="s">
        <v>91</v>
      </c>
      <c r="J74" t="s">
        <v>708</v>
      </c>
      <c r="K74" t="s">
        <v>562</v>
      </c>
      <c r="L74" t="s">
        <v>612</v>
      </c>
      <c r="M74">
        <v>2022</v>
      </c>
      <c r="N74">
        <v>450</v>
      </c>
      <c r="O74" t="s">
        <v>18</v>
      </c>
      <c r="P74">
        <v>123</v>
      </c>
      <c r="Q74">
        <v>136</v>
      </c>
      <c r="R74" t="s">
        <v>18</v>
      </c>
      <c r="S74" t="s">
        <v>901</v>
      </c>
      <c r="T74" t="s">
        <v>902</v>
      </c>
      <c r="U74" t="s">
        <v>941</v>
      </c>
    </row>
    <row r="75" spans="1:23" x14ac:dyDescent="0.25">
      <c r="A75" t="s">
        <v>5441</v>
      </c>
      <c r="B75" t="str">
        <f t="shared" si="1"/>
        <v>DELETED</v>
      </c>
      <c r="C75" s="5"/>
      <c r="D75" s="5" t="s">
        <v>5431</v>
      </c>
      <c r="E75" s="5"/>
      <c r="F75" s="5"/>
      <c r="G75" t="str">
        <f>HYPERLINK("http://dx.doi.org/10.1007/978-3-031-70396-6_11","http://dx.doi.org/10.1007/978-3-031-70396-6_11")</f>
        <v>http://dx.doi.org/10.1007/978-3-031-70396-6_11</v>
      </c>
      <c r="H75" t="s">
        <v>346</v>
      </c>
      <c r="I75" t="s">
        <v>92</v>
      </c>
      <c r="J75" t="s">
        <v>709</v>
      </c>
      <c r="K75" t="s">
        <v>556</v>
      </c>
      <c r="L75" t="s">
        <v>601</v>
      </c>
      <c r="M75">
        <v>2024</v>
      </c>
      <c r="N75">
        <v>14940</v>
      </c>
      <c r="O75" t="s">
        <v>18</v>
      </c>
      <c r="P75">
        <v>185</v>
      </c>
      <c r="Q75">
        <v>202</v>
      </c>
      <c r="R75" t="s">
        <v>18</v>
      </c>
      <c r="S75" t="s">
        <v>904</v>
      </c>
      <c r="T75" t="s">
        <v>905</v>
      </c>
      <c r="U75" t="s">
        <v>934</v>
      </c>
    </row>
    <row r="76" spans="1:23" x14ac:dyDescent="0.25">
      <c r="A76" t="s">
        <v>5441</v>
      </c>
      <c r="B76" t="str">
        <f t="shared" si="1"/>
        <v>DELETED</v>
      </c>
      <c r="C76" s="5"/>
      <c r="D76" s="5" t="s">
        <v>5431</v>
      </c>
      <c r="E76" s="5"/>
      <c r="F76" s="5"/>
      <c r="G76" t="str">
        <f>HYPERLINK("http://dx.doi.org/10.1007/978-3-031-27815-0_22","http://dx.doi.org/10.1007/978-3-031-27815-0_22")</f>
        <v>http://dx.doi.org/10.1007/978-3-031-27815-0_22</v>
      </c>
      <c r="H76" t="s">
        <v>347</v>
      </c>
      <c r="I76" t="s">
        <v>93</v>
      </c>
      <c r="J76" t="s">
        <v>710</v>
      </c>
      <c r="K76" t="s">
        <v>535</v>
      </c>
      <c r="L76" t="s">
        <v>597</v>
      </c>
      <c r="M76">
        <v>2023</v>
      </c>
      <c r="N76">
        <v>468</v>
      </c>
      <c r="O76" t="s">
        <v>18</v>
      </c>
      <c r="P76">
        <v>302</v>
      </c>
      <c r="Q76">
        <v>314</v>
      </c>
      <c r="R76" t="s">
        <v>18</v>
      </c>
      <c r="S76" t="s">
        <v>901</v>
      </c>
      <c r="T76" t="s">
        <v>902</v>
      </c>
      <c r="U76" t="s">
        <v>908</v>
      </c>
    </row>
    <row r="77" spans="1:23" x14ac:dyDescent="0.25">
      <c r="A77" t="s">
        <v>5436</v>
      </c>
      <c r="B77" t="str">
        <f t="shared" si="1"/>
        <v>DELETED</v>
      </c>
      <c r="C77" s="5"/>
      <c r="D77" s="5"/>
      <c r="E77" s="5" t="s">
        <v>5431</v>
      </c>
      <c r="F77" s="5"/>
      <c r="G77" t="str">
        <f>HYPERLINK("http://dx.doi.org/10.1145/2591062.2591080","http://dx.doi.org/10.1145/2591062.2591080")</f>
        <v>http://dx.doi.org/10.1145/2591062.2591080</v>
      </c>
      <c r="H77" t="s">
        <v>348</v>
      </c>
      <c r="I77" t="s">
        <v>94</v>
      </c>
      <c r="J77" t="s">
        <v>711</v>
      </c>
      <c r="K77" t="s">
        <v>560</v>
      </c>
      <c r="L77" t="s">
        <v>610</v>
      </c>
      <c r="M77">
        <v>2014</v>
      </c>
      <c r="N77" t="s">
        <v>18</v>
      </c>
      <c r="O77" t="s">
        <v>18</v>
      </c>
      <c r="P77">
        <v>658</v>
      </c>
      <c r="Q77">
        <v>661</v>
      </c>
      <c r="R77" t="s">
        <v>18</v>
      </c>
      <c r="S77" t="s">
        <v>18</v>
      </c>
      <c r="T77" t="s">
        <v>18</v>
      </c>
      <c r="U77" t="s">
        <v>939</v>
      </c>
    </row>
    <row r="78" spans="1:23" x14ac:dyDescent="0.25">
      <c r="A78" t="s">
        <v>5441</v>
      </c>
      <c r="B78" t="str">
        <f t="shared" si="1"/>
        <v>DELETED</v>
      </c>
      <c r="C78" s="5"/>
      <c r="D78" s="5" t="s">
        <v>5431</v>
      </c>
      <c r="E78" s="5"/>
      <c r="F78" s="5"/>
      <c r="G78" t="str">
        <f>HYPERLINK("http://dx.doi.org/10.1007/978-3-031-25383-6_21","http://dx.doi.org/10.1007/978-3-031-25383-6_21")</f>
        <v>http://dx.doi.org/10.1007/978-3-031-25383-6_21</v>
      </c>
      <c r="H78" t="s">
        <v>349</v>
      </c>
      <c r="I78" t="s">
        <v>95</v>
      </c>
      <c r="J78" t="s">
        <v>712</v>
      </c>
      <c r="K78" t="s">
        <v>549</v>
      </c>
      <c r="L78" t="s">
        <v>596</v>
      </c>
      <c r="M78">
        <v>2023</v>
      </c>
      <c r="N78">
        <v>460</v>
      </c>
      <c r="O78" t="s">
        <v>18</v>
      </c>
      <c r="P78">
        <v>286</v>
      </c>
      <c r="Q78">
        <v>297</v>
      </c>
      <c r="R78" t="s">
        <v>18</v>
      </c>
      <c r="S78" t="s">
        <v>901</v>
      </c>
      <c r="T78" t="s">
        <v>902</v>
      </c>
      <c r="U78" t="s">
        <v>925</v>
      </c>
    </row>
    <row r="79" spans="1:23" x14ac:dyDescent="0.25">
      <c r="A79" t="s">
        <v>5441</v>
      </c>
      <c r="B79" t="str">
        <f t="shared" si="1"/>
        <v>DELETED</v>
      </c>
      <c r="C79" s="5" t="s">
        <v>5431</v>
      </c>
      <c r="D79" s="5"/>
      <c r="E79" s="5"/>
      <c r="F79" s="5"/>
      <c r="G79" t="str">
        <f>HYPERLINK("http://dx.doi.org/10.1007/978-3-031-27815-0_30","http://dx.doi.org/10.1007/978-3-031-27815-0_30")</f>
        <v>http://dx.doi.org/10.1007/978-3-031-27815-0_30</v>
      </c>
      <c r="H79" t="s">
        <v>350</v>
      </c>
      <c r="I79" t="s">
        <v>96</v>
      </c>
      <c r="J79" t="s">
        <v>713</v>
      </c>
      <c r="K79" t="s">
        <v>535</v>
      </c>
      <c r="L79" t="s">
        <v>597</v>
      </c>
      <c r="M79">
        <v>2023</v>
      </c>
      <c r="N79">
        <v>468</v>
      </c>
      <c r="O79" t="s">
        <v>18</v>
      </c>
      <c r="P79">
        <v>409</v>
      </c>
      <c r="Q79">
        <v>421</v>
      </c>
      <c r="R79" t="s">
        <v>18</v>
      </c>
      <c r="S79" t="s">
        <v>901</v>
      </c>
      <c r="T79" t="s">
        <v>902</v>
      </c>
      <c r="U79" t="s">
        <v>908</v>
      </c>
    </row>
    <row r="80" spans="1:23" x14ac:dyDescent="0.25">
      <c r="A80" t="s">
        <v>5436</v>
      </c>
      <c r="B80" t="str">
        <f t="shared" si="1"/>
        <v>READ</v>
      </c>
      <c r="C80" s="5"/>
      <c r="D80" s="5"/>
      <c r="E80" s="5"/>
      <c r="F80" s="5"/>
      <c r="G80" t="str">
        <f>HYPERLINK("http://dx.doi.org/10.3390/info10030092","http://dx.doi.org/10.3390/info10030092")</f>
        <v>http://dx.doi.org/10.3390/info10030092</v>
      </c>
      <c r="H80" t="s">
        <v>351</v>
      </c>
      <c r="I80" t="s">
        <v>97</v>
      </c>
      <c r="J80" t="s">
        <v>714</v>
      </c>
      <c r="K80" t="s">
        <v>563</v>
      </c>
      <c r="L80" t="s">
        <v>18</v>
      </c>
      <c r="M80">
        <v>2019</v>
      </c>
      <c r="N80">
        <v>10</v>
      </c>
      <c r="O80">
        <v>3</v>
      </c>
      <c r="P80" t="s">
        <v>18</v>
      </c>
      <c r="Q80" t="s">
        <v>18</v>
      </c>
      <c r="R80">
        <v>92</v>
      </c>
      <c r="S80" t="s">
        <v>18</v>
      </c>
      <c r="T80" t="s">
        <v>942</v>
      </c>
      <c r="U80" t="s">
        <v>18</v>
      </c>
    </row>
    <row r="81" spans="1:21" x14ac:dyDescent="0.25">
      <c r="A81" t="s">
        <v>5441</v>
      </c>
      <c r="B81" t="str">
        <f t="shared" si="1"/>
        <v>DELETED</v>
      </c>
      <c r="C81" s="5"/>
      <c r="D81" s="5" t="s">
        <v>5431</v>
      </c>
      <c r="E81" s="5"/>
      <c r="F81" s="5"/>
      <c r="G81" t="str">
        <f>HYPERLINK("http://dx.doi.org/10.1007/978-3-030-76983-3_24","http://dx.doi.org/10.1007/978-3-030-76983-3_24")</f>
        <v>http://dx.doi.org/10.1007/978-3-030-76983-3_24</v>
      </c>
      <c r="H81" t="s">
        <v>352</v>
      </c>
      <c r="I81" t="s">
        <v>98</v>
      </c>
      <c r="J81" t="s">
        <v>715</v>
      </c>
      <c r="K81" t="s">
        <v>564</v>
      </c>
      <c r="L81" t="s">
        <v>613</v>
      </c>
      <c r="M81">
        <v>2021</v>
      </c>
      <c r="N81">
        <v>12734</v>
      </c>
      <c r="O81" t="s">
        <v>18</v>
      </c>
      <c r="P81">
        <v>476</v>
      </c>
      <c r="Q81">
        <v>486</v>
      </c>
      <c r="R81" t="s">
        <v>18</v>
      </c>
      <c r="S81" t="s">
        <v>904</v>
      </c>
      <c r="T81" t="s">
        <v>905</v>
      </c>
      <c r="U81" t="s">
        <v>943</v>
      </c>
    </row>
    <row r="82" spans="1:21" x14ac:dyDescent="0.25">
      <c r="A82" t="s">
        <v>5441</v>
      </c>
      <c r="B82" t="str">
        <f t="shared" si="1"/>
        <v>DELETED</v>
      </c>
      <c r="C82" s="5"/>
      <c r="D82" s="5"/>
      <c r="E82" s="5" t="s">
        <v>5431</v>
      </c>
      <c r="F82" s="5"/>
      <c r="G82" s="6" t="s">
        <v>5346</v>
      </c>
      <c r="H82" t="s">
        <v>353</v>
      </c>
      <c r="I82" t="s">
        <v>99</v>
      </c>
      <c r="J82" t="s">
        <v>716</v>
      </c>
      <c r="K82" t="s">
        <v>565</v>
      </c>
      <c r="L82" t="s">
        <v>614</v>
      </c>
      <c r="M82">
        <v>2009</v>
      </c>
      <c r="N82">
        <v>21</v>
      </c>
      <c r="O82" t="s">
        <v>18</v>
      </c>
      <c r="P82">
        <v>181</v>
      </c>
      <c r="Q82" t="s">
        <v>897</v>
      </c>
      <c r="R82" t="s">
        <v>18</v>
      </c>
      <c r="S82" t="s">
        <v>901</v>
      </c>
      <c r="T82" t="s">
        <v>18</v>
      </c>
      <c r="U82" t="s">
        <v>944</v>
      </c>
    </row>
    <row r="83" spans="1:21" x14ac:dyDescent="0.25">
      <c r="A83" t="s">
        <v>5441</v>
      </c>
      <c r="B83" t="str">
        <f t="shared" si="1"/>
        <v>DELETED</v>
      </c>
      <c r="C83" s="5"/>
      <c r="D83" s="5" t="s">
        <v>5431</v>
      </c>
      <c r="E83" s="5"/>
      <c r="F83" s="5"/>
      <c r="G83" t="str">
        <f>HYPERLINK("http://dx.doi.org/10.1007/978-3-031-27815-0_1","http://dx.doi.org/10.1007/978-3-031-27815-0_1")</f>
        <v>http://dx.doi.org/10.1007/978-3-031-27815-0_1</v>
      </c>
      <c r="H83" t="s">
        <v>354</v>
      </c>
      <c r="I83" t="s">
        <v>100</v>
      </c>
      <c r="J83" t="s">
        <v>717</v>
      </c>
      <c r="K83" t="s">
        <v>535</v>
      </c>
      <c r="L83" t="s">
        <v>597</v>
      </c>
      <c r="M83">
        <v>2023</v>
      </c>
      <c r="N83">
        <v>468</v>
      </c>
      <c r="O83" t="s">
        <v>18</v>
      </c>
      <c r="P83">
        <v>5</v>
      </c>
      <c r="Q83">
        <v>17</v>
      </c>
      <c r="R83" t="s">
        <v>18</v>
      </c>
      <c r="S83" t="s">
        <v>901</v>
      </c>
      <c r="T83" t="s">
        <v>902</v>
      </c>
      <c r="U83" t="s">
        <v>908</v>
      </c>
    </row>
    <row r="84" spans="1:21" x14ac:dyDescent="0.25">
      <c r="A84" t="s">
        <v>5441</v>
      </c>
      <c r="B84" t="str">
        <f t="shared" si="1"/>
        <v>DELETED</v>
      </c>
      <c r="C84" s="5"/>
      <c r="D84" s="5" t="s">
        <v>5431</v>
      </c>
      <c r="E84" s="5"/>
      <c r="F84" s="5"/>
      <c r="G84" t="str">
        <f>HYPERLINK("http://dx.doi.org/10.1109/ICPM.2019.00022","http://dx.doi.org/10.1109/ICPM.2019.00022")</f>
        <v>http://dx.doi.org/10.1109/ICPM.2019.00022</v>
      </c>
      <c r="H84" t="s">
        <v>355</v>
      </c>
      <c r="I84" t="s">
        <v>101</v>
      </c>
      <c r="J84" t="s">
        <v>718</v>
      </c>
      <c r="K84" t="s">
        <v>545</v>
      </c>
      <c r="L84" t="s">
        <v>603</v>
      </c>
      <c r="M84">
        <v>2019</v>
      </c>
      <c r="N84" t="s">
        <v>18</v>
      </c>
      <c r="O84" t="s">
        <v>18</v>
      </c>
      <c r="P84">
        <v>81</v>
      </c>
      <c r="Q84">
        <v>88</v>
      </c>
      <c r="R84" t="s">
        <v>18</v>
      </c>
      <c r="S84" t="s">
        <v>18</v>
      </c>
      <c r="T84" t="s">
        <v>18</v>
      </c>
      <c r="U84" t="s">
        <v>921</v>
      </c>
    </row>
    <row r="85" spans="1:21" x14ac:dyDescent="0.25">
      <c r="A85" t="s">
        <v>5441</v>
      </c>
      <c r="B85" t="str">
        <f t="shared" si="1"/>
        <v>READ</v>
      </c>
      <c r="C85" s="5"/>
      <c r="D85" s="5"/>
      <c r="E85" s="5"/>
      <c r="F85" s="5"/>
      <c r="G85" t="str">
        <f>HYPERLINK("http://dx.doi.org/10.1007/978-3-030-85440-9_11","http://dx.doi.org/10.1007/978-3-030-85440-9_11")</f>
        <v>http://dx.doi.org/10.1007/978-3-030-85440-9_11</v>
      </c>
      <c r="H85" t="s">
        <v>356</v>
      </c>
      <c r="I85" t="s">
        <v>102</v>
      </c>
      <c r="J85" t="s">
        <v>719</v>
      </c>
      <c r="K85" t="s">
        <v>566</v>
      </c>
      <c r="L85" t="s">
        <v>615</v>
      </c>
      <c r="M85">
        <v>2021</v>
      </c>
      <c r="N85">
        <v>427</v>
      </c>
      <c r="O85" t="s">
        <v>18</v>
      </c>
      <c r="P85">
        <v>178</v>
      </c>
      <c r="Q85">
        <v>194</v>
      </c>
      <c r="R85" t="s">
        <v>18</v>
      </c>
      <c r="S85" t="s">
        <v>901</v>
      </c>
      <c r="T85" t="s">
        <v>902</v>
      </c>
      <c r="U85" t="s">
        <v>945</v>
      </c>
    </row>
    <row r="86" spans="1:21" x14ac:dyDescent="0.25">
      <c r="A86" t="s">
        <v>5441</v>
      </c>
      <c r="B86" t="str">
        <f t="shared" si="1"/>
        <v>DELETED</v>
      </c>
      <c r="C86" s="5"/>
      <c r="D86" s="5" t="s">
        <v>5431</v>
      </c>
      <c r="E86" s="5"/>
      <c r="F86" s="5"/>
      <c r="G86" t="s">
        <v>18</v>
      </c>
      <c r="H86" t="s">
        <v>357</v>
      </c>
      <c r="I86" t="s">
        <v>103</v>
      </c>
      <c r="J86" t="s">
        <v>720</v>
      </c>
      <c r="K86" t="s">
        <v>556</v>
      </c>
      <c r="L86" t="s">
        <v>601</v>
      </c>
      <c r="M86">
        <v>2024</v>
      </c>
      <c r="N86">
        <v>14940</v>
      </c>
      <c r="O86" t="s">
        <v>18</v>
      </c>
      <c r="P86">
        <v>538</v>
      </c>
      <c r="Q86">
        <v>540</v>
      </c>
      <c r="R86" t="s">
        <v>18</v>
      </c>
      <c r="S86" t="s">
        <v>904</v>
      </c>
      <c r="T86" t="s">
        <v>905</v>
      </c>
      <c r="U86" t="s">
        <v>934</v>
      </c>
    </row>
    <row r="87" spans="1:21" x14ac:dyDescent="0.25">
      <c r="A87" t="s">
        <v>5441</v>
      </c>
      <c r="B87" t="str">
        <f t="shared" si="1"/>
        <v>DELETED</v>
      </c>
      <c r="C87" s="5" t="s">
        <v>5431</v>
      </c>
      <c r="D87" s="5"/>
      <c r="E87" s="5"/>
      <c r="F87" s="5"/>
      <c r="G87" t="str">
        <f>HYPERLINK("http://dx.doi.org/10.1109/ICPM57379.2022.9980544","http://dx.doi.org/10.1109/ICPM57379.2022.9980544")</f>
        <v>http://dx.doi.org/10.1109/ICPM57379.2022.9980544</v>
      </c>
      <c r="H87" t="s">
        <v>358</v>
      </c>
      <c r="I87" t="s">
        <v>104</v>
      </c>
      <c r="J87" t="s">
        <v>721</v>
      </c>
      <c r="K87" t="s">
        <v>542</v>
      </c>
      <c r="L87" t="s">
        <v>597</v>
      </c>
      <c r="M87">
        <v>2022</v>
      </c>
      <c r="N87" t="s">
        <v>18</v>
      </c>
      <c r="O87" t="s">
        <v>18</v>
      </c>
      <c r="P87">
        <v>72</v>
      </c>
      <c r="Q87">
        <v>79</v>
      </c>
      <c r="R87" t="s">
        <v>18</v>
      </c>
      <c r="S87" t="s">
        <v>18</v>
      </c>
      <c r="T87" t="s">
        <v>18</v>
      </c>
      <c r="U87" t="s">
        <v>918</v>
      </c>
    </row>
    <row r="88" spans="1:21" x14ac:dyDescent="0.25">
      <c r="A88" t="s">
        <v>5441</v>
      </c>
      <c r="B88" t="str">
        <f t="shared" si="1"/>
        <v>DELETED</v>
      </c>
      <c r="C88" s="5" t="s">
        <v>5431</v>
      </c>
      <c r="D88" s="5"/>
      <c r="E88" s="5"/>
      <c r="F88" s="5"/>
      <c r="G88" t="str">
        <f>HYPERLINK("http://dx.doi.org/10.1109/ICPM57379.2022.9980707","http://dx.doi.org/10.1109/ICPM57379.2022.9980707")</f>
        <v>http://dx.doi.org/10.1109/ICPM57379.2022.9980707</v>
      </c>
      <c r="H88" t="s">
        <v>359</v>
      </c>
      <c r="I88" t="s">
        <v>105</v>
      </c>
      <c r="J88" t="s">
        <v>722</v>
      </c>
      <c r="K88" t="s">
        <v>542</v>
      </c>
      <c r="L88" t="s">
        <v>597</v>
      </c>
      <c r="M88">
        <v>2022</v>
      </c>
      <c r="N88" t="s">
        <v>18</v>
      </c>
      <c r="O88" t="s">
        <v>18</v>
      </c>
      <c r="P88">
        <v>80</v>
      </c>
      <c r="Q88">
        <v>87</v>
      </c>
      <c r="R88" t="s">
        <v>18</v>
      </c>
      <c r="S88" t="s">
        <v>18</v>
      </c>
      <c r="T88" t="s">
        <v>18</v>
      </c>
      <c r="U88" t="s">
        <v>918</v>
      </c>
    </row>
    <row r="89" spans="1:21" x14ac:dyDescent="0.25">
      <c r="A89" t="s">
        <v>5441</v>
      </c>
      <c r="B89" t="str">
        <f t="shared" si="1"/>
        <v>DELETED</v>
      </c>
      <c r="C89" s="5" t="s">
        <v>5431</v>
      </c>
      <c r="D89" s="5"/>
      <c r="E89" s="5"/>
      <c r="F89" s="5"/>
      <c r="G89" t="str">
        <f>HYPERLINK("http://dx.doi.org/10.1007/978-3-031-70418-5_1","http://dx.doi.org/10.1007/978-3-031-70418-5_1")</f>
        <v>http://dx.doi.org/10.1007/978-3-031-70418-5_1</v>
      </c>
      <c r="H89" t="s">
        <v>360</v>
      </c>
      <c r="I89" t="s">
        <v>106</v>
      </c>
      <c r="J89" t="s">
        <v>723</v>
      </c>
      <c r="K89" t="s">
        <v>551</v>
      </c>
      <c r="L89" t="s">
        <v>601</v>
      </c>
      <c r="M89">
        <v>2024</v>
      </c>
      <c r="N89">
        <v>526</v>
      </c>
      <c r="O89" t="s">
        <v>18</v>
      </c>
      <c r="P89">
        <v>3</v>
      </c>
      <c r="Q89">
        <v>19</v>
      </c>
      <c r="R89" t="s">
        <v>18</v>
      </c>
      <c r="S89" t="s">
        <v>901</v>
      </c>
      <c r="T89" t="s">
        <v>902</v>
      </c>
      <c r="U89" t="s">
        <v>927</v>
      </c>
    </row>
    <row r="90" spans="1:21" x14ac:dyDescent="0.25">
      <c r="A90" t="s">
        <v>5441</v>
      </c>
      <c r="B90" t="str">
        <f t="shared" si="1"/>
        <v>DELETED</v>
      </c>
      <c r="C90" s="5" t="s">
        <v>5431</v>
      </c>
      <c r="D90" s="5"/>
      <c r="E90" s="5"/>
      <c r="F90" s="5"/>
      <c r="G90" t="str">
        <f>HYPERLINK("http://dx.doi.org/10.1109/ICPM63005.2024.10680684","http://dx.doi.org/10.1109/ICPM63005.2024.10680684")</f>
        <v>http://dx.doi.org/10.1109/ICPM63005.2024.10680684</v>
      </c>
      <c r="H90" t="s">
        <v>361</v>
      </c>
      <c r="I90" t="s">
        <v>107</v>
      </c>
      <c r="J90" t="s">
        <v>724</v>
      </c>
      <c r="K90" t="s">
        <v>537</v>
      </c>
      <c r="L90" t="s">
        <v>599</v>
      </c>
      <c r="M90">
        <v>2024</v>
      </c>
      <c r="N90" t="s">
        <v>18</v>
      </c>
      <c r="O90" t="s">
        <v>18</v>
      </c>
      <c r="P90">
        <v>89</v>
      </c>
      <c r="Q90">
        <v>96</v>
      </c>
      <c r="R90" t="s">
        <v>18</v>
      </c>
      <c r="S90" t="s">
        <v>18</v>
      </c>
      <c r="T90" t="s">
        <v>18</v>
      </c>
      <c r="U90" t="s">
        <v>910</v>
      </c>
    </row>
    <row r="91" spans="1:21" x14ac:dyDescent="0.25">
      <c r="A91" t="s">
        <v>5441</v>
      </c>
      <c r="B91" t="str">
        <f t="shared" si="1"/>
        <v>DELETED</v>
      </c>
      <c r="C91" s="5" t="s">
        <v>5431</v>
      </c>
      <c r="D91" s="5"/>
      <c r="E91" s="5"/>
      <c r="F91" s="5"/>
      <c r="G91" t="str">
        <f>HYPERLINK("http://dx.doi.org/10.1007/978-3-031-27815-0_3","http://dx.doi.org/10.1007/978-3-031-27815-0_3")</f>
        <v>http://dx.doi.org/10.1007/978-3-031-27815-0_3</v>
      </c>
      <c r="H91" t="s">
        <v>362</v>
      </c>
      <c r="I91" t="s">
        <v>108</v>
      </c>
      <c r="J91" t="s">
        <v>725</v>
      </c>
      <c r="K91" t="s">
        <v>535</v>
      </c>
      <c r="L91" t="s">
        <v>597</v>
      </c>
      <c r="M91">
        <v>2023</v>
      </c>
      <c r="N91">
        <v>468</v>
      </c>
      <c r="O91" t="s">
        <v>18</v>
      </c>
      <c r="P91">
        <v>31</v>
      </c>
      <c r="Q91">
        <v>43</v>
      </c>
      <c r="R91" t="s">
        <v>18</v>
      </c>
      <c r="S91" t="s">
        <v>901</v>
      </c>
      <c r="T91" t="s">
        <v>902</v>
      </c>
      <c r="U91" t="s">
        <v>908</v>
      </c>
    </row>
    <row r="92" spans="1:21" x14ac:dyDescent="0.25">
      <c r="A92" t="s">
        <v>5441</v>
      </c>
      <c r="B92" t="str">
        <f t="shared" si="1"/>
        <v>DELETED</v>
      </c>
      <c r="C92" s="5"/>
      <c r="D92" s="5" t="s">
        <v>5431</v>
      </c>
      <c r="E92" s="5"/>
      <c r="F92" s="5"/>
      <c r="G92" t="str">
        <f>HYPERLINK("http://dx.doi.org/10.1007/s10009-022-00668-w","http://dx.doi.org/10.1007/s10009-022-00668-w")</f>
        <v>http://dx.doi.org/10.1007/s10009-022-00668-w</v>
      </c>
      <c r="H92" t="s">
        <v>363</v>
      </c>
      <c r="I92" t="s">
        <v>109</v>
      </c>
      <c r="J92" t="s">
        <v>726</v>
      </c>
      <c r="K92" t="s">
        <v>567</v>
      </c>
      <c r="L92" t="s">
        <v>18</v>
      </c>
      <c r="M92">
        <v>2023</v>
      </c>
      <c r="N92">
        <v>25</v>
      </c>
      <c r="O92">
        <v>1</v>
      </c>
      <c r="P92">
        <v>1</v>
      </c>
      <c r="Q92">
        <v>17</v>
      </c>
      <c r="R92" t="s">
        <v>18</v>
      </c>
      <c r="S92" t="s">
        <v>946</v>
      </c>
      <c r="T92" t="s">
        <v>947</v>
      </c>
      <c r="U92" t="s">
        <v>18</v>
      </c>
    </row>
    <row r="93" spans="1:21" x14ac:dyDescent="0.25">
      <c r="A93" t="s">
        <v>5441</v>
      </c>
      <c r="B93" t="str">
        <f t="shared" si="1"/>
        <v>DELETED</v>
      </c>
      <c r="C93" s="5" t="s">
        <v>5431</v>
      </c>
      <c r="D93" s="5"/>
      <c r="E93" s="5"/>
      <c r="F93" s="5"/>
      <c r="G93" t="str">
        <f>HYPERLINK("http://dx.doi.org/10.1109/ICPM63005.2024.10680671","http://dx.doi.org/10.1109/ICPM63005.2024.10680671")</f>
        <v>http://dx.doi.org/10.1109/ICPM63005.2024.10680671</v>
      </c>
      <c r="H93" t="s">
        <v>364</v>
      </c>
      <c r="I93" t="s">
        <v>110</v>
      </c>
      <c r="J93" t="s">
        <v>727</v>
      </c>
      <c r="K93" t="s">
        <v>537</v>
      </c>
      <c r="L93" t="s">
        <v>599</v>
      </c>
      <c r="M93">
        <v>2024</v>
      </c>
      <c r="N93" t="s">
        <v>18</v>
      </c>
      <c r="O93" t="s">
        <v>18</v>
      </c>
      <c r="P93">
        <v>17</v>
      </c>
      <c r="Q93">
        <v>24</v>
      </c>
      <c r="R93" t="s">
        <v>18</v>
      </c>
      <c r="S93" t="s">
        <v>18</v>
      </c>
      <c r="T93" t="s">
        <v>18</v>
      </c>
      <c r="U93" t="s">
        <v>910</v>
      </c>
    </row>
    <row r="94" spans="1:21" x14ac:dyDescent="0.25">
      <c r="A94" t="s">
        <v>5441</v>
      </c>
      <c r="B94" t="str">
        <f t="shared" si="1"/>
        <v>DELETED</v>
      </c>
      <c r="C94" s="5"/>
      <c r="D94" s="5"/>
      <c r="E94" s="5" t="s">
        <v>5431</v>
      </c>
      <c r="F94" s="5"/>
      <c r="G94" t="str">
        <f>HYPERLINK("http://dx.doi.org/10.1007/978-3-031-27815-0_2","http://dx.doi.org/10.1007/978-3-031-27815-0_2")</f>
        <v>http://dx.doi.org/10.1007/978-3-031-27815-0_2</v>
      </c>
      <c r="H94" t="s">
        <v>365</v>
      </c>
      <c r="I94" t="s">
        <v>111</v>
      </c>
      <c r="J94" t="s">
        <v>728</v>
      </c>
      <c r="K94" t="s">
        <v>535</v>
      </c>
      <c r="L94" t="s">
        <v>597</v>
      </c>
      <c r="M94">
        <v>2023</v>
      </c>
      <c r="N94">
        <v>468</v>
      </c>
      <c r="O94" t="s">
        <v>18</v>
      </c>
      <c r="P94">
        <v>18</v>
      </c>
      <c r="Q94">
        <v>30</v>
      </c>
      <c r="R94" t="s">
        <v>18</v>
      </c>
      <c r="S94" t="s">
        <v>901</v>
      </c>
      <c r="T94" t="s">
        <v>902</v>
      </c>
      <c r="U94" t="s">
        <v>908</v>
      </c>
    </row>
    <row r="95" spans="1:21" x14ac:dyDescent="0.25">
      <c r="A95" t="s">
        <v>5441</v>
      </c>
      <c r="B95" t="str">
        <f t="shared" si="1"/>
        <v>DELETED</v>
      </c>
      <c r="C95" s="5"/>
      <c r="D95" s="5" t="s">
        <v>5431</v>
      </c>
      <c r="E95" s="5"/>
      <c r="F95" s="5"/>
      <c r="G95" t="str">
        <f>HYPERLINK("http://dx.doi.org/10.1109/ICPM63005.2024.10680674","http://dx.doi.org/10.1109/ICPM63005.2024.10680674")</f>
        <v>http://dx.doi.org/10.1109/ICPM63005.2024.10680674</v>
      </c>
      <c r="H95" t="s">
        <v>366</v>
      </c>
      <c r="I95" t="s">
        <v>112</v>
      </c>
      <c r="J95" t="s">
        <v>729</v>
      </c>
      <c r="K95" t="s">
        <v>537</v>
      </c>
      <c r="L95" t="s">
        <v>599</v>
      </c>
      <c r="M95">
        <v>2024</v>
      </c>
      <c r="N95" t="s">
        <v>18</v>
      </c>
      <c r="O95" t="s">
        <v>18</v>
      </c>
      <c r="P95">
        <v>137</v>
      </c>
      <c r="Q95">
        <v>144</v>
      </c>
      <c r="R95" t="s">
        <v>18</v>
      </c>
      <c r="S95" t="s">
        <v>18</v>
      </c>
      <c r="T95" t="s">
        <v>18</v>
      </c>
      <c r="U95" t="s">
        <v>910</v>
      </c>
    </row>
    <row r="96" spans="1:21" x14ac:dyDescent="0.25">
      <c r="A96" t="s">
        <v>5441</v>
      </c>
      <c r="B96" t="str">
        <f t="shared" si="1"/>
        <v>DELETED</v>
      </c>
      <c r="C96" s="5"/>
      <c r="D96" s="5" t="s">
        <v>5431</v>
      </c>
      <c r="E96" s="5"/>
      <c r="F96" s="5"/>
      <c r="G96" t="str">
        <f>HYPERLINK("http://dx.doi.org/10.1109/ICPM63005.2024.10680680","http://dx.doi.org/10.1109/ICPM63005.2024.10680680")</f>
        <v>http://dx.doi.org/10.1109/ICPM63005.2024.10680680</v>
      </c>
      <c r="H96" t="s">
        <v>366</v>
      </c>
      <c r="I96" t="s">
        <v>113</v>
      </c>
      <c r="J96" t="s">
        <v>729</v>
      </c>
      <c r="K96" t="s">
        <v>537</v>
      </c>
      <c r="L96" t="s">
        <v>599</v>
      </c>
      <c r="M96">
        <v>2024</v>
      </c>
      <c r="N96" t="s">
        <v>18</v>
      </c>
      <c r="O96" t="s">
        <v>18</v>
      </c>
      <c r="P96">
        <v>121</v>
      </c>
      <c r="Q96">
        <v>128</v>
      </c>
      <c r="R96" t="s">
        <v>18</v>
      </c>
      <c r="S96" t="s">
        <v>18</v>
      </c>
      <c r="T96" t="s">
        <v>18</v>
      </c>
      <c r="U96" t="s">
        <v>910</v>
      </c>
    </row>
    <row r="97" spans="1:21" x14ac:dyDescent="0.25">
      <c r="A97" t="s">
        <v>5441</v>
      </c>
      <c r="B97" t="str">
        <f t="shared" si="1"/>
        <v>DELETED</v>
      </c>
      <c r="C97" s="5" t="s">
        <v>5431</v>
      </c>
      <c r="D97" s="5"/>
      <c r="E97" s="5"/>
      <c r="F97" s="5"/>
      <c r="G97" t="str">
        <f>HYPERLINK("http://dx.doi.org/10.1109/ICPM63005.2024.10680660","http://dx.doi.org/10.1109/ICPM63005.2024.10680660")</f>
        <v>http://dx.doi.org/10.1109/ICPM63005.2024.10680660</v>
      </c>
      <c r="H97" t="s">
        <v>367</v>
      </c>
      <c r="I97" t="s">
        <v>114</v>
      </c>
      <c r="J97" t="s">
        <v>730</v>
      </c>
      <c r="K97" t="s">
        <v>537</v>
      </c>
      <c r="L97" t="s">
        <v>599</v>
      </c>
      <c r="M97">
        <v>2024</v>
      </c>
      <c r="N97" t="s">
        <v>18</v>
      </c>
      <c r="O97" t="s">
        <v>18</v>
      </c>
      <c r="P97">
        <v>97</v>
      </c>
      <c r="Q97">
        <v>104</v>
      </c>
      <c r="R97" t="s">
        <v>18</v>
      </c>
      <c r="S97" t="s">
        <v>18</v>
      </c>
      <c r="T97" t="s">
        <v>18</v>
      </c>
      <c r="U97" t="s">
        <v>910</v>
      </c>
    </row>
    <row r="98" spans="1:21" x14ac:dyDescent="0.25">
      <c r="A98" t="s">
        <v>5441</v>
      </c>
      <c r="B98" t="str">
        <f t="shared" si="1"/>
        <v>DELETED</v>
      </c>
      <c r="C98" s="5"/>
      <c r="D98" s="5" t="s">
        <v>5431</v>
      </c>
      <c r="E98" s="5"/>
      <c r="F98" s="5"/>
      <c r="G98" t="str">
        <f>HYPERLINK("http://dx.doi.org/10.1109/ICPM57379.2022.9980690","http://dx.doi.org/10.1109/ICPM57379.2022.9980690")</f>
        <v>http://dx.doi.org/10.1109/ICPM57379.2022.9980690</v>
      </c>
      <c r="H98" t="s">
        <v>368</v>
      </c>
      <c r="I98" t="s">
        <v>115</v>
      </c>
      <c r="J98" t="s">
        <v>731</v>
      </c>
      <c r="K98" t="s">
        <v>542</v>
      </c>
      <c r="L98" t="s">
        <v>597</v>
      </c>
      <c r="M98">
        <v>2022</v>
      </c>
      <c r="N98" t="s">
        <v>18</v>
      </c>
      <c r="O98" t="s">
        <v>18</v>
      </c>
      <c r="P98">
        <v>96</v>
      </c>
      <c r="Q98">
        <v>103</v>
      </c>
      <c r="R98" t="s">
        <v>18</v>
      </c>
      <c r="S98" t="s">
        <v>18</v>
      </c>
      <c r="T98" t="s">
        <v>18</v>
      </c>
      <c r="U98" t="s">
        <v>918</v>
      </c>
    </row>
    <row r="99" spans="1:21" x14ac:dyDescent="0.25">
      <c r="A99" t="s">
        <v>5441</v>
      </c>
      <c r="B99" t="str">
        <f t="shared" si="1"/>
        <v>DELETED</v>
      </c>
      <c r="C99" s="5" t="s">
        <v>5431</v>
      </c>
      <c r="D99" s="5"/>
      <c r="E99" s="5"/>
      <c r="F99" s="5"/>
      <c r="G99" t="str">
        <f>HYPERLINK("http://dx.doi.org/10.1007/978-3-031-27815-0_21","http://dx.doi.org/10.1007/978-3-031-27815-0_21")</f>
        <v>http://dx.doi.org/10.1007/978-3-031-27815-0_21</v>
      </c>
      <c r="H99" t="s">
        <v>369</v>
      </c>
      <c r="I99" t="s">
        <v>116</v>
      </c>
      <c r="J99" t="s">
        <v>732</v>
      </c>
      <c r="K99" t="s">
        <v>535</v>
      </c>
      <c r="L99" t="s">
        <v>597</v>
      </c>
      <c r="M99">
        <v>2023</v>
      </c>
      <c r="N99">
        <v>468</v>
      </c>
      <c r="O99" t="s">
        <v>18</v>
      </c>
      <c r="P99">
        <v>289</v>
      </c>
      <c r="Q99">
        <v>301</v>
      </c>
      <c r="R99" t="s">
        <v>18</v>
      </c>
      <c r="S99" t="s">
        <v>901</v>
      </c>
      <c r="T99" t="s">
        <v>902</v>
      </c>
      <c r="U99" t="s">
        <v>908</v>
      </c>
    </row>
    <row r="100" spans="1:21" x14ac:dyDescent="0.25">
      <c r="A100" t="s">
        <v>5441</v>
      </c>
      <c r="B100" t="str">
        <f t="shared" si="1"/>
        <v>DELETED</v>
      </c>
      <c r="C100" s="5" t="s">
        <v>5431</v>
      </c>
      <c r="D100" s="5"/>
      <c r="E100" s="5"/>
      <c r="F100" s="5"/>
      <c r="G100" t="str">
        <f>HYPERLINK("http://dx.doi.org/10.1007/978-3-031-78666-2_25","http://dx.doi.org/10.1007/978-3-031-78666-2_25")</f>
        <v>http://dx.doi.org/10.1007/978-3-031-78666-2_25</v>
      </c>
      <c r="H100" t="s">
        <v>370</v>
      </c>
      <c r="I100" t="s">
        <v>117</v>
      </c>
      <c r="J100" t="s">
        <v>733</v>
      </c>
      <c r="K100" t="s">
        <v>543</v>
      </c>
      <c r="L100" t="s">
        <v>601</v>
      </c>
      <c r="M100">
        <v>2025</v>
      </c>
      <c r="N100">
        <v>534</v>
      </c>
      <c r="O100" t="s">
        <v>18</v>
      </c>
      <c r="P100">
        <v>332</v>
      </c>
      <c r="Q100">
        <v>337</v>
      </c>
      <c r="R100" t="s">
        <v>18</v>
      </c>
      <c r="S100" t="s">
        <v>901</v>
      </c>
      <c r="T100" t="s">
        <v>902</v>
      </c>
      <c r="U100" t="s">
        <v>919</v>
      </c>
    </row>
    <row r="101" spans="1:21" x14ac:dyDescent="0.25">
      <c r="A101" t="s">
        <v>5441</v>
      </c>
      <c r="B101" t="str">
        <f t="shared" si="1"/>
        <v>DELETED</v>
      </c>
      <c r="C101" s="5" t="s">
        <v>5431</v>
      </c>
      <c r="D101" s="5"/>
      <c r="E101" s="5"/>
      <c r="F101" s="5"/>
      <c r="G101" t="str">
        <f>HYPERLINK("http://dx.doi.org/10.1007/978-3-031-27815-0_24","http://dx.doi.org/10.1007/978-3-031-27815-0_24")</f>
        <v>http://dx.doi.org/10.1007/978-3-031-27815-0_24</v>
      </c>
      <c r="H101" t="s">
        <v>371</v>
      </c>
      <c r="I101" t="s">
        <v>118</v>
      </c>
      <c r="J101" t="s">
        <v>734</v>
      </c>
      <c r="K101" t="s">
        <v>535</v>
      </c>
      <c r="L101" t="s">
        <v>597</v>
      </c>
      <c r="M101">
        <v>2023</v>
      </c>
      <c r="N101">
        <v>468</v>
      </c>
      <c r="O101" t="s">
        <v>18</v>
      </c>
      <c r="P101">
        <v>328</v>
      </c>
      <c r="Q101">
        <v>340</v>
      </c>
      <c r="R101" t="s">
        <v>18</v>
      </c>
      <c r="S101" t="s">
        <v>901</v>
      </c>
      <c r="T101" t="s">
        <v>902</v>
      </c>
      <c r="U101" t="s">
        <v>908</v>
      </c>
    </row>
    <row r="102" spans="1:21" x14ac:dyDescent="0.25">
      <c r="A102" t="s">
        <v>5441</v>
      </c>
      <c r="B102" t="str">
        <f t="shared" si="1"/>
        <v>DELETED</v>
      </c>
      <c r="C102" s="5" t="s">
        <v>5431</v>
      </c>
      <c r="D102" s="5"/>
      <c r="E102" s="5"/>
      <c r="F102" s="5"/>
      <c r="G102" t="str">
        <f>HYPERLINK("http://dx.doi.org/10.1007/978-3-031-27815-0_23","http://dx.doi.org/10.1007/978-3-031-27815-0_23")</f>
        <v>http://dx.doi.org/10.1007/978-3-031-27815-0_23</v>
      </c>
      <c r="H102" t="s">
        <v>372</v>
      </c>
      <c r="I102" t="s">
        <v>119</v>
      </c>
      <c r="J102" t="s">
        <v>735</v>
      </c>
      <c r="K102" t="s">
        <v>535</v>
      </c>
      <c r="L102" t="s">
        <v>597</v>
      </c>
      <c r="M102">
        <v>2023</v>
      </c>
      <c r="N102">
        <v>468</v>
      </c>
      <c r="O102" t="s">
        <v>18</v>
      </c>
      <c r="P102">
        <v>315</v>
      </c>
      <c r="Q102">
        <v>327</v>
      </c>
      <c r="R102" t="s">
        <v>18</v>
      </c>
      <c r="S102" t="s">
        <v>901</v>
      </c>
      <c r="T102" t="s">
        <v>902</v>
      </c>
      <c r="U102" t="s">
        <v>908</v>
      </c>
    </row>
    <row r="103" spans="1:21" x14ac:dyDescent="0.25">
      <c r="A103" t="s">
        <v>5441</v>
      </c>
      <c r="B103" t="str">
        <f t="shared" si="1"/>
        <v>DELETED</v>
      </c>
      <c r="C103" s="5"/>
      <c r="D103" s="5"/>
      <c r="E103" s="5" t="s">
        <v>5431</v>
      </c>
      <c r="F103" s="5"/>
      <c r="G103" t="str">
        <f>HYPERLINK("http://dx.doi.org/10.1007/978-3-031-75872-0_4","http://dx.doi.org/10.1007/978-3-031-75872-0_4")</f>
        <v>http://dx.doi.org/10.1007/978-3-031-75872-0_4</v>
      </c>
      <c r="H103" t="s">
        <v>373</v>
      </c>
      <c r="I103" t="s">
        <v>120</v>
      </c>
      <c r="J103" t="s">
        <v>736</v>
      </c>
      <c r="K103" t="s">
        <v>568</v>
      </c>
      <c r="L103" t="s">
        <v>616</v>
      </c>
      <c r="M103">
        <v>2025</v>
      </c>
      <c r="N103">
        <v>15238</v>
      </c>
      <c r="O103" t="s">
        <v>18</v>
      </c>
      <c r="P103">
        <v>56</v>
      </c>
      <c r="Q103">
        <v>72</v>
      </c>
      <c r="R103" t="s">
        <v>18</v>
      </c>
      <c r="S103" t="s">
        <v>904</v>
      </c>
      <c r="T103" t="s">
        <v>905</v>
      </c>
      <c r="U103" t="s">
        <v>948</v>
      </c>
    </row>
    <row r="104" spans="1:21" x14ac:dyDescent="0.25">
      <c r="A104" t="s">
        <v>5441</v>
      </c>
      <c r="B104" t="str">
        <f t="shared" si="1"/>
        <v>READ</v>
      </c>
      <c r="C104" s="5"/>
      <c r="D104" s="5"/>
      <c r="E104" s="5"/>
      <c r="F104" s="5"/>
      <c r="G104" t="str">
        <f>HYPERLINK("http://dx.doi.org/10.1007/978-3-031-27815-0_35","http://dx.doi.org/10.1007/978-3-031-27815-0_35")</f>
        <v>http://dx.doi.org/10.1007/978-3-031-27815-0_35</v>
      </c>
      <c r="H104" t="s">
        <v>374</v>
      </c>
      <c r="I104" t="s">
        <v>121</v>
      </c>
      <c r="J104" t="s">
        <v>737</v>
      </c>
      <c r="K104" t="s">
        <v>535</v>
      </c>
      <c r="L104" t="s">
        <v>597</v>
      </c>
      <c r="M104">
        <v>2023</v>
      </c>
      <c r="N104">
        <v>468</v>
      </c>
      <c r="O104" t="s">
        <v>18</v>
      </c>
      <c r="P104">
        <v>479</v>
      </c>
      <c r="Q104">
        <v>492</v>
      </c>
      <c r="R104" t="s">
        <v>18</v>
      </c>
      <c r="S104" t="s">
        <v>901</v>
      </c>
      <c r="T104" t="s">
        <v>902</v>
      </c>
      <c r="U104" t="s">
        <v>908</v>
      </c>
    </row>
    <row r="105" spans="1:21" x14ac:dyDescent="0.25">
      <c r="A105" t="s">
        <v>5441</v>
      </c>
      <c r="B105" t="str">
        <f t="shared" si="1"/>
        <v>DELETED</v>
      </c>
      <c r="C105" s="5"/>
      <c r="D105" s="5"/>
      <c r="E105" s="5" t="s">
        <v>5431</v>
      </c>
      <c r="F105" s="5"/>
      <c r="G105" t="str">
        <f>HYPERLINK("http://dx.doi.org/10.1007/978-3-031-27815-0_16","http://dx.doi.org/10.1007/978-3-031-27815-0_16")</f>
        <v>http://dx.doi.org/10.1007/978-3-031-27815-0_16</v>
      </c>
      <c r="H105" t="s">
        <v>375</v>
      </c>
      <c r="I105" t="s">
        <v>122</v>
      </c>
      <c r="J105" t="s">
        <v>738</v>
      </c>
      <c r="K105" t="s">
        <v>535</v>
      </c>
      <c r="L105" t="s">
        <v>597</v>
      </c>
      <c r="M105">
        <v>2023</v>
      </c>
      <c r="N105">
        <v>468</v>
      </c>
      <c r="O105" t="s">
        <v>18</v>
      </c>
      <c r="P105">
        <v>216</v>
      </c>
      <c r="Q105">
        <v>228</v>
      </c>
      <c r="R105" t="s">
        <v>18</v>
      </c>
      <c r="S105" t="s">
        <v>901</v>
      </c>
      <c r="T105" t="s">
        <v>902</v>
      </c>
      <c r="U105" t="s">
        <v>908</v>
      </c>
    </row>
    <row r="106" spans="1:21" x14ac:dyDescent="0.25">
      <c r="A106" t="s">
        <v>5441</v>
      </c>
      <c r="B106" t="str">
        <f t="shared" si="1"/>
        <v>DELETED</v>
      </c>
      <c r="C106" s="5" t="s">
        <v>5431</v>
      </c>
      <c r="D106" s="5"/>
      <c r="E106" s="5"/>
      <c r="F106" s="5"/>
      <c r="G106" t="str">
        <f>HYPERLINK("http://dx.doi.org/10.1007/978-3-031-27815-0_29","http://dx.doi.org/10.1007/978-3-031-27815-0_29")</f>
        <v>http://dx.doi.org/10.1007/978-3-031-27815-0_29</v>
      </c>
      <c r="H106" t="s">
        <v>376</v>
      </c>
      <c r="I106" t="s">
        <v>123</v>
      </c>
      <c r="J106" t="s">
        <v>739</v>
      </c>
      <c r="K106" t="s">
        <v>535</v>
      </c>
      <c r="L106" t="s">
        <v>597</v>
      </c>
      <c r="M106">
        <v>2023</v>
      </c>
      <c r="N106">
        <v>468</v>
      </c>
      <c r="O106" t="s">
        <v>18</v>
      </c>
      <c r="P106">
        <v>391</v>
      </c>
      <c r="Q106">
        <v>403</v>
      </c>
      <c r="R106" t="s">
        <v>18</v>
      </c>
      <c r="S106" t="s">
        <v>901</v>
      </c>
      <c r="T106" t="s">
        <v>902</v>
      </c>
      <c r="U106" t="s">
        <v>908</v>
      </c>
    </row>
    <row r="107" spans="1:21" x14ac:dyDescent="0.25">
      <c r="A107" t="s">
        <v>5441</v>
      </c>
      <c r="B107" t="str">
        <f t="shared" si="1"/>
        <v>DELETED</v>
      </c>
      <c r="C107" s="5"/>
      <c r="D107" s="5" t="s">
        <v>5431</v>
      </c>
      <c r="E107" s="5"/>
      <c r="F107" s="5"/>
      <c r="G107" t="str">
        <f>HYPERLINK("http://dx.doi.org/10.1007/978-3-031-27815-0_11","http://dx.doi.org/10.1007/978-3-031-27815-0_11")</f>
        <v>http://dx.doi.org/10.1007/978-3-031-27815-0_11</v>
      </c>
      <c r="H107" t="s">
        <v>377</v>
      </c>
      <c r="I107" t="s">
        <v>124</v>
      </c>
      <c r="J107" t="s">
        <v>740</v>
      </c>
      <c r="K107" t="s">
        <v>535</v>
      </c>
      <c r="L107" t="s">
        <v>597</v>
      </c>
      <c r="M107">
        <v>2023</v>
      </c>
      <c r="N107">
        <v>468</v>
      </c>
      <c r="O107" t="s">
        <v>18</v>
      </c>
      <c r="P107">
        <v>145</v>
      </c>
      <c r="Q107">
        <v>157</v>
      </c>
      <c r="R107" t="s">
        <v>18</v>
      </c>
      <c r="S107" t="s">
        <v>901</v>
      </c>
      <c r="T107" t="s">
        <v>902</v>
      </c>
      <c r="U107" t="s">
        <v>908</v>
      </c>
    </row>
    <row r="108" spans="1:21" x14ac:dyDescent="0.25">
      <c r="A108" t="s">
        <v>5441</v>
      </c>
      <c r="B108" t="str">
        <f t="shared" si="1"/>
        <v>READ</v>
      </c>
      <c r="C108" s="5"/>
      <c r="D108" s="5"/>
      <c r="E108" s="5"/>
      <c r="F108" s="5"/>
      <c r="G108" t="str">
        <f>HYPERLINK("http://dx.doi.org/10.1016/j.dss.2006.03.013","http://dx.doi.org/10.1016/j.dss.2006.03.013")</f>
        <v>http://dx.doi.org/10.1016/j.dss.2006.03.013</v>
      </c>
      <c r="H108" t="s">
        <v>378</v>
      </c>
      <c r="I108" t="s">
        <v>48</v>
      </c>
      <c r="J108" t="s">
        <v>741</v>
      </c>
      <c r="K108" t="s">
        <v>569</v>
      </c>
      <c r="L108" t="s">
        <v>18</v>
      </c>
      <c r="M108">
        <v>2006</v>
      </c>
      <c r="N108">
        <v>42</v>
      </c>
      <c r="O108">
        <v>3</v>
      </c>
      <c r="P108">
        <v>1843</v>
      </c>
      <c r="Q108">
        <v>1859</v>
      </c>
      <c r="R108" t="s">
        <v>18</v>
      </c>
      <c r="S108" t="s">
        <v>949</v>
      </c>
      <c r="T108" t="s">
        <v>950</v>
      </c>
      <c r="U108" t="s">
        <v>18</v>
      </c>
    </row>
    <row r="109" spans="1:21" x14ac:dyDescent="0.25">
      <c r="A109" t="s">
        <v>5441</v>
      </c>
      <c r="B109" t="str">
        <f t="shared" si="1"/>
        <v>DELETED</v>
      </c>
      <c r="C109" s="5"/>
      <c r="D109" s="5" t="s">
        <v>5431</v>
      </c>
      <c r="E109" s="5"/>
      <c r="F109" s="5"/>
      <c r="G109" t="str">
        <f>HYPERLINK("http://dx.doi.org/10.1007/978-3-031-27815-0_34","http://dx.doi.org/10.1007/978-3-031-27815-0_34")</f>
        <v>http://dx.doi.org/10.1007/978-3-031-27815-0_34</v>
      </c>
      <c r="H109" t="s">
        <v>379</v>
      </c>
      <c r="I109" t="s">
        <v>125</v>
      </c>
      <c r="J109" t="s">
        <v>742</v>
      </c>
      <c r="K109" t="s">
        <v>535</v>
      </c>
      <c r="L109" t="s">
        <v>597</v>
      </c>
      <c r="M109">
        <v>2023</v>
      </c>
      <c r="N109">
        <v>468</v>
      </c>
      <c r="O109" t="s">
        <v>18</v>
      </c>
      <c r="P109">
        <v>466</v>
      </c>
      <c r="Q109">
        <v>478</v>
      </c>
      <c r="R109" t="s">
        <v>18</v>
      </c>
      <c r="S109" t="s">
        <v>901</v>
      </c>
      <c r="T109" t="s">
        <v>902</v>
      </c>
      <c r="U109" t="s">
        <v>908</v>
      </c>
    </row>
    <row r="110" spans="1:21" x14ac:dyDescent="0.25">
      <c r="A110" t="s">
        <v>5441</v>
      </c>
      <c r="B110" t="str">
        <f t="shared" si="1"/>
        <v>DELETED</v>
      </c>
      <c r="C110" s="5" t="s">
        <v>5431</v>
      </c>
      <c r="D110" s="5"/>
      <c r="E110" s="5"/>
      <c r="F110" s="5"/>
      <c r="G110" t="str">
        <f>HYPERLINK("http://dx.doi.org/10.1007/978-3-031-70418-5_3","http://dx.doi.org/10.1007/978-3-031-70418-5_3")</f>
        <v>http://dx.doi.org/10.1007/978-3-031-70418-5_3</v>
      </c>
      <c r="H110" t="s">
        <v>380</v>
      </c>
      <c r="I110" t="s">
        <v>126</v>
      </c>
      <c r="J110" t="s">
        <v>743</v>
      </c>
      <c r="K110" t="s">
        <v>551</v>
      </c>
      <c r="L110" t="s">
        <v>601</v>
      </c>
      <c r="M110">
        <v>2024</v>
      </c>
      <c r="N110">
        <v>526</v>
      </c>
      <c r="O110" t="s">
        <v>18</v>
      </c>
      <c r="P110">
        <v>37</v>
      </c>
      <c r="Q110">
        <v>54</v>
      </c>
      <c r="R110" t="s">
        <v>18</v>
      </c>
      <c r="S110" t="s">
        <v>901</v>
      </c>
      <c r="T110" t="s">
        <v>902</v>
      </c>
      <c r="U110" t="s">
        <v>927</v>
      </c>
    </row>
    <row r="111" spans="1:21" x14ac:dyDescent="0.25">
      <c r="A111" t="s">
        <v>5441</v>
      </c>
      <c r="B111" t="str">
        <f t="shared" si="1"/>
        <v>DELETED</v>
      </c>
      <c r="C111" s="5"/>
      <c r="D111" s="5"/>
      <c r="E111" s="5" t="s">
        <v>5431</v>
      </c>
      <c r="F111" s="5"/>
      <c r="G111" t="str">
        <f>HYPERLINK("http://dx.doi.org/10.1007/978-3-031-70396-6_17","http://dx.doi.org/10.1007/978-3-031-70396-6_17")</f>
        <v>http://dx.doi.org/10.1007/978-3-031-70396-6_17</v>
      </c>
      <c r="H111" t="s">
        <v>381</v>
      </c>
      <c r="I111" t="s">
        <v>127</v>
      </c>
      <c r="J111" t="s">
        <v>744</v>
      </c>
      <c r="K111" t="s">
        <v>556</v>
      </c>
      <c r="L111" t="s">
        <v>601</v>
      </c>
      <c r="M111">
        <v>2024</v>
      </c>
      <c r="N111">
        <v>14940</v>
      </c>
      <c r="O111" t="s">
        <v>18</v>
      </c>
      <c r="P111">
        <v>291</v>
      </c>
      <c r="Q111">
        <v>308</v>
      </c>
      <c r="R111" t="s">
        <v>18</v>
      </c>
      <c r="S111" t="s">
        <v>904</v>
      </c>
      <c r="T111" t="s">
        <v>905</v>
      </c>
      <c r="U111" t="s">
        <v>934</v>
      </c>
    </row>
    <row r="112" spans="1:21" x14ac:dyDescent="0.25">
      <c r="A112" t="s">
        <v>5441</v>
      </c>
      <c r="B112" t="str">
        <f t="shared" si="1"/>
        <v>DELETED</v>
      </c>
      <c r="C112" s="5"/>
      <c r="D112" s="5" t="s">
        <v>5431</v>
      </c>
      <c r="E112" s="5"/>
      <c r="F112" s="5"/>
      <c r="G112" t="str">
        <f>HYPERLINK("http://dx.doi.org/10.1007/978-3-031-70396-6_7","http://dx.doi.org/10.1007/978-3-031-70396-6_7")</f>
        <v>http://dx.doi.org/10.1007/978-3-031-70396-6_7</v>
      </c>
      <c r="H112" t="s">
        <v>382</v>
      </c>
      <c r="I112" t="s">
        <v>128</v>
      </c>
      <c r="J112" t="s">
        <v>745</v>
      </c>
      <c r="K112" t="s">
        <v>556</v>
      </c>
      <c r="L112" t="s">
        <v>601</v>
      </c>
      <c r="M112">
        <v>2024</v>
      </c>
      <c r="N112">
        <v>14940</v>
      </c>
      <c r="O112" t="s">
        <v>18</v>
      </c>
      <c r="P112">
        <v>111</v>
      </c>
      <c r="Q112">
        <v>128</v>
      </c>
      <c r="R112" t="s">
        <v>18</v>
      </c>
      <c r="S112" t="s">
        <v>904</v>
      </c>
      <c r="T112" t="s">
        <v>905</v>
      </c>
      <c r="U112" t="s">
        <v>934</v>
      </c>
    </row>
    <row r="113" spans="1:21" x14ac:dyDescent="0.25">
      <c r="A113" t="s">
        <v>5441</v>
      </c>
      <c r="B113" t="str">
        <f t="shared" si="1"/>
        <v>DELETED</v>
      </c>
      <c r="C113" s="5"/>
      <c r="D113" s="5" t="s">
        <v>5431</v>
      </c>
      <c r="E113" s="5"/>
      <c r="F113" s="5"/>
      <c r="G113" t="str">
        <f>HYPERLINK("http://dx.doi.org/10.1007/978-3-319-23063-4_7","http://dx.doi.org/10.1007/978-3-319-23063-4_7")</f>
        <v>http://dx.doi.org/10.1007/978-3-319-23063-4_7</v>
      </c>
      <c r="H113" t="s">
        <v>383</v>
      </c>
      <c r="I113" t="s">
        <v>129</v>
      </c>
      <c r="J113" t="s">
        <v>746</v>
      </c>
      <c r="K113" t="s">
        <v>552</v>
      </c>
      <c r="L113" t="s">
        <v>602</v>
      </c>
      <c r="M113">
        <v>2015</v>
      </c>
      <c r="N113">
        <v>9253</v>
      </c>
      <c r="O113" t="s">
        <v>18</v>
      </c>
      <c r="P113">
        <v>109</v>
      </c>
      <c r="Q113">
        <v>125</v>
      </c>
      <c r="R113" t="s">
        <v>18</v>
      </c>
      <c r="S113" t="s">
        <v>904</v>
      </c>
      <c r="T113" t="s">
        <v>905</v>
      </c>
      <c r="U113" t="s">
        <v>928</v>
      </c>
    </row>
    <row r="114" spans="1:21" x14ac:dyDescent="0.25">
      <c r="A114" t="s">
        <v>5441</v>
      </c>
      <c r="B114" t="str">
        <f t="shared" si="1"/>
        <v>DELETED</v>
      </c>
      <c r="C114" s="5"/>
      <c r="D114" s="5" t="s">
        <v>5431</v>
      </c>
      <c r="E114" s="5"/>
      <c r="F114" s="5"/>
      <c r="G114" t="str">
        <f>HYPERLINK("http://dx.doi.org/10.1007/978-3-031-78666-2_16","http://dx.doi.org/10.1007/978-3-031-78666-2_16")</f>
        <v>http://dx.doi.org/10.1007/978-3-031-78666-2_16</v>
      </c>
      <c r="H114" t="s">
        <v>384</v>
      </c>
      <c r="I114" t="s">
        <v>130</v>
      </c>
      <c r="J114" t="s">
        <v>747</v>
      </c>
      <c r="K114" t="s">
        <v>543</v>
      </c>
      <c r="L114" t="s">
        <v>601</v>
      </c>
      <c r="M114">
        <v>2025</v>
      </c>
      <c r="N114">
        <v>534</v>
      </c>
      <c r="O114" t="s">
        <v>18</v>
      </c>
      <c r="P114">
        <v>209</v>
      </c>
      <c r="Q114">
        <v>220</v>
      </c>
      <c r="R114" t="s">
        <v>18</v>
      </c>
      <c r="S114" t="s">
        <v>901</v>
      </c>
      <c r="T114" t="s">
        <v>902</v>
      </c>
      <c r="U114" t="s">
        <v>919</v>
      </c>
    </row>
    <row r="115" spans="1:21" x14ac:dyDescent="0.25">
      <c r="A115" t="s">
        <v>5441</v>
      </c>
      <c r="B115" t="str">
        <f t="shared" si="1"/>
        <v>DELETED</v>
      </c>
      <c r="C115" s="5"/>
      <c r="D115" s="5" t="s">
        <v>5431</v>
      </c>
      <c r="E115" s="5"/>
      <c r="F115" s="5"/>
      <c r="G115" t="str">
        <f>HYPERLINK("http://dx.doi.org/10.1007/978-3-319-42887-1_21","http://dx.doi.org/10.1007/978-3-319-42887-1_21")</f>
        <v>http://dx.doi.org/10.1007/978-3-319-42887-1_21</v>
      </c>
      <c r="H115" t="s">
        <v>385</v>
      </c>
      <c r="I115" t="s">
        <v>131</v>
      </c>
      <c r="J115" t="s">
        <v>748</v>
      </c>
      <c r="K115" t="s">
        <v>544</v>
      </c>
      <c r="L115" t="s">
        <v>602</v>
      </c>
      <c r="M115">
        <v>2016</v>
      </c>
      <c r="N115">
        <v>256</v>
      </c>
      <c r="O115" t="s">
        <v>18</v>
      </c>
      <c r="P115">
        <v>255</v>
      </c>
      <c r="Q115">
        <v>267</v>
      </c>
      <c r="R115" t="s">
        <v>18</v>
      </c>
      <c r="S115" t="s">
        <v>901</v>
      </c>
      <c r="T115" t="s">
        <v>18</v>
      </c>
      <c r="U115" t="s">
        <v>920</v>
      </c>
    </row>
    <row r="116" spans="1:21" x14ac:dyDescent="0.25">
      <c r="A116" t="s">
        <v>5441</v>
      </c>
      <c r="B116" t="str">
        <f t="shared" si="1"/>
        <v>DELETED</v>
      </c>
      <c r="C116" s="5"/>
      <c r="D116" s="5" t="s">
        <v>5431</v>
      </c>
      <c r="E116" s="5"/>
      <c r="F116" s="5"/>
      <c r="G116" t="str">
        <f>HYPERLINK("http://dx.doi.org/10.1109/ICPM63005.2024.10680675","http://dx.doi.org/10.1109/ICPM63005.2024.10680675")</f>
        <v>http://dx.doi.org/10.1109/ICPM63005.2024.10680675</v>
      </c>
      <c r="H116" t="s">
        <v>386</v>
      </c>
      <c r="I116" t="s">
        <v>132</v>
      </c>
      <c r="J116" t="s">
        <v>749</v>
      </c>
      <c r="K116" t="s">
        <v>537</v>
      </c>
      <c r="L116" t="s">
        <v>599</v>
      </c>
      <c r="M116">
        <v>2024</v>
      </c>
      <c r="N116" t="s">
        <v>18</v>
      </c>
      <c r="O116" t="s">
        <v>18</v>
      </c>
      <c r="P116">
        <v>105</v>
      </c>
      <c r="Q116">
        <v>112</v>
      </c>
      <c r="R116" t="s">
        <v>18</v>
      </c>
      <c r="S116" t="s">
        <v>18</v>
      </c>
      <c r="T116" t="s">
        <v>18</v>
      </c>
      <c r="U116" t="s">
        <v>910</v>
      </c>
    </row>
    <row r="117" spans="1:21" x14ac:dyDescent="0.25">
      <c r="A117" t="s">
        <v>5441</v>
      </c>
      <c r="B117" t="str">
        <f t="shared" si="1"/>
        <v>DELETED</v>
      </c>
      <c r="C117" s="5" t="s">
        <v>5431</v>
      </c>
      <c r="D117" s="5"/>
      <c r="E117" s="5"/>
      <c r="F117" s="5"/>
      <c r="G117" t="str">
        <f>HYPERLINK("http://dx.doi.org/10.1007/978-3-031-70418-5_14","http://dx.doi.org/10.1007/978-3-031-70418-5_14")</f>
        <v>http://dx.doi.org/10.1007/978-3-031-70418-5_14</v>
      </c>
      <c r="H117" t="s">
        <v>387</v>
      </c>
      <c r="I117" t="s">
        <v>133</v>
      </c>
      <c r="J117" t="s">
        <v>750</v>
      </c>
      <c r="K117" t="s">
        <v>551</v>
      </c>
      <c r="L117" t="s">
        <v>601</v>
      </c>
      <c r="M117">
        <v>2024</v>
      </c>
      <c r="N117">
        <v>526</v>
      </c>
      <c r="O117" t="s">
        <v>18</v>
      </c>
      <c r="P117">
        <v>232</v>
      </c>
      <c r="Q117">
        <v>248</v>
      </c>
      <c r="R117" t="s">
        <v>18</v>
      </c>
      <c r="S117" t="s">
        <v>901</v>
      </c>
      <c r="T117" t="s">
        <v>902</v>
      </c>
      <c r="U117" t="s">
        <v>927</v>
      </c>
    </row>
    <row r="118" spans="1:21" x14ac:dyDescent="0.25">
      <c r="A118" t="s">
        <v>5441</v>
      </c>
      <c r="B118" t="str">
        <f t="shared" si="1"/>
        <v>DELETED</v>
      </c>
      <c r="C118" s="5" t="s">
        <v>5431</v>
      </c>
      <c r="D118" s="5"/>
      <c r="E118" s="5"/>
      <c r="F118" s="5"/>
      <c r="G118" t="str">
        <f>HYPERLINK("http://dx.doi.org/10.1007/978-3-031-70418-5_11","http://dx.doi.org/10.1007/978-3-031-70418-5_11")</f>
        <v>http://dx.doi.org/10.1007/978-3-031-70418-5_11</v>
      </c>
      <c r="H118" t="s">
        <v>388</v>
      </c>
      <c r="I118" t="s">
        <v>134</v>
      </c>
      <c r="J118" t="s">
        <v>751</v>
      </c>
      <c r="K118" t="s">
        <v>551</v>
      </c>
      <c r="L118" t="s">
        <v>601</v>
      </c>
      <c r="M118">
        <v>2024</v>
      </c>
      <c r="N118">
        <v>526</v>
      </c>
      <c r="O118" t="s">
        <v>18</v>
      </c>
      <c r="P118">
        <v>179</v>
      </c>
      <c r="Q118">
        <v>196</v>
      </c>
      <c r="R118" t="s">
        <v>18</v>
      </c>
      <c r="S118" t="s">
        <v>901</v>
      </c>
      <c r="T118" t="s">
        <v>902</v>
      </c>
      <c r="U118" t="s">
        <v>927</v>
      </c>
    </row>
    <row r="119" spans="1:21" x14ac:dyDescent="0.25">
      <c r="A119" t="s">
        <v>5441</v>
      </c>
      <c r="B119" t="str">
        <f t="shared" si="1"/>
        <v>DELETED</v>
      </c>
      <c r="C119" s="5" t="s">
        <v>5431</v>
      </c>
      <c r="D119" s="5"/>
      <c r="E119" s="5"/>
      <c r="F119" s="5"/>
      <c r="G119" t="str">
        <f>HYPERLINK("http://dx.doi.org/10.1109/ICPM57379.2022.9980633","http://dx.doi.org/10.1109/ICPM57379.2022.9980633")</f>
        <v>http://dx.doi.org/10.1109/ICPM57379.2022.9980633</v>
      </c>
      <c r="H119" t="s">
        <v>389</v>
      </c>
      <c r="I119" t="s">
        <v>135</v>
      </c>
      <c r="J119" t="s">
        <v>752</v>
      </c>
      <c r="K119" t="s">
        <v>542</v>
      </c>
      <c r="L119" t="s">
        <v>597</v>
      </c>
      <c r="M119">
        <v>2022</v>
      </c>
      <c r="N119" t="s">
        <v>18</v>
      </c>
      <c r="O119" t="s">
        <v>18</v>
      </c>
      <c r="P119">
        <v>120</v>
      </c>
      <c r="Q119">
        <v>127</v>
      </c>
      <c r="R119" t="s">
        <v>18</v>
      </c>
      <c r="S119" t="s">
        <v>18</v>
      </c>
      <c r="T119" t="s">
        <v>18</v>
      </c>
      <c r="U119" t="s">
        <v>918</v>
      </c>
    </row>
    <row r="120" spans="1:21" x14ac:dyDescent="0.25">
      <c r="A120" t="s">
        <v>5441</v>
      </c>
      <c r="B120" t="str">
        <f t="shared" si="1"/>
        <v>DELETED</v>
      </c>
      <c r="C120" s="5"/>
      <c r="D120" s="5" t="s">
        <v>5431</v>
      </c>
      <c r="E120" s="5"/>
      <c r="F120" s="5"/>
      <c r="G120" t="str">
        <f>HYPERLINK("http://dx.doi.org/10.1007/978-3-319-23063-4_16","http://dx.doi.org/10.1007/978-3-319-23063-4_16")</f>
        <v>http://dx.doi.org/10.1007/978-3-319-23063-4_16</v>
      </c>
      <c r="H120" t="s">
        <v>390</v>
      </c>
      <c r="I120" t="s">
        <v>136</v>
      </c>
      <c r="J120" t="s">
        <v>753</v>
      </c>
      <c r="K120" t="s">
        <v>552</v>
      </c>
      <c r="L120" t="s">
        <v>602</v>
      </c>
      <c r="M120">
        <v>2015</v>
      </c>
      <c r="N120">
        <v>9253</v>
      </c>
      <c r="O120" t="s">
        <v>18</v>
      </c>
      <c r="P120">
        <v>226</v>
      </c>
      <c r="Q120">
        <v>241</v>
      </c>
      <c r="R120" t="s">
        <v>18</v>
      </c>
      <c r="S120" t="s">
        <v>904</v>
      </c>
      <c r="T120" t="s">
        <v>905</v>
      </c>
      <c r="U120" t="s">
        <v>928</v>
      </c>
    </row>
    <row r="121" spans="1:21" x14ac:dyDescent="0.25">
      <c r="A121" t="s">
        <v>5441</v>
      </c>
      <c r="B121" t="str">
        <f t="shared" si="1"/>
        <v>DELETED</v>
      </c>
      <c r="C121" s="5"/>
      <c r="D121" s="5" t="s">
        <v>5431</v>
      </c>
      <c r="E121" s="5"/>
      <c r="F121" s="5"/>
      <c r="G121" t="str">
        <f>HYPERLINK("http://dx.doi.org/10.1007/978-3-319-42887-1_15","http://dx.doi.org/10.1007/978-3-319-42887-1_15")</f>
        <v>http://dx.doi.org/10.1007/978-3-319-42887-1_15</v>
      </c>
      <c r="H121" t="s">
        <v>391</v>
      </c>
      <c r="I121" t="s">
        <v>137</v>
      </c>
      <c r="J121" t="s">
        <v>754</v>
      </c>
      <c r="K121" t="s">
        <v>544</v>
      </c>
      <c r="L121" t="s">
        <v>602</v>
      </c>
      <c r="M121">
        <v>2016</v>
      </c>
      <c r="N121">
        <v>256</v>
      </c>
      <c r="O121" t="s">
        <v>18</v>
      </c>
      <c r="P121">
        <v>179</v>
      </c>
      <c r="Q121">
        <v>190</v>
      </c>
      <c r="R121" t="s">
        <v>18</v>
      </c>
      <c r="S121" t="s">
        <v>901</v>
      </c>
      <c r="T121" t="s">
        <v>902</v>
      </c>
      <c r="U121" t="s">
        <v>920</v>
      </c>
    </row>
    <row r="122" spans="1:21" x14ac:dyDescent="0.25">
      <c r="A122" t="s">
        <v>5441</v>
      </c>
      <c r="B122" t="str">
        <f t="shared" si="1"/>
        <v>DELETED</v>
      </c>
      <c r="C122" s="5"/>
      <c r="D122" s="5" t="s">
        <v>5431</v>
      </c>
      <c r="E122" s="5"/>
      <c r="F122" s="5"/>
      <c r="G122" t="str">
        <f>HYPERLINK("http://dx.doi.org/10.1007/978-3-031-16103-2_14","http://dx.doi.org/10.1007/978-3-031-16103-2_14")</f>
        <v>http://dx.doi.org/10.1007/978-3-031-16103-2_14</v>
      </c>
      <c r="H122" t="s">
        <v>392</v>
      </c>
      <c r="I122" t="s">
        <v>138</v>
      </c>
      <c r="J122" t="s">
        <v>755</v>
      </c>
      <c r="K122" t="s">
        <v>533</v>
      </c>
      <c r="L122" t="s">
        <v>596</v>
      </c>
      <c r="M122">
        <v>2022</v>
      </c>
      <c r="N122">
        <v>13420</v>
      </c>
      <c r="O122" t="s">
        <v>18</v>
      </c>
      <c r="P122">
        <v>181</v>
      </c>
      <c r="Q122">
        <v>198</v>
      </c>
      <c r="R122" t="s">
        <v>18</v>
      </c>
      <c r="S122" t="s">
        <v>904</v>
      </c>
      <c r="T122" t="s">
        <v>905</v>
      </c>
      <c r="U122" t="s">
        <v>906</v>
      </c>
    </row>
    <row r="123" spans="1:21" x14ac:dyDescent="0.25">
      <c r="A123" t="s">
        <v>5441</v>
      </c>
      <c r="B123" t="str">
        <f t="shared" si="1"/>
        <v>DELETED</v>
      </c>
      <c r="C123" s="5" t="s">
        <v>5431</v>
      </c>
      <c r="D123" s="5"/>
      <c r="E123" s="5"/>
      <c r="F123" s="5"/>
      <c r="G123" t="str">
        <f>HYPERLINK("http://dx.doi.org/10.1109/ICPM63005.2024.10680673","http://dx.doi.org/10.1109/ICPM63005.2024.10680673")</f>
        <v>http://dx.doi.org/10.1109/ICPM63005.2024.10680673</v>
      </c>
      <c r="H123" t="s">
        <v>393</v>
      </c>
      <c r="I123" t="s">
        <v>139</v>
      </c>
      <c r="J123" t="s">
        <v>756</v>
      </c>
      <c r="K123" t="s">
        <v>537</v>
      </c>
      <c r="L123" t="s">
        <v>599</v>
      </c>
      <c r="M123">
        <v>2024</v>
      </c>
      <c r="N123" t="s">
        <v>18</v>
      </c>
      <c r="O123" t="s">
        <v>18</v>
      </c>
      <c r="P123">
        <v>73</v>
      </c>
      <c r="Q123">
        <v>80</v>
      </c>
      <c r="R123" t="s">
        <v>18</v>
      </c>
      <c r="S123" t="s">
        <v>18</v>
      </c>
      <c r="T123" t="s">
        <v>18</v>
      </c>
      <c r="U123" t="s">
        <v>910</v>
      </c>
    </row>
    <row r="124" spans="1:21" x14ac:dyDescent="0.25">
      <c r="A124" t="s">
        <v>5441</v>
      </c>
      <c r="B124" t="str">
        <f t="shared" si="1"/>
        <v>DELETED</v>
      </c>
      <c r="C124" s="5"/>
      <c r="D124" s="5" t="s">
        <v>5431</v>
      </c>
      <c r="E124" s="5"/>
      <c r="F124" s="5"/>
      <c r="G124" t="str">
        <f>HYPERLINK("http://dx.doi.org/10.1109/ICPM57379.2022.9980785","http://dx.doi.org/10.1109/ICPM57379.2022.9980785")</f>
        <v>http://dx.doi.org/10.1109/ICPM57379.2022.9980785</v>
      </c>
      <c r="H124" t="s">
        <v>394</v>
      </c>
      <c r="I124" t="s">
        <v>140</v>
      </c>
      <c r="J124" t="s">
        <v>757</v>
      </c>
      <c r="K124" t="s">
        <v>542</v>
      </c>
      <c r="L124" t="s">
        <v>597</v>
      </c>
      <c r="M124">
        <v>2022</v>
      </c>
      <c r="N124" t="s">
        <v>18</v>
      </c>
      <c r="O124" t="s">
        <v>18</v>
      </c>
      <c r="P124">
        <v>40</v>
      </c>
      <c r="Q124">
        <v>47</v>
      </c>
      <c r="R124" t="s">
        <v>18</v>
      </c>
      <c r="S124" t="s">
        <v>18</v>
      </c>
      <c r="T124" t="s">
        <v>18</v>
      </c>
      <c r="U124" t="s">
        <v>918</v>
      </c>
    </row>
    <row r="125" spans="1:21" x14ac:dyDescent="0.25">
      <c r="A125" t="s">
        <v>5441</v>
      </c>
      <c r="B125" t="str">
        <f t="shared" si="1"/>
        <v>DELETED</v>
      </c>
      <c r="C125" s="5"/>
      <c r="D125" s="5" t="s">
        <v>5431</v>
      </c>
      <c r="E125" s="5"/>
      <c r="F125" s="5"/>
      <c r="G125" t="str">
        <f>HYPERLINK("http://dx.doi.org/10.1007/978-3-319-23063-4_28","http://dx.doi.org/10.1007/978-3-319-23063-4_28")</f>
        <v>http://dx.doi.org/10.1007/978-3-319-23063-4_28</v>
      </c>
      <c r="H125" t="s">
        <v>395</v>
      </c>
      <c r="I125" t="s">
        <v>141</v>
      </c>
      <c r="J125" t="s">
        <v>758</v>
      </c>
      <c r="K125" t="s">
        <v>552</v>
      </c>
      <c r="L125" t="s">
        <v>602</v>
      </c>
      <c r="M125">
        <v>2015</v>
      </c>
      <c r="N125">
        <v>9253</v>
      </c>
      <c r="O125" t="s">
        <v>18</v>
      </c>
      <c r="P125">
        <v>425</v>
      </c>
      <c r="Q125">
        <v>440</v>
      </c>
      <c r="R125" t="s">
        <v>18</v>
      </c>
      <c r="S125" t="s">
        <v>904</v>
      </c>
      <c r="T125" t="s">
        <v>905</v>
      </c>
      <c r="U125" t="s">
        <v>928</v>
      </c>
    </row>
    <row r="126" spans="1:21" x14ac:dyDescent="0.25">
      <c r="A126" t="s">
        <v>5441</v>
      </c>
      <c r="B126" t="str">
        <f t="shared" si="1"/>
        <v>DELETED</v>
      </c>
      <c r="C126" s="5" t="s">
        <v>5431</v>
      </c>
      <c r="D126" s="5"/>
      <c r="E126" s="5"/>
      <c r="F126" s="5"/>
      <c r="G126" t="str">
        <f>HYPERLINK("http://dx.doi.org/10.1109/ICPM57379.2022.9980719","http://dx.doi.org/10.1109/ICPM57379.2022.9980719")</f>
        <v>http://dx.doi.org/10.1109/ICPM57379.2022.9980719</v>
      </c>
      <c r="H126" t="s">
        <v>396</v>
      </c>
      <c r="I126" t="s">
        <v>142</v>
      </c>
      <c r="J126" t="s">
        <v>759</v>
      </c>
      <c r="K126" t="s">
        <v>542</v>
      </c>
      <c r="L126" t="s">
        <v>597</v>
      </c>
      <c r="M126">
        <v>2022</v>
      </c>
      <c r="N126" t="s">
        <v>18</v>
      </c>
      <c r="O126" t="s">
        <v>18</v>
      </c>
      <c r="P126">
        <v>32</v>
      </c>
      <c r="Q126">
        <v>39</v>
      </c>
      <c r="R126" t="s">
        <v>18</v>
      </c>
      <c r="S126" t="s">
        <v>18</v>
      </c>
      <c r="T126" t="s">
        <v>18</v>
      </c>
      <c r="U126" t="s">
        <v>918</v>
      </c>
    </row>
    <row r="127" spans="1:21" x14ac:dyDescent="0.25">
      <c r="A127" t="s">
        <v>5441</v>
      </c>
      <c r="B127" t="str">
        <f t="shared" si="1"/>
        <v>DELETED</v>
      </c>
      <c r="C127" s="5" t="s">
        <v>5431</v>
      </c>
      <c r="D127" s="5"/>
      <c r="E127" s="5"/>
      <c r="F127" s="5"/>
      <c r="G127" t="str">
        <f>HYPERLINK("http://dx.doi.org/10.1007/978-3-031-25383-6_6","http://dx.doi.org/10.1007/978-3-031-25383-6_6")</f>
        <v>http://dx.doi.org/10.1007/978-3-031-25383-6_6</v>
      </c>
      <c r="H127" t="s">
        <v>397</v>
      </c>
      <c r="I127" t="s">
        <v>143</v>
      </c>
      <c r="J127" t="s">
        <v>760</v>
      </c>
      <c r="K127" t="s">
        <v>549</v>
      </c>
      <c r="L127" t="s">
        <v>596</v>
      </c>
      <c r="M127">
        <v>2023</v>
      </c>
      <c r="N127">
        <v>460</v>
      </c>
      <c r="O127" t="s">
        <v>18</v>
      </c>
      <c r="P127">
        <v>63</v>
      </c>
      <c r="Q127">
        <v>75</v>
      </c>
      <c r="R127" t="s">
        <v>18</v>
      </c>
      <c r="S127" t="s">
        <v>901</v>
      </c>
      <c r="T127" t="s">
        <v>902</v>
      </c>
      <c r="U127" t="s">
        <v>925</v>
      </c>
    </row>
    <row r="128" spans="1:21" x14ac:dyDescent="0.25">
      <c r="A128" t="s">
        <v>5441</v>
      </c>
      <c r="B128" t="str">
        <f t="shared" si="1"/>
        <v>DELETED</v>
      </c>
      <c r="C128" s="5"/>
      <c r="D128" s="5" t="s">
        <v>5431</v>
      </c>
      <c r="E128" s="5"/>
      <c r="F128" s="5"/>
      <c r="G128" t="str">
        <f>HYPERLINK("http://dx.doi.org/10.1007/978-3-031-16171-1_10","http://dx.doi.org/10.1007/978-3-031-16171-1_10")</f>
        <v>http://dx.doi.org/10.1007/978-3-031-16171-1_10</v>
      </c>
      <c r="H128" t="s">
        <v>398</v>
      </c>
      <c r="I128" t="s">
        <v>144</v>
      </c>
      <c r="J128" t="s">
        <v>761</v>
      </c>
      <c r="K128" t="s">
        <v>534</v>
      </c>
      <c r="L128" t="s">
        <v>596</v>
      </c>
      <c r="M128">
        <v>2022</v>
      </c>
      <c r="N128">
        <v>458</v>
      </c>
      <c r="O128" t="s">
        <v>18</v>
      </c>
      <c r="P128">
        <v>157</v>
      </c>
      <c r="Q128">
        <v>172</v>
      </c>
      <c r="R128" t="s">
        <v>18</v>
      </c>
      <c r="S128" t="s">
        <v>901</v>
      </c>
      <c r="T128" t="s">
        <v>902</v>
      </c>
      <c r="U128" t="s">
        <v>907</v>
      </c>
    </row>
    <row r="129" spans="1:21" x14ac:dyDescent="0.25">
      <c r="A129" t="s">
        <v>5441</v>
      </c>
      <c r="B129" t="str">
        <f t="shared" si="1"/>
        <v>DELETED</v>
      </c>
      <c r="C129" s="5"/>
      <c r="D129" s="5" t="s">
        <v>5431</v>
      </c>
      <c r="E129" s="5"/>
      <c r="F129" s="5"/>
      <c r="G129" t="str">
        <f>HYPERLINK("http://dx.doi.org/10.1007/978-3-031-27815-0_38","http://dx.doi.org/10.1007/978-3-031-27815-0_38")</f>
        <v>http://dx.doi.org/10.1007/978-3-031-27815-0_38</v>
      </c>
      <c r="H129" t="s">
        <v>399</v>
      </c>
      <c r="I129" t="s">
        <v>145</v>
      </c>
      <c r="J129" t="s">
        <v>762</v>
      </c>
      <c r="K129" t="s">
        <v>535</v>
      </c>
      <c r="L129" t="s">
        <v>597</v>
      </c>
      <c r="M129">
        <v>2023</v>
      </c>
      <c r="N129">
        <v>468</v>
      </c>
      <c r="O129" t="s">
        <v>18</v>
      </c>
      <c r="P129">
        <v>526</v>
      </c>
      <c r="Q129">
        <v>538</v>
      </c>
      <c r="R129" t="s">
        <v>18</v>
      </c>
      <c r="S129" t="s">
        <v>901</v>
      </c>
      <c r="T129" t="s">
        <v>902</v>
      </c>
      <c r="U129" t="s">
        <v>908</v>
      </c>
    </row>
    <row r="130" spans="1:21" x14ac:dyDescent="0.25">
      <c r="A130" t="s">
        <v>5441</v>
      </c>
      <c r="B130" t="str">
        <f t="shared" si="1"/>
        <v>DELETED</v>
      </c>
      <c r="C130" s="5" t="s">
        <v>5431</v>
      </c>
      <c r="D130" s="5"/>
      <c r="E130" s="5"/>
      <c r="F130" s="5"/>
      <c r="G130" t="str">
        <f>HYPERLINK("http://dx.doi.org/10.1007/978-3-031-70445-1_33","http://dx.doi.org/10.1007/978-3-031-70445-1_33")</f>
        <v>http://dx.doi.org/10.1007/978-3-031-70445-1_33</v>
      </c>
      <c r="H130" t="s">
        <v>400</v>
      </c>
      <c r="I130" t="s">
        <v>146</v>
      </c>
      <c r="J130" t="s">
        <v>763</v>
      </c>
      <c r="K130" t="s">
        <v>547</v>
      </c>
      <c r="L130" t="s">
        <v>601</v>
      </c>
      <c r="M130">
        <v>2024</v>
      </c>
      <c r="N130">
        <v>527</v>
      </c>
      <c r="O130" t="s">
        <v>18</v>
      </c>
      <c r="P130">
        <v>451</v>
      </c>
      <c r="Q130">
        <v>461</v>
      </c>
      <c r="R130" t="s">
        <v>18</v>
      </c>
      <c r="S130" t="s">
        <v>901</v>
      </c>
      <c r="T130" t="s">
        <v>902</v>
      </c>
      <c r="U130" t="s">
        <v>923</v>
      </c>
    </row>
    <row r="131" spans="1:21" x14ac:dyDescent="0.25">
      <c r="A131" t="s">
        <v>5441</v>
      </c>
      <c r="B131" t="str">
        <f t="shared" ref="B131:B194" si="2">IF(OR(C131="x",D131="x",E131="x",G131="x"),"DELETED","READ")</f>
        <v>DELETED</v>
      </c>
      <c r="C131" s="5"/>
      <c r="D131" s="5" t="s">
        <v>5431</v>
      </c>
      <c r="E131" s="5"/>
      <c r="F131" s="5"/>
      <c r="G131" t="str">
        <f>HYPERLINK("http://dx.doi.org/10.1007/978-3-319-42887-1_12","http://dx.doi.org/10.1007/978-3-319-42887-1_12")</f>
        <v>http://dx.doi.org/10.1007/978-3-319-42887-1_12</v>
      </c>
      <c r="H131" t="s">
        <v>401</v>
      </c>
      <c r="I131" t="s">
        <v>147</v>
      </c>
      <c r="J131" t="s">
        <v>764</v>
      </c>
      <c r="K131" t="s">
        <v>544</v>
      </c>
      <c r="L131" t="s">
        <v>602</v>
      </c>
      <c r="M131">
        <v>2016</v>
      </c>
      <c r="N131">
        <v>256</v>
      </c>
      <c r="O131" t="s">
        <v>18</v>
      </c>
      <c r="P131">
        <v>140</v>
      </c>
      <c r="Q131">
        <v>153</v>
      </c>
      <c r="R131" t="s">
        <v>18</v>
      </c>
      <c r="S131" t="s">
        <v>901</v>
      </c>
      <c r="T131" t="s">
        <v>18</v>
      </c>
      <c r="U131" t="s">
        <v>920</v>
      </c>
    </row>
    <row r="132" spans="1:21" x14ac:dyDescent="0.25">
      <c r="A132" t="s">
        <v>5432</v>
      </c>
      <c r="B132" t="str">
        <f t="shared" si="2"/>
        <v>DELETED</v>
      </c>
      <c r="C132" s="5"/>
      <c r="D132" s="5" t="s">
        <v>5431</v>
      </c>
      <c r="E132" s="5"/>
      <c r="F132" s="5"/>
      <c r="G132" t="str">
        <f>HYPERLINK("http://dx.doi.org/10.1145/2590748.2590749","http://dx.doi.org/10.1145/2590748.2590749")</f>
        <v>http://dx.doi.org/10.1145/2590748.2590749</v>
      </c>
      <c r="H132" t="s">
        <v>402</v>
      </c>
      <c r="I132" t="s">
        <v>148</v>
      </c>
      <c r="J132" t="s">
        <v>765</v>
      </c>
      <c r="K132" t="s">
        <v>570</v>
      </c>
      <c r="L132" t="s">
        <v>617</v>
      </c>
      <c r="M132">
        <v>2014</v>
      </c>
      <c r="N132" t="s">
        <v>18</v>
      </c>
      <c r="O132" t="s">
        <v>18</v>
      </c>
      <c r="P132" t="s">
        <v>18</v>
      </c>
      <c r="Q132" t="s">
        <v>18</v>
      </c>
      <c r="R132" t="s">
        <v>18</v>
      </c>
      <c r="S132" t="s">
        <v>18</v>
      </c>
      <c r="T132" t="s">
        <v>18</v>
      </c>
      <c r="U132" t="s">
        <v>951</v>
      </c>
    </row>
    <row r="133" spans="1:21" x14ac:dyDescent="0.25">
      <c r="A133" t="s">
        <v>5441</v>
      </c>
      <c r="B133" t="str">
        <f t="shared" si="2"/>
        <v>DELETED</v>
      </c>
      <c r="C133" s="5"/>
      <c r="D133" s="5" t="s">
        <v>5431</v>
      </c>
      <c r="E133" s="5"/>
      <c r="F133" s="5"/>
      <c r="G133" t="str">
        <f>HYPERLINK("http://dx.doi.org/10.1109/ICPM63005.2024.10680655","http://dx.doi.org/10.1109/ICPM63005.2024.10680655")</f>
        <v>http://dx.doi.org/10.1109/ICPM63005.2024.10680655</v>
      </c>
      <c r="H133" t="s">
        <v>403</v>
      </c>
      <c r="I133" t="s">
        <v>149</v>
      </c>
      <c r="J133" t="s">
        <v>766</v>
      </c>
      <c r="K133" t="s">
        <v>537</v>
      </c>
      <c r="L133" t="s">
        <v>599</v>
      </c>
      <c r="M133">
        <v>2024</v>
      </c>
      <c r="N133" t="s">
        <v>18</v>
      </c>
      <c r="O133" t="s">
        <v>18</v>
      </c>
      <c r="P133">
        <v>145</v>
      </c>
      <c r="Q133">
        <v>152</v>
      </c>
      <c r="R133" t="s">
        <v>18</v>
      </c>
      <c r="S133" t="s">
        <v>18</v>
      </c>
      <c r="T133" t="s">
        <v>18</v>
      </c>
      <c r="U133" t="s">
        <v>910</v>
      </c>
    </row>
    <row r="134" spans="1:21" x14ac:dyDescent="0.25">
      <c r="A134" t="s">
        <v>5441</v>
      </c>
      <c r="B134" t="str">
        <f t="shared" si="2"/>
        <v>DELETED</v>
      </c>
      <c r="C134" s="5"/>
      <c r="D134" s="5" t="s">
        <v>5431</v>
      </c>
      <c r="E134" s="5"/>
      <c r="F134" s="5"/>
      <c r="G134" t="str">
        <f>HYPERLINK("http://dx.doi.org/10.1109/ICPM57379.2022.9980535","http://dx.doi.org/10.1109/ICPM57379.2022.9980535")</f>
        <v>http://dx.doi.org/10.1109/ICPM57379.2022.9980535</v>
      </c>
      <c r="H134" t="s">
        <v>404</v>
      </c>
      <c r="I134" t="s">
        <v>150</v>
      </c>
      <c r="J134" t="s">
        <v>767</v>
      </c>
      <c r="K134" t="s">
        <v>542</v>
      </c>
      <c r="L134" t="s">
        <v>597</v>
      </c>
      <c r="M134">
        <v>2022</v>
      </c>
      <c r="N134" t="s">
        <v>18</v>
      </c>
      <c r="O134" t="s">
        <v>18</v>
      </c>
      <c r="P134">
        <v>16</v>
      </c>
      <c r="Q134">
        <v>23</v>
      </c>
      <c r="R134" t="s">
        <v>18</v>
      </c>
      <c r="S134" t="s">
        <v>18</v>
      </c>
      <c r="T134" t="s">
        <v>18</v>
      </c>
      <c r="U134" t="s">
        <v>918</v>
      </c>
    </row>
    <row r="135" spans="1:21" x14ac:dyDescent="0.25">
      <c r="A135" t="s">
        <v>5441</v>
      </c>
      <c r="B135" t="str">
        <f t="shared" si="2"/>
        <v>DELETED</v>
      </c>
      <c r="C135" s="5" t="s">
        <v>5431</v>
      </c>
      <c r="D135" s="5"/>
      <c r="E135" s="5"/>
      <c r="F135" s="5"/>
      <c r="G135" t="str">
        <f>HYPERLINK("http://dx.doi.org/10.1007/978-3-031-78666-2_9","http://dx.doi.org/10.1007/978-3-031-78666-2_9")</f>
        <v>http://dx.doi.org/10.1007/978-3-031-78666-2_9</v>
      </c>
      <c r="H135" t="s">
        <v>405</v>
      </c>
      <c r="I135" t="s">
        <v>151</v>
      </c>
      <c r="J135" t="s">
        <v>768</v>
      </c>
      <c r="K135" t="s">
        <v>543</v>
      </c>
      <c r="L135" t="s">
        <v>601</v>
      </c>
      <c r="M135">
        <v>2025</v>
      </c>
      <c r="N135">
        <v>534</v>
      </c>
      <c r="O135" t="s">
        <v>18</v>
      </c>
      <c r="P135">
        <v>113</v>
      </c>
      <c r="Q135">
        <v>124</v>
      </c>
      <c r="R135" t="s">
        <v>18</v>
      </c>
      <c r="S135" t="s">
        <v>901</v>
      </c>
      <c r="T135" t="s">
        <v>902</v>
      </c>
      <c r="U135" t="s">
        <v>919</v>
      </c>
    </row>
    <row r="136" spans="1:21" x14ac:dyDescent="0.25">
      <c r="A136" t="s">
        <v>5441</v>
      </c>
      <c r="B136" t="str">
        <f t="shared" si="2"/>
        <v>DELETED</v>
      </c>
      <c r="C136" s="5"/>
      <c r="D136" s="5" t="s">
        <v>5431</v>
      </c>
      <c r="E136" s="5"/>
      <c r="F136" s="5"/>
      <c r="G136" t="str">
        <f>HYPERLINK("http://dx.doi.org/10.1007/978-3-031-78666-2_3","http://dx.doi.org/10.1007/978-3-031-78666-2_3")</f>
        <v>http://dx.doi.org/10.1007/978-3-031-78666-2_3</v>
      </c>
      <c r="H136" t="s">
        <v>406</v>
      </c>
      <c r="I136" t="s">
        <v>152</v>
      </c>
      <c r="J136" t="s">
        <v>769</v>
      </c>
      <c r="K136" t="s">
        <v>543</v>
      </c>
      <c r="L136" t="s">
        <v>601</v>
      </c>
      <c r="M136">
        <v>2025</v>
      </c>
      <c r="N136">
        <v>534</v>
      </c>
      <c r="O136" t="s">
        <v>18</v>
      </c>
      <c r="P136">
        <v>31</v>
      </c>
      <c r="Q136">
        <v>43</v>
      </c>
      <c r="R136" t="s">
        <v>18</v>
      </c>
      <c r="S136" t="s">
        <v>901</v>
      </c>
      <c r="T136" t="s">
        <v>902</v>
      </c>
      <c r="U136" t="s">
        <v>919</v>
      </c>
    </row>
    <row r="137" spans="1:21" x14ac:dyDescent="0.25">
      <c r="A137" t="s">
        <v>5441</v>
      </c>
      <c r="B137" t="str">
        <f t="shared" si="2"/>
        <v>DELETED</v>
      </c>
      <c r="C137" s="5"/>
      <c r="D137" s="5" t="s">
        <v>5431</v>
      </c>
      <c r="E137" s="5"/>
      <c r="F137" s="5"/>
      <c r="G137" t="str">
        <f>HYPERLINK("http://dx.doi.org/10.1007/978-3-031-16103-2_25","http://dx.doi.org/10.1007/978-3-031-16103-2_25")</f>
        <v>http://dx.doi.org/10.1007/978-3-031-16103-2_25</v>
      </c>
      <c r="H137" t="s">
        <v>407</v>
      </c>
      <c r="I137" t="s">
        <v>153</v>
      </c>
      <c r="J137" t="s">
        <v>770</v>
      </c>
      <c r="K137" t="s">
        <v>533</v>
      </c>
      <c r="L137" t="s">
        <v>596</v>
      </c>
      <c r="M137">
        <v>2022</v>
      </c>
      <c r="N137">
        <v>13420</v>
      </c>
      <c r="O137" t="s">
        <v>18</v>
      </c>
      <c r="P137">
        <v>379</v>
      </c>
      <c r="Q137">
        <v>396</v>
      </c>
      <c r="R137" t="s">
        <v>18</v>
      </c>
      <c r="S137" t="s">
        <v>904</v>
      </c>
      <c r="T137" t="s">
        <v>905</v>
      </c>
      <c r="U137" t="s">
        <v>906</v>
      </c>
    </row>
    <row r="138" spans="1:21" x14ac:dyDescent="0.25">
      <c r="A138" t="s">
        <v>5445</v>
      </c>
      <c r="B138" t="str">
        <f t="shared" si="2"/>
        <v>READ</v>
      </c>
      <c r="C138" s="5"/>
      <c r="D138" s="5"/>
      <c r="E138" s="5"/>
      <c r="F138" s="5"/>
      <c r="G138" t="s">
        <v>18</v>
      </c>
      <c r="H138" t="s">
        <v>408</v>
      </c>
      <c r="I138" t="s">
        <v>154</v>
      </c>
      <c r="J138" t="s">
        <v>771</v>
      </c>
      <c r="K138" t="s">
        <v>571</v>
      </c>
      <c r="L138" t="s">
        <v>618</v>
      </c>
      <c r="M138">
        <v>2019</v>
      </c>
      <c r="N138" t="s">
        <v>18</v>
      </c>
      <c r="O138" t="s">
        <v>18</v>
      </c>
      <c r="P138">
        <v>501</v>
      </c>
      <c r="Q138">
        <v>507</v>
      </c>
      <c r="R138" t="s">
        <v>18</v>
      </c>
      <c r="S138" t="s">
        <v>18</v>
      </c>
      <c r="T138" t="s">
        <v>18</v>
      </c>
      <c r="U138" t="s">
        <v>952</v>
      </c>
    </row>
    <row r="139" spans="1:21" x14ac:dyDescent="0.25">
      <c r="A139" t="s">
        <v>5441</v>
      </c>
      <c r="B139" t="str">
        <f t="shared" si="2"/>
        <v>DELETED</v>
      </c>
      <c r="C139" s="5" t="s">
        <v>5431</v>
      </c>
      <c r="D139" s="5"/>
      <c r="E139" s="5"/>
      <c r="F139" s="5"/>
      <c r="G139" t="str">
        <f>HYPERLINK("http://dx.doi.org/10.1109/ICWS.2014.106","http://dx.doi.org/10.1109/ICWS.2014.106")</f>
        <v>http://dx.doi.org/10.1109/ICWS.2014.106</v>
      </c>
      <c r="H139" t="s">
        <v>409</v>
      </c>
      <c r="I139" t="s">
        <v>155</v>
      </c>
      <c r="J139" t="s">
        <v>772</v>
      </c>
      <c r="K139" t="s">
        <v>572</v>
      </c>
      <c r="L139" t="s">
        <v>619</v>
      </c>
      <c r="M139">
        <v>2014</v>
      </c>
      <c r="N139" t="s">
        <v>18</v>
      </c>
      <c r="O139" t="s">
        <v>18</v>
      </c>
      <c r="P139">
        <v>694</v>
      </c>
      <c r="Q139">
        <v>695</v>
      </c>
      <c r="R139" t="s">
        <v>18</v>
      </c>
      <c r="S139" t="s">
        <v>18</v>
      </c>
      <c r="T139" t="s">
        <v>18</v>
      </c>
      <c r="U139" t="s">
        <v>953</v>
      </c>
    </row>
    <row r="140" spans="1:21" x14ac:dyDescent="0.25">
      <c r="A140" t="s">
        <v>5441</v>
      </c>
      <c r="B140" t="str">
        <f t="shared" si="2"/>
        <v>DELETED</v>
      </c>
      <c r="C140" s="5"/>
      <c r="D140" s="5" t="s">
        <v>5431</v>
      </c>
      <c r="E140" s="5"/>
      <c r="F140" s="5"/>
      <c r="G140" t="str">
        <f>HYPERLINK("http://dx.doi.org/10.1109/ICPM63005.2024.10680672","http://dx.doi.org/10.1109/ICPM63005.2024.10680672")</f>
        <v>http://dx.doi.org/10.1109/ICPM63005.2024.10680672</v>
      </c>
      <c r="H140" t="s">
        <v>410</v>
      </c>
      <c r="I140" t="s">
        <v>156</v>
      </c>
      <c r="J140" t="s">
        <v>773</v>
      </c>
      <c r="K140" t="s">
        <v>537</v>
      </c>
      <c r="L140" t="s">
        <v>599</v>
      </c>
      <c r="M140">
        <v>2024</v>
      </c>
      <c r="N140" t="s">
        <v>18</v>
      </c>
      <c r="O140" t="s">
        <v>18</v>
      </c>
      <c r="P140">
        <v>49</v>
      </c>
      <c r="Q140">
        <v>56</v>
      </c>
      <c r="R140" t="s">
        <v>18</v>
      </c>
      <c r="S140" t="s">
        <v>18</v>
      </c>
      <c r="T140" t="s">
        <v>18</v>
      </c>
      <c r="U140" t="s">
        <v>910</v>
      </c>
    </row>
    <row r="141" spans="1:21" x14ac:dyDescent="0.25">
      <c r="A141" t="s">
        <v>5441</v>
      </c>
      <c r="B141" t="str">
        <f>IF(OR(C141="x",D141="x",E141="x",G141="x"),"DELETED","READ")</f>
        <v>DELETED</v>
      </c>
      <c r="C141" s="5" t="s">
        <v>5431</v>
      </c>
      <c r="D141" s="5"/>
      <c r="E141" s="5"/>
      <c r="F141" s="5"/>
      <c r="G141" t="str">
        <f>HYPERLINK("http://dx.doi.org/10.1007/978-3-031-25383-6_20","http://dx.doi.org/10.1007/978-3-031-25383-6_20")</f>
        <v>http://dx.doi.org/10.1007/978-3-031-25383-6_20</v>
      </c>
      <c r="H141" t="s">
        <v>411</v>
      </c>
      <c r="I141" t="s">
        <v>116</v>
      </c>
      <c r="J141" t="s">
        <v>774</v>
      </c>
      <c r="K141" t="s">
        <v>549</v>
      </c>
      <c r="L141" t="s">
        <v>596</v>
      </c>
      <c r="M141">
        <v>2023</v>
      </c>
      <c r="N141">
        <v>460</v>
      </c>
      <c r="O141" t="s">
        <v>18</v>
      </c>
      <c r="P141">
        <v>274</v>
      </c>
      <c r="Q141">
        <v>285</v>
      </c>
      <c r="R141" t="s">
        <v>18</v>
      </c>
      <c r="S141" t="s">
        <v>901</v>
      </c>
      <c r="T141" t="s">
        <v>902</v>
      </c>
      <c r="U141" t="s">
        <v>925</v>
      </c>
    </row>
    <row r="142" spans="1:21" x14ac:dyDescent="0.25">
      <c r="A142" t="s">
        <v>5441</v>
      </c>
      <c r="B142" t="str">
        <f>IF(OR(C142="x",D142="x",E142="x",G142="x"),"DELETED","READ")</f>
        <v>DELETED</v>
      </c>
      <c r="C142" s="5"/>
      <c r="D142" s="5" t="s">
        <v>5431</v>
      </c>
      <c r="E142" s="5"/>
      <c r="F142" s="5"/>
      <c r="G142" t="str">
        <f>HYPERLINK("http://dx.doi.org/10.1007/978-3-031-78666-2_8","http://dx.doi.org/10.1007/978-3-031-78666-2_8")</f>
        <v>http://dx.doi.org/10.1007/978-3-031-78666-2_8</v>
      </c>
      <c r="H142" t="s">
        <v>412</v>
      </c>
      <c r="I142" t="s">
        <v>157</v>
      </c>
      <c r="J142" t="s">
        <v>775</v>
      </c>
      <c r="K142" t="s">
        <v>543</v>
      </c>
      <c r="L142" t="s">
        <v>601</v>
      </c>
      <c r="M142">
        <v>2025</v>
      </c>
      <c r="N142">
        <v>534</v>
      </c>
      <c r="O142" t="s">
        <v>18</v>
      </c>
      <c r="P142">
        <v>101</v>
      </c>
      <c r="Q142">
        <v>112</v>
      </c>
      <c r="R142" t="s">
        <v>18</v>
      </c>
      <c r="S142" t="s">
        <v>901</v>
      </c>
      <c r="T142" t="s">
        <v>902</v>
      </c>
      <c r="U142" t="s">
        <v>919</v>
      </c>
    </row>
    <row r="143" spans="1:21" x14ac:dyDescent="0.25">
      <c r="A143" t="s">
        <v>5432</v>
      </c>
      <c r="B143" t="str">
        <f t="shared" si="2"/>
        <v>DELETED</v>
      </c>
      <c r="C143" s="5"/>
      <c r="D143" s="5" t="s">
        <v>5431</v>
      </c>
      <c r="E143" s="5"/>
      <c r="F143" s="5"/>
      <c r="G143" t="str">
        <f>HYPERLINK("http://dx.doi.org/10.1145/2739480.2754765","http://dx.doi.org/10.1145/2739480.2754765")</f>
        <v>http://dx.doi.org/10.1145/2739480.2754765</v>
      </c>
      <c r="H143" t="s">
        <v>413</v>
      </c>
      <c r="I143" t="s">
        <v>158</v>
      </c>
      <c r="J143" t="s">
        <v>776</v>
      </c>
      <c r="K143" t="s">
        <v>573</v>
      </c>
      <c r="L143" t="s">
        <v>620</v>
      </c>
      <c r="M143">
        <v>2015</v>
      </c>
      <c r="N143" t="s">
        <v>18</v>
      </c>
      <c r="O143" t="s">
        <v>18</v>
      </c>
      <c r="P143">
        <v>1247</v>
      </c>
      <c r="Q143">
        <v>1254</v>
      </c>
      <c r="R143" t="s">
        <v>18</v>
      </c>
      <c r="S143" t="s">
        <v>18</v>
      </c>
      <c r="T143" t="s">
        <v>18</v>
      </c>
      <c r="U143" t="s">
        <v>954</v>
      </c>
    </row>
    <row r="144" spans="1:21" x14ac:dyDescent="0.25">
      <c r="A144" t="s">
        <v>5441</v>
      </c>
      <c r="B144" t="str">
        <f t="shared" si="2"/>
        <v>DELETED</v>
      </c>
      <c r="C144" s="5" t="s">
        <v>5431</v>
      </c>
      <c r="D144" s="5"/>
      <c r="E144" s="5"/>
      <c r="F144" s="5"/>
      <c r="G144" t="str">
        <f>HYPERLINK("http://dx.doi.org/10.1109/ICPM63005.2024.10680664","http://dx.doi.org/10.1109/ICPM63005.2024.10680664")</f>
        <v>http://dx.doi.org/10.1109/ICPM63005.2024.10680664</v>
      </c>
      <c r="H144" t="s">
        <v>414</v>
      </c>
      <c r="I144" t="s">
        <v>159</v>
      </c>
      <c r="J144" t="s">
        <v>777</v>
      </c>
      <c r="K144" t="s">
        <v>537</v>
      </c>
      <c r="L144" t="s">
        <v>599</v>
      </c>
      <c r="M144">
        <v>2024</v>
      </c>
      <c r="N144" t="s">
        <v>18</v>
      </c>
      <c r="O144" t="s">
        <v>18</v>
      </c>
      <c r="P144">
        <v>81</v>
      </c>
      <c r="Q144">
        <v>88</v>
      </c>
      <c r="R144" t="s">
        <v>18</v>
      </c>
      <c r="S144" t="s">
        <v>18</v>
      </c>
      <c r="T144" t="s">
        <v>18</v>
      </c>
      <c r="U144" t="s">
        <v>910</v>
      </c>
    </row>
    <row r="145" spans="1:21" x14ac:dyDescent="0.25">
      <c r="A145" t="s">
        <v>5441</v>
      </c>
      <c r="B145" t="str">
        <f t="shared" si="2"/>
        <v>DELETED</v>
      </c>
      <c r="C145" s="5"/>
      <c r="D145" s="5" t="s">
        <v>5431</v>
      </c>
      <c r="E145" s="5"/>
      <c r="F145" s="5"/>
      <c r="G145" t="str">
        <f>HYPERLINK("http://dx.doi.org/10.1007/978-3-319-42887-1_47","http://dx.doi.org/10.1007/978-3-319-42887-1_47")</f>
        <v>http://dx.doi.org/10.1007/978-3-319-42887-1_47</v>
      </c>
      <c r="H145" t="s">
        <v>415</v>
      </c>
      <c r="I145" t="s">
        <v>160</v>
      </c>
      <c r="J145" t="s">
        <v>778</v>
      </c>
      <c r="K145" t="s">
        <v>544</v>
      </c>
      <c r="L145" t="s">
        <v>602</v>
      </c>
      <c r="M145">
        <v>2016</v>
      </c>
      <c r="N145">
        <v>256</v>
      </c>
      <c r="O145" t="s">
        <v>18</v>
      </c>
      <c r="P145">
        <v>583</v>
      </c>
      <c r="Q145">
        <v>594</v>
      </c>
      <c r="R145" t="s">
        <v>18</v>
      </c>
      <c r="S145" t="s">
        <v>901</v>
      </c>
      <c r="T145" t="s">
        <v>18</v>
      </c>
      <c r="U145" t="s">
        <v>920</v>
      </c>
    </row>
    <row r="146" spans="1:21" x14ac:dyDescent="0.25">
      <c r="A146" t="s">
        <v>5441</v>
      </c>
      <c r="B146" t="str">
        <f t="shared" si="2"/>
        <v>DELETED</v>
      </c>
      <c r="C146" s="5" t="s">
        <v>5431</v>
      </c>
      <c r="D146" s="5"/>
      <c r="E146" s="5"/>
      <c r="F146" s="5"/>
      <c r="G146" t="str">
        <f>HYPERLINK("http://dx.doi.org/10.1109/ICPM.2019.00029","http://dx.doi.org/10.1109/ICPM.2019.00029")</f>
        <v>http://dx.doi.org/10.1109/ICPM.2019.00029</v>
      </c>
      <c r="H146" t="s">
        <v>416</v>
      </c>
      <c r="I146" t="s">
        <v>161</v>
      </c>
      <c r="J146" t="s">
        <v>779</v>
      </c>
      <c r="K146" t="s">
        <v>545</v>
      </c>
      <c r="L146" t="s">
        <v>603</v>
      </c>
      <c r="M146">
        <v>2019</v>
      </c>
      <c r="N146" t="s">
        <v>18</v>
      </c>
      <c r="O146" t="s">
        <v>18</v>
      </c>
      <c r="P146">
        <v>137</v>
      </c>
      <c r="Q146">
        <v>144</v>
      </c>
      <c r="R146" t="s">
        <v>18</v>
      </c>
      <c r="S146" t="s">
        <v>18</v>
      </c>
      <c r="T146" t="s">
        <v>18</v>
      </c>
      <c r="U146" t="s">
        <v>921</v>
      </c>
    </row>
    <row r="147" spans="1:21" x14ac:dyDescent="0.25">
      <c r="A147" t="s">
        <v>5441</v>
      </c>
      <c r="B147" t="str">
        <f t="shared" si="2"/>
        <v>DELETED</v>
      </c>
      <c r="C147" s="5"/>
      <c r="D147" s="5" t="s">
        <v>5431</v>
      </c>
      <c r="E147" s="5"/>
      <c r="F147" s="5"/>
      <c r="G147" t="str">
        <f>HYPERLINK("http://dx.doi.org/10.1007/978-3-031-27815-0_20","http://dx.doi.org/10.1007/978-3-031-27815-0_20")</f>
        <v>http://dx.doi.org/10.1007/978-3-031-27815-0_20</v>
      </c>
      <c r="H147" t="s">
        <v>417</v>
      </c>
      <c r="I147" t="s">
        <v>162</v>
      </c>
      <c r="J147" t="s">
        <v>780</v>
      </c>
      <c r="K147" t="s">
        <v>535</v>
      </c>
      <c r="L147" t="s">
        <v>597</v>
      </c>
      <c r="M147">
        <v>2023</v>
      </c>
      <c r="N147">
        <v>468</v>
      </c>
      <c r="O147" t="s">
        <v>18</v>
      </c>
      <c r="P147">
        <v>269</v>
      </c>
      <c r="Q147">
        <v>281</v>
      </c>
      <c r="R147" t="s">
        <v>18</v>
      </c>
      <c r="S147" t="s">
        <v>901</v>
      </c>
      <c r="T147" t="s">
        <v>902</v>
      </c>
      <c r="U147" t="s">
        <v>908</v>
      </c>
    </row>
    <row r="148" spans="1:21" x14ac:dyDescent="0.25">
      <c r="A148" t="s">
        <v>5441</v>
      </c>
      <c r="B148" t="str">
        <f t="shared" si="2"/>
        <v>DELETED</v>
      </c>
      <c r="C148" s="5" t="s">
        <v>5431</v>
      </c>
      <c r="D148" s="5"/>
      <c r="E148" s="5"/>
      <c r="F148" s="5"/>
      <c r="G148" t="str">
        <f>HYPERLINK("http://dx.doi.org/10.1007/978-3-031-27815-0_15","http://dx.doi.org/10.1007/978-3-031-27815-0_15")</f>
        <v>http://dx.doi.org/10.1007/978-3-031-27815-0_15</v>
      </c>
      <c r="H148" t="s">
        <v>418</v>
      </c>
      <c r="I148" t="s">
        <v>163</v>
      </c>
      <c r="J148" t="s">
        <v>781</v>
      </c>
      <c r="K148" t="s">
        <v>535</v>
      </c>
      <c r="L148" t="s">
        <v>597</v>
      </c>
      <c r="M148">
        <v>2023</v>
      </c>
      <c r="N148">
        <v>468</v>
      </c>
      <c r="O148" t="s">
        <v>18</v>
      </c>
      <c r="P148">
        <v>203</v>
      </c>
      <c r="Q148">
        <v>215</v>
      </c>
      <c r="R148" t="s">
        <v>18</v>
      </c>
      <c r="S148" t="s">
        <v>901</v>
      </c>
      <c r="T148" t="s">
        <v>902</v>
      </c>
      <c r="U148" t="s">
        <v>908</v>
      </c>
    </row>
    <row r="149" spans="1:21" x14ac:dyDescent="0.25">
      <c r="A149" t="s">
        <v>5441</v>
      </c>
      <c r="B149" t="str">
        <f t="shared" si="2"/>
        <v>DELETED</v>
      </c>
      <c r="C149" s="5" t="s">
        <v>5431</v>
      </c>
      <c r="D149" s="5"/>
      <c r="E149" s="5"/>
      <c r="F149" s="5"/>
      <c r="G149" t="str">
        <f>HYPERLINK("http://dx.doi.org/10.1007/978-3-031-16103-2_22","http://dx.doi.org/10.1007/978-3-031-16103-2_22")</f>
        <v>http://dx.doi.org/10.1007/978-3-031-16103-2_22</v>
      </c>
      <c r="H149" t="s">
        <v>419</v>
      </c>
      <c r="I149" t="s">
        <v>164</v>
      </c>
      <c r="J149" t="s">
        <v>782</v>
      </c>
      <c r="K149" t="s">
        <v>533</v>
      </c>
      <c r="L149" t="s">
        <v>596</v>
      </c>
      <c r="M149">
        <v>2022</v>
      </c>
      <c r="N149">
        <v>13420</v>
      </c>
      <c r="O149" t="s">
        <v>18</v>
      </c>
      <c r="P149">
        <v>324</v>
      </c>
      <c r="Q149">
        <v>342</v>
      </c>
      <c r="R149" t="s">
        <v>18</v>
      </c>
      <c r="S149" t="s">
        <v>904</v>
      </c>
      <c r="T149" t="s">
        <v>905</v>
      </c>
      <c r="U149" t="s">
        <v>906</v>
      </c>
    </row>
    <row r="150" spans="1:21" x14ac:dyDescent="0.25">
      <c r="A150" t="s">
        <v>5441</v>
      </c>
      <c r="B150" t="str">
        <f t="shared" si="2"/>
        <v>DELETED</v>
      </c>
      <c r="C150" s="5" t="s">
        <v>5431</v>
      </c>
      <c r="D150" s="5"/>
      <c r="E150" s="5"/>
      <c r="F150" s="5"/>
      <c r="G150" t="str">
        <f>HYPERLINK("http://dx.doi.org/10.1109/ICPM.2019.00024","http://dx.doi.org/10.1109/ICPM.2019.00024")</f>
        <v>http://dx.doi.org/10.1109/ICPM.2019.00024</v>
      </c>
      <c r="H150" t="s">
        <v>420</v>
      </c>
      <c r="I150" t="s">
        <v>165</v>
      </c>
      <c r="J150" t="s">
        <v>783</v>
      </c>
      <c r="K150" t="s">
        <v>545</v>
      </c>
      <c r="L150" t="s">
        <v>603</v>
      </c>
      <c r="M150">
        <v>2019</v>
      </c>
      <c r="N150" t="s">
        <v>18</v>
      </c>
      <c r="O150" t="s">
        <v>18</v>
      </c>
      <c r="P150">
        <v>97</v>
      </c>
      <c r="Q150">
        <v>104</v>
      </c>
      <c r="R150" t="s">
        <v>18</v>
      </c>
      <c r="S150" t="s">
        <v>18</v>
      </c>
      <c r="T150" t="s">
        <v>18</v>
      </c>
      <c r="U150" t="s">
        <v>921</v>
      </c>
    </row>
    <row r="151" spans="1:21" x14ac:dyDescent="0.25">
      <c r="A151" t="s">
        <v>5441</v>
      </c>
      <c r="B151" t="str">
        <f t="shared" si="2"/>
        <v>DELETED</v>
      </c>
      <c r="C151" s="5" t="s">
        <v>5431</v>
      </c>
      <c r="D151" s="5"/>
      <c r="E151" s="5"/>
      <c r="F151" s="5"/>
      <c r="G151" t="str">
        <f>HYPERLINK("http://dx.doi.org/10.1109/ICPM.2019.00014","http://dx.doi.org/10.1109/ICPM.2019.00014")</f>
        <v>http://dx.doi.org/10.1109/ICPM.2019.00014</v>
      </c>
      <c r="H151" t="s">
        <v>421</v>
      </c>
      <c r="I151" t="s">
        <v>166</v>
      </c>
      <c r="J151" t="s">
        <v>784</v>
      </c>
      <c r="K151" t="s">
        <v>545</v>
      </c>
      <c r="L151" t="s">
        <v>603</v>
      </c>
      <c r="M151">
        <v>2019</v>
      </c>
      <c r="N151" t="s">
        <v>18</v>
      </c>
      <c r="O151" t="s">
        <v>18</v>
      </c>
      <c r="P151">
        <v>17</v>
      </c>
      <c r="Q151">
        <v>24</v>
      </c>
      <c r="R151" t="s">
        <v>18</v>
      </c>
      <c r="S151" t="s">
        <v>18</v>
      </c>
      <c r="T151" t="s">
        <v>18</v>
      </c>
      <c r="U151" t="s">
        <v>921</v>
      </c>
    </row>
    <row r="152" spans="1:21" x14ac:dyDescent="0.25">
      <c r="A152" t="s">
        <v>5441</v>
      </c>
      <c r="B152" t="str">
        <f t="shared" si="2"/>
        <v>READ</v>
      </c>
      <c r="C152" s="5"/>
      <c r="D152" s="5"/>
      <c r="E152" s="5"/>
      <c r="F152" s="5"/>
      <c r="G152" t="str">
        <f>HYPERLINK("http://dx.doi.org/10.1016/j.datak.2005.03.007","http://dx.doi.org/10.1016/j.datak.2005.03.007")</f>
        <v>http://dx.doi.org/10.1016/j.datak.2005.03.007</v>
      </c>
      <c r="H152" t="s">
        <v>422</v>
      </c>
      <c r="I152" t="s">
        <v>167</v>
      </c>
      <c r="J152" t="s">
        <v>785</v>
      </c>
      <c r="K152" t="s">
        <v>574</v>
      </c>
      <c r="L152" t="s">
        <v>18</v>
      </c>
      <c r="M152">
        <v>2006</v>
      </c>
      <c r="N152">
        <v>56</v>
      </c>
      <c r="O152">
        <v>3</v>
      </c>
      <c r="P152">
        <v>195</v>
      </c>
      <c r="Q152">
        <v>244</v>
      </c>
      <c r="R152" t="s">
        <v>18</v>
      </c>
      <c r="S152" t="s">
        <v>955</v>
      </c>
      <c r="T152" t="s">
        <v>956</v>
      </c>
      <c r="U152" t="s">
        <v>18</v>
      </c>
    </row>
    <row r="153" spans="1:21" x14ac:dyDescent="0.25">
      <c r="A153" t="s">
        <v>5436</v>
      </c>
      <c r="B153" t="str">
        <f t="shared" si="2"/>
        <v>DELETED</v>
      </c>
      <c r="C153" s="5"/>
      <c r="D153" s="5"/>
      <c r="E153" s="5" t="s">
        <v>5431</v>
      </c>
      <c r="F153" s="5"/>
      <c r="G153" t="s">
        <v>18</v>
      </c>
      <c r="H153" t="s">
        <v>423</v>
      </c>
      <c r="I153" t="s">
        <v>168</v>
      </c>
      <c r="J153" t="s">
        <v>786</v>
      </c>
      <c r="K153" t="s">
        <v>575</v>
      </c>
      <c r="L153" t="s">
        <v>621</v>
      </c>
      <c r="M153">
        <v>2003</v>
      </c>
      <c r="N153">
        <v>10</v>
      </c>
      <c r="O153">
        <v>2</v>
      </c>
      <c r="P153">
        <v>151</v>
      </c>
      <c r="Q153">
        <v>162</v>
      </c>
      <c r="R153" t="s">
        <v>18</v>
      </c>
      <c r="S153" t="s">
        <v>957</v>
      </c>
      <c r="T153" t="s">
        <v>958</v>
      </c>
      <c r="U153" t="s">
        <v>18</v>
      </c>
    </row>
    <row r="154" spans="1:21" x14ac:dyDescent="0.25">
      <c r="A154" t="s">
        <v>5445</v>
      </c>
      <c r="B154" t="str">
        <f t="shared" si="2"/>
        <v>DELETED</v>
      </c>
      <c r="C154" s="5" t="s">
        <v>5431</v>
      </c>
      <c r="D154" s="5"/>
      <c r="E154" s="5"/>
      <c r="F154" s="5"/>
      <c r="G154" t="s">
        <v>18</v>
      </c>
      <c r="H154" t="s">
        <v>424</v>
      </c>
      <c r="I154" t="s">
        <v>169</v>
      </c>
      <c r="J154" t="s">
        <v>787</v>
      </c>
      <c r="K154" t="s">
        <v>556</v>
      </c>
      <c r="L154" t="s">
        <v>601</v>
      </c>
      <c r="M154">
        <v>2024</v>
      </c>
      <c r="N154">
        <v>14940</v>
      </c>
      <c r="O154" t="s">
        <v>18</v>
      </c>
      <c r="P154">
        <v>531</v>
      </c>
      <c r="Q154">
        <v>537</v>
      </c>
      <c r="R154" t="s">
        <v>18</v>
      </c>
      <c r="S154" t="s">
        <v>904</v>
      </c>
      <c r="T154" t="s">
        <v>905</v>
      </c>
      <c r="U154" t="s">
        <v>934</v>
      </c>
    </row>
    <row r="155" spans="1:21" x14ac:dyDescent="0.25">
      <c r="A155" t="s">
        <v>5441</v>
      </c>
      <c r="B155" t="str">
        <f t="shared" si="2"/>
        <v>DELETED</v>
      </c>
      <c r="C155" s="5" t="s">
        <v>5431</v>
      </c>
      <c r="D155" s="5"/>
      <c r="E155" s="5"/>
      <c r="F155" s="5"/>
      <c r="G155" t="str">
        <f>HYPERLINK("http://dx.doi.org/10.1007/978-3-031-27815-0_32","http://dx.doi.org/10.1007/978-3-031-27815-0_32")</f>
        <v>http://dx.doi.org/10.1007/978-3-031-27815-0_32</v>
      </c>
      <c r="H155" t="s">
        <v>425</v>
      </c>
      <c r="I155" t="s">
        <v>170</v>
      </c>
      <c r="J155" t="s">
        <v>788</v>
      </c>
      <c r="K155" t="s">
        <v>535</v>
      </c>
      <c r="L155" t="s">
        <v>597</v>
      </c>
      <c r="M155">
        <v>2023</v>
      </c>
      <c r="N155">
        <v>468</v>
      </c>
      <c r="O155" t="s">
        <v>18</v>
      </c>
      <c r="P155">
        <v>435</v>
      </c>
      <c r="Q155">
        <v>447</v>
      </c>
      <c r="R155" t="s">
        <v>18</v>
      </c>
      <c r="S155" t="s">
        <v>901</v>
      </c>
      <c r="T155" t="s">
        <v>902</v>
      </c>
      <c r="U155" t="s">
        <v>908</v>
      </c>
    </row>
    <row r="156" spans="1:21" x14ac:dyDescent="0.25">
      <c r="A156" t="s">
        <v>5441</v>
      </c>
      <c r="B156" t="str">
        <f t="shared" si="2"/>
        <v>DELETED</v>
      </c>
      <c r="C156" s="5" t="s">
        <v>5431</v>
      </c>
      <c r="D156" s="5"/>
      <c r="E156" s="5"/>
      <c r="F156" s="5"/>
      <c r="G156" t="str">
        <f>HYPERLINK("http://dx.doi.org/10.1109/ICPM57379.2022.9980816","http://dx.doi.org/10.1109/ICPM57379.2022.9980816")</f>
        <v>http://dx.doi.org/10.1109/ICPM57379.2022.9980816</v>
      </c>
      <c r="H156" t="s">
        <v>426</v>
      </c>
      <c r="I156" t="s">
        <v>171</v>
      </c>
      <c r="J156" t="s">
        <v>789</v>
      </c>
      <c r="K156" t="s">
        <v>542</v>
      </c>
      <c r="L156" t="s">
        <v>597</v>
      </c>
      <c r="M156">
        <v>2022</v>
      </c>
      <c r="N156" t="s">
        <v>18</v>
      </c>
      <c r="O156" t="s">
        <v>18</v>
      </c>
      <c r="P156">
        <v>136</v>
      </c>
      <c r="Q156">
        <v>143</v>
      </c>
      <c r="R156" t="s">
        <v>18</v>
      </c>
      <c r="S156" t="s">
        <v>18</v>
      </c>
      <c r="T156" t="s">
        <v>18</v>
      </c>
      <c r="U156" t="s">
        <v>918</v>
      </c>
    </row>
    <row r="157" spans="1:21" x14ac:dyDescent="0.25">
      <c r="A157" t="s">
        <v>5441</v>
      </c>
      <c r="B157" t="str">
        <f t="shared" si="2"/>
        <v>DELETED</v>
      </c>
      <c r="C157" s="5" t="s">
        <v>5431</v>
      </c>
      <c r="D157" s="5"/>
      <c r="E157" s="5"/>
      <c r="F157" s="5"/>
      <c r="G157" t="str">
        <f>HYPERLINK("http://dx.doi.org/10.1007/978-3-031-27815-0_19","http://dx.doi.org/10.1007/978-3-031-27815-0_19")</f>
        <v>http://dx.doi.org/10.1007/978-3-031-27815-0_19</v>
      </c>
      <c r="H157" t="s">
        <v>427</v>
      </c>
      <c r="I157" t="s">
        <v>172</v>
      </c>
      <c r="J157" t="s">
        <v>790</v>
      </c>
      <c r="K157" t="s">
        <v>535</v>
      </c>
      <c r="L157" t="s">
        <v>597</v>
      </c>
      <c r="M157">
        <v>2023</v>
      </c>
      <c r="N157">
        <v>468</v>
      </c>
      <c r="O157" t="s">
        <v>18</v>
      </c>
      <c r="P157">
        <v>255</v>
      </c>
      <c r="Q157">
        <v>268</v>
      </c>
      <c r="R157" t="s">
        <v>18</v>
      </c>
      <c r="S157" t="s">
        <v>901</v>
      </c>
      <c r="T157" t="s">
        <v>902</v>
      </c>
      <c r="U157" t="s">
        <v>908</v>
      </c>
    </row>
    <row r="158" spans="1:21" x14ac:dyDescent="0.25">
      <c r="A158" t="s">
        <v>5441</v>
      </c>
      <c r="B158" t="str">
        <f t="shared" si="2"/>
        <v>DELETED</v>
      </c>
      <c r="C158" s="5" t="s">
        <v>5431</v>
      </c>
      <c r="D158" s="5"/>
      <c r="E158" s="5"/>
      <c r="F158" s="5"/>
      <c r="G158" t="str">
        <f>HYPERLINK("http://dx.doi.org/10.1109/ICPM.2019.00028","http://dx.doi.org/10.1109/ICPM.2019.00028")</f>
        <v>http://dx.doi.org/10.1109/ICPM.2019.00028</v>
      </c>
      <c r="H158" t="s">
        <v>428</v>
      </c>
      <c r="I158" t="s">
        <v>173</v>
      </c>
      <c r="J158" t="s">
        <v>791</v>
      </c>
      <c r="K158" t="s">
        <v>545</v>
      </c>
      <c r="L158" t="s">
        <v>603</v>
      </c>
      <c r="M158">
        <v>2019</v>
      </c>
      <c r="N158" t="s">
        <v>18</v>
      </c>
      <c r="O158" t="s">
        <v>18</v>
      </c>
      <c r="P158">
        <v>129</v>
      </c>
      <c r="Q158">
        <v>136</v>
      </c>
      <c r="R158" t="s">
        <v>18</v>
      </c>
      <c r="S158" t="s">
        <v>18</v>
      </c>
      <c r="T158" t="s">
        <v>18</v>
      </c>
      <c r="U158" t="s">
        <v>921</v>
      </c>
    </row>
    <row r="159" spans="1:21" x14ac:dyDescent="0.25">
      <c r="A159" t="s">
        <v>5441</v>
      </c>
      <c r="B159" t="str">
        <f t="shared" si="2"/>
        <v>DELETED</v>
      </c>
      <c r="C159" s="5" t="s">
        <v>5431</v>
      </c>
      <c r="D159" s="5"/>
      <c r="E159" s="5"/>
      <c r="F159" s="5"/>
      <c r="G159" t="str">
        <f>HYPERLINK("http://dx.doi.org/10.1007/978-3-031-27815-0_40","http://dx.doi.org/10.1007/978-3-031-27815-0_40")</f>
        <v>http://dx.doi.org/10.1007/978-3-031-27815-0_40</v>
      </c>
      <c r="H159" t="s">
        <v>429</v>
      </c>
      <c r="I159" t="s">
        <v>174</v>
      </c>
      <c r="J159" t="s">
        <v>792</v>
      </c>
      <c r="K159" t="s">
        <v>535</v>
      </c>
      <c r="L159" t="s">
        <v>597</v>
      </c>
      <c r="M159">
        <v>2023</v>
      </c>
      <c r="N159">
        <v>468</v>
      </c>
      <c r="O159" t="s">
        <v>18</v>
      </c>
      <c r="P159">
        <v>552</v>
      </c>
      <c r="Q159">
        <v>564</v>
      </c>
      <c r="R159" t="s">
        <v>18</v>
      </c>
      <c r="S159" t="s">
        <v>901</v>
      </c>
      <c r="T159" t="s">
        <v>902</v>
      </c>
      <c r="U159" t="s">
        <v>908</v>
      </c>
    </row>
    <row r="160" spans="1:21" x14ac:dyDescent="0.25">
      <c r="A160" t="s">
        <v>5445</v>
      </c>
      <c r="B160" t="str">
        <f t="shared" si="2"/>
        <v>DELETED</v>
      </c>
      <c r="C160" s="5" t="s">
        <v>5431</v>
      </c>
      <c r="D160" s="5"/>
      <c r="E160" s="5"/>
      <c r="F160" s="5"/>
      <c r="G160" t="str">
        <f>HYPERLINK("http://dx.doi.org/10.1007/978-3-319-42887-1_10","http://dx.doi.org/10.1007/978-3-319-42887-1_10")</f>
        <v>http://dx.doi.org/10.1007/978-3-319-42887-1_10</v>
      </c>
      <c r="H160" t="s">
        <v>430</v>
      </c>
      <c r="I160" t="s">
        <v>175</v>
      </c>
      <c r="J160" t="s">
        <v>793</v>
      </c>
      <c r="K160" t="s">
        <v>544</v>
      </c>
      <c r="L160" t="s">
        <v>602</v>
      </c>
      <c r="M160">
        <v>2016</v>
      </c>
      <c r="N160">
        <v>256</v>
      </c>
      <c r="O160" t="s">
        <v>18</v>
      </c>
      <c r="P160">
        <v>113</v>
      </c>
      <c r="Q160">
        <v>125</v>
      </c>
      <c r="R160" t="s">
        <v>18</v>
      </c>
      <c r="S160" t="s">
        <v>901</v>
      </c>
      <c r="T160" t="s">
        <v>18</v>
      </c>
      <c r="U160" t="s">
        <v>920</v>
      </c>
    </row>
    <row r="161" spans="1:21" x14ac:dyDescent="0.25">
      <c r="A161" t="s">
        <v>5441</v>
      </c>
      <c r="B161" t="str">
        <f t="shared" si="2"/>
        <v>DELETED</v>
      </c>
      <c r="C161" s="5"/>
      <c r="D161" s="5" t="s">
        <v>5431</v>
      </c>
      <c r="E161" s="5"/>
      <c r="F161" s="5"/>
      <c r="G161" t="str">
        <f>HYPERLINK("http://dx.doi.org/10.1007/978-3-031-70418-5_2","http://dx.doi.org/10.1007/978-3-031-70418-5_2")</f>
        <v>http://dx.doi.org/10.1007/978-3-031-70418-5_2</v>
      </c>
      <c r="H161" t="s">
        <v>431</v>
      </c>
      <c r="I161" t="s">
        <v>176</v>
      </c>
      <c r="J161" t="s">
        <v>794</v>
      </c>
      <c r="K161" t="s">
        <v>551</v>
      </c>
      <c r="L161" t="s">
        <v>601</v>
      </c>
      <c r="M161">
        <v>2024</v>
      </c>
      <c r="N161">
        <v>526</v>
      </c>
      <c r="O161" t="s">
        <v>18</v>
      </c>
      <c r="P161">
        <v>20</v>
      </c>
      <c r="Q161">
        <v>36</v>
      </c>
      <c r="R161" t="s">
        <v>18</v>
      </c>
      <c r="S161" t="s">
        <v>901</v>
      </c>
      <c r="T161" t="s">
        <v>902</v>
      </c>
      <c r="U161" t="s">
        <v>927</v>
      </c>
    </row>
    <row r="162" spans="1:21" x14ac:dyDescent="0.25">
      <c r="A162" t="s">
        <v>5441</v>
      </c>
      <c r="B162" t="str">
        <f t="shared" si="2"/>
        <v>DELETED</v>
      </c>
      <c r="C162" s="5"/>
      <c r="D162" s="5" t="s">
        <v>5431</v>
      </c>
      <c r="E162" s="5"/>
      <c r="F162" s="5"/>
      <c r="G162" t="str">
        <f>HYPERLINK("http://dx.doi.org/10.1109/ICPM57379.2022.9980687","http://dx.doi.org/10.1109/ICPM57379.2022.9980687")</f>
        <v>http://dx.doi.org/10.1109/ICPM57379.2022.9980687</v>
      </c>
      <c r="H162" t="s">
        <v>432</v>
      </c>
      <c r="I162" t="s">
        <v>177</v>
      </c>
      <c r="J162" t="s">
        <v>795</v>
      </c>
      <c r="K162" t="s">
        <v>542</v>
      </c>
      <c r="L162" t="s">
        <v>597</v>
      </c>
      <c r="M162">
        <v>2022</v>
      </c>
      <c r="N162" t="s">
        <v>18</v>
      </c>
      <c r="O162" t="s">
        <v>18</v>
      </c>
      <c r="P162">
        <v>112</v>
      </c>
      <c r="Q162">
        <v>119</v>
      </c>
      <c r="R162" t="s">
        <v>18</v>
      </c>
      <c r="S162" t="s">
        <v>18</v>
      </c>
      <c r="T162" t="s">
        <v>18</v>
      </c>
      <c r="U162" t="s">
        <v>918</v>
      </c>
    </row>
    <row r="163" spans="1:21" x14ac:dyDescent="0.25">
      <c r="A163" t="s">
        <v>5441</v>
      </c>
      <c r="B163" t="str">
        <f t="shared" si="2"/>
        <v>READ</v>
      </c>
      <c r="C163" s="5"/>
      <c r="D163" s="5"/>
      <c r="E163" s="5"/>
      <c r="F163" s="5"/>
      <c r="G163" t="str">
        <f>HYPERLINK("http://dx.doi.org/10.1007/978-3-030-79186-5_8","http://dx.doi.org/10.1007/978-3-030-79186-5_8")</f>
        <v>http://dx.doi.org/10.1007/978-3-030-79186-5_8</v>
      </c>
      <c r="H163" t="s">
        <v>433</v>
      </c>
      <c r="I163" t="s">
        <v>121</v>
      </c>
      <c r="J163" t="s">
        <v>796</v>
      </c>
      <c r="K163" t="s">
        <v>576</v>
      </c>
      <c r="L163" t="s">
        <v>622</v>
      </c>
      <c r="M163">
        <v>2021</v>
      </c>
      <c r="N163">
        <v>421</v>
      </c>
      <c r="O163" t="s">
        <v>18</v>
      </c>
      <c r="P163">
        <v>112</v>
      </c>
      <c r="Q163">
        <v>127</v>
      </c>
      <c r="R163" t="s">
        <v>18</v>
      </c>
      <c r="S163" t="s">
        <v>901</v>
      </c>
      <c r="T163" t="s">
        <v>902</v>
      </c>
      <c r="U163" t="s">
        <v>959</v>
      </c>
    </row>
    <row r="164" spans="1:21" x14ac:dyDescent="0.25">
      <c r="A164" t="s">
        <v>5441</v>
      </c>
      <c r="B164" t="str">
        <f t="shared" si="2"/>
        <v>DELETED</v>
      </c>
      <c r="C164" s="5"/>
      <c r="D164" s="5" t="s">
        <v>5431</v>
      </c>
      <c r="E164" s="5"/>
      <c r="F164" s="5"/>
      <c r="G164" t="str">
        <f>HYPERLINK("http://dx.doi.org/10.1109/ICPM63005.2024.10680659","http://dx.doi.org/10.1109/ICPM63005.2024.10680659")</f>
        <v>http://dx.doi.org/10.1109/ICPM63005.2024.10680659</v>
      </c>
      <c r="H164" t="s">
        <v>434</v>
      </c>
      <c r="I164" t="s">
        <v>178</v>
      </c>
      <c r="J164" t="s">
        <v>797</v>
      </c>
      <c r="K164" t="s">
        <v>537</v>
      </c>
      <c r="L164" t="s">
        <v>599</v>
      </c>
      <c r="M164">
        <v>2024</v>
      </c>
      <c r="N164" t="s">
        <v>18</v>
      </c>
      <c r="O164" t="s">
        <v>18</v>
      </c>
      <c r="P164">
        <v>113</v>
      </c>
      <c r="Q164">
        <v>120</v>
      </c>
      <c r="R164" t="s">
        <v>18</v>
      </c>
      <c r="S164" t="s">
        <v>18</v>
      </c>
      <c r="T164" t="s">
        <v>18</v>
      </c>
      <c r="U164" t="s">
        <v>910</v>
      </c>
    </row>
    <row r="165" spans="1:21" x14ac:dyDescent="0.25">
      <c r="A165" t="s">
        <v>5441</v>
      </c>
      <c r="B165" t="str">
        <f t="shared" si="2"/>
        <v>DELETED</v>
      </c>
      <c r="C165" s="5"/>
      <c r="D165" s="5" t="s">
        <v>5431</v>
      </c>
      <c r="E165" s="5"/>
      <c r="F165" s="5"/>
      <c r="G165" t="str">
        <f>HYPERLINK("http://dx.doi.org/10.1007/978-3-031-27815-0_36","http://dx.doi.org/10.1007/978-3-031-27815-0_36")</f>
        <v>http://dx.doi.org/10.1007/978-3-031-27815-0_36</v>
      </c>
      <c r="H165" t="s">
        <v>435</v>
      </c>
      <c r="I165" t="s">
        <v>179</v>
      </c>
      <c r="J165" t="s">
        <v>798</v>
      </c>
      <c r="K165" t="s">
        <v>535</v>
      </c>
      <c r="L165" t="s">
        <v>597</v>
      </c>
      <c r="M165">
        <v>2023</v>
      </c>
      <c r="N165">
        <v>468</v>
      </c>
      <c r="O165" t="s">
        <v>18</v>
      </c>
      <c r="P165">
        <v>493</v>
      </c>
      <c r="Q165">
        <v>505</v>
      </c>
      <c r="R165" t="s">
        <v>18</v>
      </c>
      <c r="S165" t="s">
        <v>901</v>
      </c>
      <c r="T165" t="s">
        <v>902</v>
      </c>
      <c r="U165" t="s">
        <v>908</v>
      </c>
    </row>
    <row r="166" spans="1:21" x14ac:dyDescent="0.25">
      <c r="A166" t="s">
        <v>5441</v>
      </c>
      <c r="B166" t="str">
        <f t="shared" si="2"/>
        <v>DELETED</v>
      </c>
      <c r="C166" s="5"/>
      <c r="D166" s="5" t="s">
        <v>5431</v>
      </c>
      <c r="E166" s="5"/>
      <c r="F166" s="5"/>
      <c r="G166" t="str">
        <f>HYPERLINK("http://dx.doi.org/10.1007/978-3-031-27815-0_10","http://dx.doi.org/10.1007/978-3-031-27815-0_10")</f>
        <v>http://dx.doi.org/10.1007/978-3-031-27815-0_10</v>
      </c>
      <c r="H166" t="s">
        <v>436</v>
      </c>
      <c r="I166" t="s">
        <v>180</v>
      </c>
      <c r="J166" t="s">
        <v>799</v>
      </c>
      <c r="K166" t="s">
        <v>535</v>
      </c>
      <c r="L166" t="s">
        <v>597</v>
      </c>
      <c r="M166">
        <v>2023</v>
      </c>
      <c r="N166">
        <v>468</v>
      </c>
      <c r="O166" t="s">
        <v>18</v>
      </c>
      <c r="P166">
        <v>127</v>
      </c>
      <c r="Q166">
        <v>139</v>
      </c>
      <c r="R166" t="s">
        <v>18</v>
      </c>
      <c r="S166" t="s">
        <v>901</v>
      </c>
      <c r="T166" t="s">
        <v>902</v>
      </c>
      <c r="U166" t="s">
        <v>908</v>
      </c>
    </row>
    <row r="167" spans="1:21" x14ac:dyDescent="0.25">
      <c r="A167" t="s">
        <v>5441</v>
      </c>
      <c r="B167" t="str">
        <f t="shared" si="2"/>
        <v>DELETED</v>
      </c>
      <c r="C167" s="5"/>
      <c r="D167" s="5" t="s">
        <v>5431</v>
      </c>
      <c r="E167" s="5"/>
      <c r="F167" s="5"/>
      <c r="G167" t="str">
        <f>HYPERLINK("http://dx.doi.org/10.1109/ICPM63005.2024.10680657","http://dx.doi.org/10.1109/ICPM63005.2024.10680657")</f>
        <v>http://dx.doi.org/10.1109/ICPM63005.2024.10680657</v>
      </c>
      <c r="H167" t="s">
        <v>437</v>
      </c>
      <c r="I167" t="s">
        <v>181</v>
      </c>
      <c r="J167" t="s">
        <v>800</v>
      </c>
      <c r="K167" t="s">
        <v>537</v>
      </c>
      <c r="L167" t="s">
        <v>599</v>
      </c>
      <c r="M167">
        <v>2024</v>
      </c>
      <c r="N167" t="s">
        <v>18</v>
      </c>
      <c r="O167" t="s">
        <v>18</v>
      </c>
      <c r="P167">
        <v>129</v>
      </c>
      <c r="Q167">
        <v>136</v>
      </c>
      <c r="R167" t="s">
        <v>18</v>
      </c>
      <c r="S167" t="s">
        <v>18</v>
      </c>
      <c r="T167" t="s">
        <v>18</v>
      </c>
      <c r="U167" t="s">
        <v>910</v>
      </c>
    </row>
    <row r="168" spans="1:21" x14ac:dyDescent="0.25">
      <c r="A168" t="s">
        <v>5441</v>
      </c>
      <c r="B168" t="str">
        <f t="shared" si="2"/>
        <v>DELETED</v>
      </c>
      <c r="C168" s="5" t="s">
        <v>5431</v>
      </c>
      <c r="D168" s="5"/>
      <c r="E168" s="5"/>
      <c r="F168" s="5"/>
      <c r="G168" t="str">
        <f>HYPERLINK("http://dx.doi.org/10.1109/ICPM.2019.00013","http://dx.doi.org/10.1109/ICPM.2019.00013")</f>
        <v>http://dx.doi.org/10.1109/ICPM.2019.00013</v>
      </c>
      <c r="H168" t="s">
        <v>438</v>
      </c>
      <c r="I168" t="s">
        <v>182</v>
      </c>
      <c r="J168" t="s">
        <v>801</v>
      </c>
      <c r="K168" t="s">
        <v>545</v>
      </c>
      <c r="L168" t="s">
        <v>603</v>
      </c>
      <c r="M168">
        <v>2019</v>
      </c>
      <c r="N168" t="s">
        <v>18</v>
      </c>
      <c r="O168" t="s">
        <v>18</v>
      </c>
      <c r="P168">
        <v>9</v>
      </c>
      <c r="Q168">
        <v>16</v>
      </c>
      <c r="R168" t="s">
        <v>18</v>
      </c>
      <c r="S168" t="s">
        <v>18</v>
      </c>
      <c r="T168" t="s">
        <v>18</v>
      </c>
      <c r="U168" t="s">
        <v>921</v>
      </c>
    </row>
    <row r="169" spans="1:21" x14ac:dyDescent="0.25">
      <c r="A169" t="s">
        <v>5441</v>
      </c>
      <c r="B169" t="str">
        <f t="shared" si="2"/>
        <v>DELETED</v>
      </c>
      <c r="C169" s="5"/>
      <c r="D169" s="5" t="s">
        <v>5431</v>
      </c>
      <c r="E169" s="5"/>
      <c r="F169" s="5"/>
      <c r="G169" t="str">
        <f>HYPERLINK("http://dx.doi.org/10.1007/978-3-319-23063-4_24","http://dx.doi.org/10.1007/978-3-319-23063-4_24")</f>
        <v>http://dx.doi.org/10.1007/978-3-319-23063-4_24</v>
      </c>
      <c r="H169" t="s">
        <v>439</v>
      </c>
      <c r="I169" t="s">
        <v>183</v>
      </c>
      <c r="J169" t="s">
        <v>802</v>
      </c>
      <c r="K169" t="s">
        <v>552</v>
      </c>
      <c r="L169" t="s">
        <v>602</v>
      </c>
      <c r="M169">
        <v>2015</v>
      </c>
      <c r="N169">
        <v>9253</v>
      </c>
      <c r="O169" t="s">
        <v>18</v>
      </c>
      <c r="P169">
        <v>350</v>
      </c>
      <c r="Q169">
        <v>364</v>
      </c>
      <c r="R169" t="s">
        <v>18</v>
      </c>
      <c r="S169" t="s">
        <v>904</v>
      </c>
      <c r="T169" t="s">
        <v>905</v>
      </c>
      <c r="U169" t="s">
        <v>928</v>
      </c>
    </row>
    <row r="170" spans="1:21" x14ac:dyDescent="0.25">
      <c r="A170" t="s">
        <v>5441</v>
      </c>
      <c r="B170" t="str">
        <f t="shared" si="2"/>
        <v>DELETED</v>
      </c>
      <c r="C170" s="5" t="s">
        <v>5431</v>
      </c>
      <c r="D170" s="5"/>
      <c r="E170" s="5"/>
      <c r="F170" s="5"/>
      <c r="G170" t="str">
        <f>HYPERLINK("http://dx.doi.org/10.1007/978-3-031-27815-0_6","http://dx.doi.org/10.1007/978-3-031-27815-0_6")</f>
        <v>http://dx.doi.org/10.1007/978-3-031-27815-0_6</v>
      </c>
      <c r="H170" t="s">
        <v>440</v>
      </c>
      <c r="I170" t="s">
        <v>184</v>
      </c>
      <c r="J170" t="s">
        <v>803</v>
      </c>
      <c r="K170" t="s">
        <v>535</v>
      </c>
      <c r="L170" t="s">
        <v>597</v>
      </c>
      <c r="M170">
        <v>2023</v>
      </c>
      <c r="N170">
        <v>468</v>
      </c>
      <c r="O170" t="s">
        <v>18</v>
      </c>
      <c r="P170">
        <v>71</v>
      </c>
      <c r="Q170">
        <v>83</v>
      </c>
      <c r="R170" t="s">
        <v>18</v>
      </c>
      <c r="S170" t="s">
        <v>901</v>
      </c>
      <c r="T170" t="s">
        <v>902</v>
      </c>
      <c r="U170" t="s">
        <v>908</v>
      </c>
    </row>
    <row r="171" spans="1:21" x14ac:dyDescent="0.25">
      <c r="A171" t="s">
        <v>5441</v>
      </c>
      <c r="B171" t="str">
        <f t="shared" si="2"/>
        <v>DELETED</v>
      </c>
      <c r="C171" s="5"/>
      <c r="D171" s="5" t="s">
        <v>5431</v>
      </c>
      <c r="E171" s="5"/>
      <c r="F171" s="5"/>
      <c r="G171" t="str">
        <f>HYPERLINK("http://dx.doi.org/10.1109/RE59067.2024.00028","http://dx.doi.org/10.1109/RE59067.2024.00028")</f>
        <v>http://dx.doi.org/10.1109/RE59067.2024.00028</v>
      </c>
      <c r="H171" t="s">
        <v>441</v>
      </c>
      <c r="I171" t="s">
        <v>185</v>
      </c>
      <c r="J171" t="s">
        <v>804</v>
      </c>
      <c r="K171" t="s">
        <v>577</v>
      </c>
      <c r="L171" t="s">
        <v>623</v>
      </c>
      <c r="M171">
        <v>2024</v>
      </c>
      <c r="N171" t="s">
        <v>18</v>
      </c>
      <c r="O171" t="s">
        <v>18</v>
      </c>
      <c r="P171">
        <v>205</v>
      </c>
      <c r="Q171">
        <v>217</v>
      </c>
      <c r="R171" t="s">
        <v>18</v>
      </c>
      <c r="S171" t="s">
        <v>960</v>
      </c>
      <c r="T171" t="s">
        <v>18</v>
      </c>
      <c r="U171" t="s">
        <v>961</v>
      </c>
    </row>
    <row r="172" spans="1:21" x14ac:dyDescent="0.25">
      <c r="A172" t="s">
        <v>5445</v>
      </c>
      <c r="B172" t="str">
        <f t="shared" si="2"/>
        <v>DELETED</v>
      </c>
      <c r="C172" s="5" t="s">
        <v>5431</v>
      </c>
      <c r="D172" s="5"/>
      <c r="E172" s="5"/>
      <c r="F172" s="5"/>
      <c r="G172" t="s">
        <v>18</v>
      </c>
      <c r="H172" t="s">
        <v>442</v>
      </c>
      <c r="I172" t="s">
        <v>186</v>
      </c>
      <c r="J172" t="s">
        <v>805</v>
      </c>
      <c r="K172" t="s">
        <v>578</v>
      </c>
      <c r="L172" t="s">
        <v>624</v>
      </c>
      <c r="M172">
        <v>2015</v>
      </c>
      <c r="N172" t="s">
        <v>18</v>
      </c>
      <c r="O172" t="s">
        <v>18</v>
      </c>
      <c r="P172" t="s">
        <v>18</v>
      </c>
      <c r="Q172" t="s">
        <v>18</v>
      </c>
      <c r="R172" t="s">
        <v>18</v>
      </c>
      <c r="S172" t="s">
        <v>18</v>
      </c>
      <c r="T172" t="s">
        <v>18</v>
      </c>
      <c r="U172" t="s">
        <v>962</v>
      </c>
    </row>
    <row r="173" spans="1:21" x14ac:dyDescent="0.25">
      <c r="A173" t="s">
        <v>5441</v>
      </c>
      <c r="B173" t="str">
        <f t="shared" si="2"/>
        <v>DELETED</v>
      </c>
      <c r="C173" s="5" t="s">
        <v>5431</v>
      </c>
      <c r="D173" s="5"/>
      <c r="E173" s="5"/>
      <c r="F173" s="5"/>
      <c r="G173" t="str">
        <f>HYPERLINK("http://dx.doi.org/10.1007/978-3-319-23063-4_17","http://dx.doi.org/10.1007/978-3-319-23063-4_17")</f>
        <v>http://dx.doi.org/10.1007/978-3-319-23063-4_17</v>
      </c>
      <c r="H173" t="s">
        <v>443</v>
      </c>
      <c r="I173" t="s">
        <v>187</v>
      </c>
      <c r="J173" t="s">
        <v>806</v>
      </c>
      <c r="K173" t="s">
        <v>552</v>
      </c>
      <c r="L173" t="s">
        <v>602</v>
      </c>
      <c r="M173">
        <v>2015</v>
      </c>
      <c r="N173">
        <v>9253</v>
      </c>
      <c r="O173" t="s">
        <v>18</v>
      </c>
      <c r="P173">
        <v>242</v>
      </c>
      <c r="Q173">
        <v>250</v>
      </c>
      <c r="R173" t="s">
        <v>18</v>
      </c>
      <c r="S173" t="s">
        <v>904</v>
      </c>
      <c r="T173" t="s">
        <v>905</v>
      </c>
      <c r="U173" t="s">
        <v>928</v>
      </c>
    </row>
    <row r="174" spans="1:21" x14ac:dyDescent="0.25">
      <c r="A174" t="s">
        <v>5441</v>
      </c>
      <c r="B174" t="str">
        <f t="shared" si="2"/>
        <v>DELETED</v>
      </c>
      <c r="C174" s="5"/>
      <c r="D174" s="5" t="s">
        <v>5431</v>
      </c>
      <c r="E174" s="5"/>
      <c r="F174" s="5"/>
      <c r="G174" t="str">
        <f>HYPERLINK("http://dx.doi.org/10.1007/978-3-031-70396-6_22","http://dx.doi.org/10.1007/978-3-031-70396-6_22")</f>
        <v>http://dx.doi.org/10.1007/978-3-031-70396-6_22</v>
      </c>
      <c r="H174" t="s">
        <v>444</v>
      </c>
      <c r="I174" t="s">
        <v>188</v>
      </c>
      <c r="J174" t="s">
        <v>807</v>
      </c>
      <c r="K174" t="s">
        <v>556</v>
      </c>
      <c r="L174" t="s">
        <v>601</v>
      </c>
      <c r="M174">
        <v>2024</v>
      </c>
      <c r="N174">
        <v>14940</v>
      </c>
      <c r="O174" t="s">
        <v>18</v>
      </c>
      <c r="P174">
        <v>381</v>
      </c>
      <c r="Q174">
        <v>399</v>
      </c>
      <c r="R174" t="s">
        <v>18</v>
      </c>
      <c r="S174" t="s">
        <v>904</v>
      </c>
      <c r="T174" t="s">
        <v>905</v>
      </c>
      <c r="U174" t="s">
        <v>934</v>
      </c>
    </row>
    <row r="175" spans="1:21" x14ac:dyDescent="0.25">
      <c r="A175" t="s">
        <v>5441</v>
      </c>
      <c r="B175" t="str">
        <f t="shared" si="2"/>
        <v>DELETED</v>
      </c>
      <c r="C175" s="5"/>
      <c r="D175" s="5" t="s">
        <v>5431</v>
      </c>
      <c r="E175" s="5"/>
      <c r="F175" s="5"/>
      <c r="G175" t="str">
        <f>HYPERLINK("http://dx.doi.org/10.1109/ICPM.2019.00018","http://dx.doi.org/10.1109/ICPM.2019.00018")</f>
        <v>http://dx.doi.org/10.1109/ICPM.2019.00018</v>
      </c>
      <c r="H175" t="s">
        <v>445</v>
      </c>
      <c r="I175" t="s">
        <v>189</v>
      </c>
      <c r="J175" t="s">
        <v>808</v>
      </c>
      <c r="K175" t="s">
        <v>545</v>
      </c>
      <c r="L175" t="s">
        <v>603</v>
      </c>
      <c r="M175">
        <v>2019</v>
      </c>
      <c r="N175" t="s">
        <v>18</v>
      </c>
      <c r="O175" t="s">
        <v>18</v>
      </c>
      <c r="P175">
        <v>49</v>
      </c>
      <c r="Q175">
        <v>56</v>
      </c>
      <c r="R175" t="s">
        <v>18</v>
      </c>
      <c r="S175" t="s">
        <v>18</v>
      </c>
      <c r="T175" t="s">
        <v>18</v>
      </c>
      <c r="U175" t="s">
        <v>921</v>
      </c>
    </row>
    <row r="176" spans="1:21" x14ac:dyDescent="0.25">
      <c r="A176" t="s">
        <v>5441</v>
      </c>
      <c r="B176" t="str">
        <f t="shared" si="2"/>
        <v>DELETED</v>
      </c>
      <c r="C176" s="5"/>
      <c r="D176" s="5" t="s">
        <v>5431</v>
      </c>
      <c r="E176" s="5"/>
      <c r="F176" s="5"/>
      <c r="G176" t="str">
        <f>HYPERLINK("http://dx.doi.org/10.1109/ICPM57379.2022.9980684","http://dx.doi.org/10.1109/ICPM57379.2022.9980684")</f>
        <v>http://dx.doi.org/10.1109/ICPM57379.2022.9980684</v>
      </c>
      <c r="H176" t="s">
        <v>446</v>
      </c>
      <c r="I176" t="s">
        <v>190</v>
      </c>
      <c r="J176" t="s">
        <v>809</v>
      </c>
      <c r="K176" t="s">
        <v>542</v>
      </c>
      <c r="L176" t="s">
        <v>597</v>
      </c>
      <c r="M176">
        <v>2022</v>
      </c>
      <c r="N176" t="s">
        <v>18</v>
      </c>
      <c r="O176" t="s">
        <v>18</v>
      </c>
      <c r="P176">
        <v>24</v>
      </c>
      <c r="Q176">
        <v>31</v>
      </c>
      <c r="R176" t="s">
        <v>18</v>
      </c>
      <c r="S176" t="s">
        <v>18</v>
      </c>
      <c r="T176" t="s">
        <v>18</v>
      </c>
      <c r="U176" t="s">
        <v>918</v>
      </c>
    </row>
    <row r="177" spans="1:21" x14ac:dyDescent="0.25">
      <c r="A177" t="s">
        <v>5441</v>
      </c>
      <c r="B177" t="str">
        <f t="shared" si="2"/>
        <v>DELETED</v>
      </c>
      <c r="C177" s="5"/>
      <c r="D177" s="5" t="s">
        <v>5431</v>
      </c>
      <c r="E177" s="5"/>
      <c r="F177" s="5"/>
      <c r="G177" t="str">
        <f>HYPERLINK("http://dx.doi.org/10.1007/978-3-031-16103-2_3","http://dx.doi.org/10.1007/978-3-031-16103-2_3")</f>
        <v>http://dx.doi.org/10.1007/978-3-031-16103-2_3</v>
      </c>
      <c r="H177" t="s">
        <v>447</v>
      </c>
      <c r="I177" t="s">
        <v>191</v>
      </c>
      <c r="J177" t="s">
        <v>810</v>
      </c>
      <c r="K177" t="s">
        <v>533</v>
      </c>
      <c r="L177" t="s">
        <v>596</v>
      </c>
      <c r="M177">
        <v>2022</v>
      </c>
      <c r="N177">
        <v>13420</v>
      </c>
      <c r="O177" t="s">
        <v>18</v>
      </c>
      <c r="P177">
        <v>27</v>
      </c>
      <c r="Q177">
        <v>33</v>
      </c>
      <c r="R177" t="s">
        <v>18</v>
      </c>
      <c r="S177" t="s">
        <v>904</v>
      </c>
      <c r="T177" t="s">
        <v>905</v>
      </c>
      <c r="U177" t="s">
        <v>906</v>
      </c>
    </row>
    <row r="178" spans="1:21" x14ac:dyDescent="0.25">
      <c r="A178" t="s">
        <v>5441</v>
      </c>
      <c r="B178" t="str">
        <f t="shared" si="2"/>
        <v>DELETED</v>
      </c>
      <c r="C178" s="5"/>
      <c r="D178" s="5" t="s">
        <v>5431</v>
      </c>
      <c r="E178" s="5"/>
      <c r="F178" s="5"/>
      <c r="G178" t="str">
        <f>HYPERLINK("http://dx.doi.org/10.1007/978-3-031-16103-2_24","http://dx.doi.org/10.1007/978-3-031-16103-2_24")</f>
        <v>http://dx.doi.org/10.1007/978-3-031-16103-2_24</v>
      </c>
      <c r="H178" t="s">
        <v>448</v>
      </c>
      <c r="I178" t="s">
        <v>192</v>
      </c>
      <c r="J178" t="s">
        <v>811</v>
      </c>
      <c r="K178" t="s">
        <v>533</v>
      </c>
      <c r="L178" t="s">
        <v>596</v>
      </c>
      <c r="M178">
        <v>2022</v>
      </c>
      <c r="N178">
        <v>13420</v>
      </c>
      <c r="O178" t="s">
        <v>18</v>
      </c>
      <c r="P178">
        <v>361</v>
      </c>
      <c r="Q178">
        <v>378</v>
      </c>
      <c r="R178" t="s">
        <v>18</v>
      </c>
      <c r="S178" t="s">
        <v>904</v>
      </c>
      <c r="T178" t="s">
        <v>905</v>
      </c>
      <c r="U178" t="s">
        <v>906</v>
      </c>
    </row>
    <row r="179" spans="1:21" x14ac:dyDescent="0.25">
      <c r="A179" t="s">
        <v>5441</v>
      </c>
      <c r="B179" t="str">
        <f t="shared" si="2"/>
        <v>DELETED</v>
      </c>
      <c r="C179" s="5" t="s">
        <v>5431</v>
      </c>
      <c r="D179" s="5"/>
      <c r="E179" s="5"/>
      <c r="F179" s="5"/>
      <c r="G179" t="str">
        <f>HYPERLINK("http://dx.doi.org/10.1007/s12599-023-00848-1","http://dx.doi.org/10.1007/s12599-023-00848-1")</f>
        <v>http://dx.doi.org/10.1007/s12599-023-00848-1</v>
      </c>
      <c r="H179" t="s">
        <v>449</v>
      </c>
      <c r="I179" t="s">
        <v>193</v>
      </c>
      <c r="J179" t="s">
        <v>812</v>
      </c>
      <c r="K179" t="s">
        <v>579</v>
      </c>
      <c r="L179" t="s">
        <v>18</v>
      </c>
      <c r="M179">
        <v>2024</v>
      </c>
      <c r="N179">
        <v>66</v>
      </c>
      <c r="O179">
        <v>6</v>
      </c>
      <c r="P179">
        <v>799</v>
      </c>
      <c r="Q179">
        <v>816</v>
      </c>
      <c r="R179" t="s">
        <v>18</v>
      </c>
      <c r="S179" t="s">
        <v>963</v>
      </c>
      <c r="T179" t="s">
        <v>964</v>
      </c>
      <c r="U179" t="s">
        <v>18</v>
      </c>
    </row>
    <row r="180" spans="1:21" x14ac:dyDescent="0.25">
      <c r="A180" t="s">
        <v>5441</v>
      </c>
      <c r="B180" t="str">
        <f t="shared" si="2"/>
        <v>DELETED</v>
      </c>
      <c r="C180" s="5"/>
      <c r="D180" s="5" t="s">
        <v>5431</v>
      </c>
      <c r="E180" s="5"/>
      <c r="F180" s="5"/>
      <c r="G180" t="str">
        <f>HYPERLINK("http://dx.doi.org/10.1007/978-3-319-23063-4_21","http://dx.doi.org/10.1007/978-3-319-23063-4_21")</f>
        <v>http://dx.doi.org/10.1007/978-3-319-23063-4_21</v>
      </c>
      <c r="H180" t="s">
        <v>450</v>
      </c>
      <c r="I180" t="s">
        <v>194</v>
      </c>
      <c r="J180" t="s">
        <v>813</v>
      </c>
      <c r="K180" t="s">
        <v>552</v>
      </c>
      <c r="L180" t="s">
        <v>602</v>
      </c>
      <c r="M180">
        <v>2015</v>
      </c>
      <c r="N180">
        <v>9253</v>
      </c>
      <c r="O180" t="s">
        <v>18</v>
      </c>
      <c r="P180">
        <v>297</v>
      </c>
      <c r="Q180">
        <v>313</v>
      </c>
      <c r="R180" t="s">
        <v>18</v>
      </c>
      <c r="S180" t="s">
        <v>904</v>
      </c>
      <c r="T180" t="s">
        <v>905</v>
      </c>
      <c r="U180" t="s">
        <v>928</v>
      </c>
    </row>
    <row r="181" spans="1:21" x14ac:dyDescent="0.25">
      <c r="A181" t="s">
        <v>5441</v>
      </c>
      <c r="B181" t="str">
        <f t="shared" si="2"/>
        <v>DELETED</v>
      </c>
      <c r="C181" s="5"/>
      <c r="D181" s="5" t="s">
        <v>5431</v>
      </c>
      <c r="E181" s="5"/>
      <c r="F181" s="5"/>
      <c r="G181" t="str">
        <f>HYPERLINK("http://dx.doi.org/10.1007/978-3-031-34560-9_24","http://dx.doi.org/10.1007/978-3-031-34560-9_24")</f>
        <v>http://dx.doi.org/10.1007/978-3-031-34560-9_24</v>
      </c>
      <c r="H181" t="s">
        <v>451</v>
      </c>
      <c r="I181" t="s">
        <v>195</v>
      </c>
      <c r="J181" t="s">
        <v>814</v>
      </c>
      <c r="K181" t="s">
        <v>580</v>
      </c>
      <c r="L181" t="s">
        <v>625</v>
      </c>
      <c r="M181">
        <v>2023</v>
      </c>
      <c r="N181">
        <v>13901</v>
      </c>
      <c r="O181" t="s">
        <v>18</v>
      </c>
      <c r="P181">
        <v>401</v>
      </c>
      <c r="Q181">
        <v>416</v>
      </c>
      <c r="R181" t="s">
        <v>18</v>
      </c>
      <c r="S181" t="s">
        <v>904</v>
      </c>
      <c r="T181" t="s">
        <v>905</v>
      </c>
      <c r="U181" t="s">
        <v>965</v>
      </c>
    </row>
    <row r="182" spans="1:21" x14ac:dyDescent="0.25">
      <c r="A182" t="s">
        <v>5441</v>
      </c>
      <c r="B182" t="str">
        <f t="shared" si="2"/>
        <v>DELETED</v>
      </c>
      <c r="C182" s="5"/>
      <c r="D182" s="5" t="s">
        <v>5431</v>
      </c>
      <c r="E182" s="5"/>
      <c r="F182" s="5"/>
      <c r="G182" t="str">
        <f>HYPERLINK("http://dx.doi.org/10.1007/978-3-031-70396-6_4","http://dx.doi.org/10.1007/978-3-031-70396-6_4")</f>
        <v>http://dx.doi.org/10.1007/978-3-031-70396-6_4</v>
      </c>
      <c r="H182" t="s">
        <v>452</v>
      </c>
      <c r="I182" t="s">
        <v>178</v>
      </c>
      <c r="J182" t="s">
        <v>815</v>
      </c>
      <c r="K182" t="s">
        <v>556</v>
      </c>
      <c r="L182" t="s">
        <v>601</v>
      </c>
      <c r="M182">
        <v>2024</v>
      </c>
      <c r="N182">
        <v>14940</v>
      </c>
      <c r="O182" t="s">
        <v>18</v>
      </c>
      <c r="P182">
        <v>57</v>
      </c>
      <c r="Q182">
        <v>74</v>
      </c>
      <c r="R182" t="s">
        <v>18</v>
      </c>
      <c r="S182" t="s">
        <v>904</v>
      </c>
      <c r="T182" t="s">
        <v>905</v>
      </c>
      <c r="U182" t="s">
        <v>934</v>
      </c>
    </row>
    <row r="183" spans="1:21" x14ac:dyDescent="0.25">
      <c r="A183" t="s">
        <v>5441</v>
      </c>
      <c r="B183" t="str">
        <f t="shared" si="2"/>
        <v>DELETED</v>
      </c>
      <c r="C183" s="5"/>
      <c r="D183" s="5" t="s">
        <v>5431</v>
      </c>
      <c r="E183" s="5"/>
      <c r="F183" s="5"/>
      <c r="G183" t="str">
        <f>HYPERLINK("http://dx.doi.org/10.1007/978-3-319-42887-1_17","http://dx.doi.org/10.1007/978-3-319-42887-1_17")</f>
        <v>http://dx.doi.org/10.1007/978-3-319-42887-1_17</v>
      </c>
      <c r="H183" t="s">
        <v>453</v>
      </c>
      <c r="I183" t="s">
        <v>196</v>
      </c>
      <c r="J183" t="s">
        <v>816</v>
      </c>
      <c r="K183" t="s">
        <v>544</v>
      </c>
      <c r="L183" t="s">
        <v>602</v>
      </c>
      <c r="M183">
        <v>2016</v>
      </c>
      <c r="N183">
        <v>256</v>
      </c>
      <c r="O183" t="s">
        <v>18</v>
      </c>
      <c r="P183">
        <v>204</v>
      </c>
      <c r="Q183">
        <v>217</v>
      </c>
      <c r="R183" t="s">
        <v>18</v>
      </c>
      <c r="S183" t="s">
        <v>901</v>
      </c>
      <c r="T183" t="s">
        <v>18</v>
      </c>
      <c r="U183" t="s">
        <v>920</v>
      </c>
    </row>
    <row r="184" spans="1:21" x14ac:dyDescent="0.25">
      <c r="A184" t="s">
        <v>5441</v>
      </c>
      <c r="B184" t="str">
        <f t="shared" si="2"/>
        <v>DELETED</v>
      </c>
      <c r="C184" s="5"/>
      <c r="D184" s="5" t="s">
        <v>5431</v>
      </c>
      <c r="E184" s="5"/>
      <c r="F184" s="5"/>
      <c r="G184" t="str">
        <f>HYPERLINK("http://dx.doi.org/10.1007/978-3-319-23063-4_10","http://dx.doi.org/10.1007/978-3-319-23063-4_10")</f>
        <v>http://dx.doi.org/10.1007/978-3-319-23063-4_10</v>
      </c>
      <c r="H184" t="s">
        <v>454</v>
      </c>
      <c r="I184" t="s">
        <v>197</v>
      </c>
      <c r="J184" t="s">
        <v>817</v>
      </c>
      <c r="K184" t="s">
        <v>552</v>
      </c>
      <c r="L184" t="s">
        <v>602</v>
      </c>
      <c r="M184">
        <v>2015</v>
      </c>
      <c r="N184">
        <v>9253</v>
      </c>
      <c r="O184" t="s">
        <v>18</v>
      </c>
      <c r="P184">
        <v>163</v>
      </c>
      <c r="Q184">
        <v>171</v>
      </c>
      <c r="R184" t="s">
        <v>18</v>
      </c>
      <c r="S184" t="s">
        <v>904</v>
      </c>
      <c r="T184" t="s">
        <v>905</v>
      </c>
      <c r="U184" t="s">
        <v>928</v>
      </c>
    </row>
    <row r="185" spans="1:21" x14ac:dyDescent="0.25">
      <c r="A185" t="s">
        <v>5441</v>
      </c>
      <c r="B185" t="str">
        <f t="shared" si="2"/>
        <v>DELETED</v>
      </c>
      <c r="C185" s="5" t="s">
        <v>5431</v>
      </c>
      <c r="D185" s="5"/>
      <c r="E185" s="5"/>
      <c r="F185" s="5"/>
      <c r="G185" t="str">
        <f>HYPERLINK("http://dx.doi.org/10.1109/IEEE.ICCC.2017.15","http://dx.doi.org/10.1109/IEEE.ICCC.2017.15")</f>
        <v>http://dx.doi.org/10.1109/IEEE.ICCC.2017.15</v>
      </c>
      <c r="H185" t="s">
        <v>455</v>
      </c>
      <c r="I185" t="s">
        <v>198</v>
      </c>
      <c r="J185" t="s">
        <v>818</v>
      </c>
      <c r="K185" t="s">
        <v>581</v>
      </c>
      <c r="L185" t="s">
        <v>626</v>
      </c>
      <c r="M185">
        <v>2017</v>
      </c>
      <c r="N185" t="s">
        <v>18</v>
      </c>
      <c r="O185" t="s">
        <v>18</v>
      </c>
      <c r="P185">
        <v>56</v>
      </c>
      <c r="Q185">
        <v>63</v>
      </c>
      <c r="R185" t="s">
        <v>18</v>
      </c>
      <c r="S185" t="s">
        <v>18</v>
      </c>
      <c r="T185" t="s">
        <v>18</v>
      </c>
      <c r="U185" t="s">
        <v>966</v>
      </c>
    </row>
    <row r="186" spans="1:21" x14ac:dyDescent="0.25">
      <c r="A186" t="s">
        <v>5441</v>
      </c>
      <c r="B186" t="str">
        <f t="shared" si="2"/>
        <v>DELETED</v>
      </c>
      <c r="C186" s="5" t="s">
        <v>5431</v>
      </c>
      <c r="D186" s="5"/>
      <c r="E186" s="5"/>
      <c r="F186" s="5"/>
      <c r="G186" t="str">
        <f>HYPERLINK("http://dx.doi.org/10.1109/IEEE.ICCC.2017.28","http://dx.doi.org/10.1109/IEEE.ICCC.2017.28")</f>
        <v>http://dx.doi.org/10.1109/IEEE.ICCC.2017.28</v>
      </c>
      <c r="H186" t="s">
        <v>456</v>
      </c>
      <c r="I186" t="s">
        <v>199</v>
      </c>
      <c r="J186" t="s">
        <v>819</v>
      </c>
      <c r="K186" t="s">
        <v>581</v>
      </c>
      <c r="L186" t="s">
        <v>626</v>
      </c>
      <c r="M186">
        <v>2017</v>
      </c>
      <c r="N186" t="s">
        <v>18</v>
      </c>
      <c r="O186" t="s">
        <v>18</v>
      </c>
      <c r="P186">
        <v>112</v>
      </c>
      <c r="Q186">
        <v>119</v>
      </c>
      <c r="R186" t="s">
        <v>18</v>
      </c>
      <c r="S186" t="s">
        <v>18</v>
      </c>
      <c r="T186" t="s">
        <v>18</v>
      </c>
      <c r="U186" t="s">
        <v>966</v>
      </c>
    </row>
    <row r="187" spans="1:21" x14ac:dyDescent="0.25">
      <c r="A187" t="s">
        <v>5441</v>
      </c>
      <c r="B187" t="str">
        <f t="shared" si="2"/>
        <v>DELETED</v>
      </c>
      <c r="C187" s="5"/>
      <c r="D187" s="5" t="s">
        <v>5431</v>
      </c>
      <c r="E187" s="5"/>
      <c r="F187" s="5"/>
      <c r="G187" t="str">
        <f>HYPERLINK("http://dx.doi.org/10.1007/978-3-031-16171-1_6","http://dx.doi.org/10.1007/978-3-031-16171-1_6")</f>
        <v>http://dx.doi.org/10.1007/978-3-031-16171-1_6</v>
      </c>
      <c r="H187" t="s">
        <v>457</v>
      </c>
      <c r="I187" t="s">
        <v>200</v>
      </c>
      <c r="J187" t="s">
        <v>820</v>
      </c>
      <c r="K187" t="s">
        <v>534</v>
      </c>
      <c r="L187" t="s">
        <v>596</v>
      </c>
      <c r="M187">
        <v>2022</v>
      </c>
      <c r="N187">
        <v>458</v>
      </c>
      <c r="O187" t="s">
        <v>18</v>
      </c>
      <c r="P187">
        <v>89</v>
      </c>
      <c r="Q187">
        <v>104</v>
      </c>
      <c r="R187" t="s">
        <v>18</v>
      </c>
      <c r="S187" t="s">
        <v>901</v>
      </c>
      <c r="T187" t="s">
        <v>902</v>
      </c>
      <c r="U187" t="s">
        <v>907</v>
      </c>
    </row>
    <row r="188" spans="1:21" x14ac:dyDescent="0.25">
      <c r="A188" t="s">
        <v>5441</v>
      </c>
      <c r="B188" t="str">
        <f t="shared" si="2"/>
        <v>DELETED</v>
      </c>
      <c r="C188" s="5"/>
      <c r="D188" s="5" t="s">
        <v>5431</v>
      </c>
      <c r="E188" s="5"/>
      <c r="F188" s="5"/>
      <c r="G188" t="str">
        <f>HYPERLINK("http://dx.doi.org/10.1007/978-3-031-78666-2_4","http://dx.doi.org/10.1007/978-3-031-78666-2_4")</f>
        <v>http://dx.doi.org/10.1007/978-3-031-78666-2_4</v>
      </c>
      <c r="H188" t="s">
        <v>458</v>
      </c>
      <c r="I188" t="s">
        <v>201</v>
      </c>
      <c r="J188" t="s">
        <v>821</v>
      </c>
      <c r="K188" t="s">
        <v>543</v>
      </c>
      <c r="L188" t="s">
        <v>601</v>
      </c>
      <c r="M188">
        <v>2025</v>
      </c>
      <c r="N188">
        <v>534</v>
      </c>
      <c r="O188" t="s">
        <v>18</v>
      </c>
      <c r="P188">
        <v>44</v>
      </c>
      <c r="Q188">
        <v>56</v>
      </c>
      <c r="R188" t="s">
        <v>18</v>
      </c>
      <c r="S188" t="s">
        <v>901</v>
      </c>
      <c r="T188" t="s">
        <v>902</v>
      </c>
      <c r="U188" t="s">
        <v>919</v>
      </c>
    </row>
    <row r="189" spans="1:21" x14ac:dyDescent="0.25">
      <c r="A189" t="s">
        <v>5441</v>
      </c>
      <c r="B189" t="str">
        <f t="shared" si="2"/>
        <v>DELETED</v>
      </c>
      <c r="C189" s="5" t="s">
        <v>5431</v>
      </c>
      <c r="D189" s="5"/>
      <c r="E189" s="5"/>
      <c r="F189" s="5"/>
      <c r="G189" t="str">
        <f>HYPERLINK("http://dx.doi.org/10.1007/978-3-319-27243-6_4","http://dx.doi.org/10.1007/978-3-319-27243-6_4")</f>
        <v>http://dx.doi.org/10.1007/978-3-319-27243-6_4</v>
      </c>
      <c r="H189" t="s">
        <v>459</v>
      </c>
      <c r="I189" t="s">
        <v>202</v>
      </c>
      <c r="J189" t="s">
        <v>822</v>
      </c>
      <c r="K189" t="s">
        <v>582</v>
      </c>
      <c r="L189" t="s">
        <v>627</v>
      </c>
      <c r="M189">
        <v>2015</v>
      </c>
      <c r="N189">
        <v>237</v>
      </c>
      <c r="O189" t="s">
        <v>18</v>
      </c>
      <c r="P189">
        <v>79</v>
      </c>
      <c r="Q189">
        <v>106</v>
      </c>
      <c r="R189" t="s">
        <v>18</v>
      </c>
      <c r="S189" t="s">
        <v>901</v>
      </c>
      <c r="T189" t="s">
        <v>18</v>
      </c>
      <c r="U189" t="s">
        <v>967</v>
      </c>
    </row>
    <row r="190" spans="1:21" x14ac:dyDescent="0.25">
      <c r="A190" t="s">
        <v>5441</v>
      </c>
      <c r="B190" t="str">
        <f t="shared" si="2"/>
        <v>DELETED</v>
      </c>
      <c r="C190" s="5"/>
      <c r="D190" s="5" t="s">
        <v>5431</v>
      </c>
      <c r="E190" s="5"/>
      <c r="F190" s="5"/>
      <c r="G190" t="str">
        <f>HYPERLINK("http://dx.doi.org/10.1007/978-3-031-16171-1_12","http://dx.doi.org/10.1007/978-3-031-16171-1_12")</f>
        <v>http://dx.doi.org/10.1007/978-3-031-16171-1_12</v>
      </c>
      <c r="H190" t="s">
        <v>460</v>
      </c>
      <c r="I190" t="s">
        <v>203</v>
      </c>
      <c r="J190" t="s">
        <v>823</v>
      </c>
      <c r="K190" t="s">
        <v>534</v>
      </c>
      <c r="L190" t="s">
        <v>596</v>
      </c>
      <c r="M190">
        <v>2022</v>
      </c>
      <c r="N190">
        <v>458</v>
      </c>
      <c r="O190" t="s">
        <v>18</v>
      </c>
      <c r="P190">
        <v>190</v>
      </c>
      <c r="Q190">
        <v>206</v>
      </c>
      <c r="R190" t="s">
        <v>18</v>
      </c>
      <c r="S190" t="s">
        <v>901</v>
      </c>
      <c r="T190" t="s">
        <v>902</v>
      </c>
      <c r="U190" t="s">
        <v>907</v>
      </c>
    </row>
    <row r="191" spans="1:21" x14ac:dyDescent="0.25">
      <c r="A191" t="s">
        <v>5441</v>
      </c>
      <c r="B191" t="str">
        <f t="shared" si="2"/>
        <v>READ</v>
      </c>
      <c r="C191" s="5"/>
      <c r="D191" s="5"/>
      <c r="E191" s="5"/>
      <c r="F191" s="5"/>
      <c r="G191" t="str">
        <f>HYPERLINK("http://dx.doi.org/10.1007/978-3-031-70396-6_18","http://dx.doi.org/10.1007/978-3-031-70396-6_18")</f>
        <v>http://dx.doi.org/10.1007/978-3-031-70396-6_18</v>
      </c>
      <c r="H191" t="s">
        <v>461</v>
      </c>
      <c r="I191" t="s">
        <v>204</v>
      </c>
      <c r="J191" t="s">
        <v>824</v>
      </c>
      <c r="K191" t="s">
        <v>556</v>
      </c>
      <c r="L191" t="s">
        <v>601</v>
      </c>
      <c r="M191">
        <v>2024</v>
      </c>
      <c r="N191">
        <v>14940</v>
      </c>
      <c r="O191" t="s">
        <v>18</v>
      </c>
      <c r="P191">
        <v>309</v>
      </c>
      <c r="Q191">
        <v>327</v>
      </c>
      <c r="R191" t="s">
        <v>18</v>
      </c>
      <c r="S191" t="s">
        <v>904</v>
      </c>
      <c r="T191" t="s">
        <v>905</v>
      </c>
      <c r="U191" t="s">
        <v>934</v>
      </c>
    </row>
    <row r="192" spans="1:21" x14ac:dyDescent="0.25">
      <c r="A192" t="s">
        <v>5441</v>
      </c>
      <c r="B192" t="str">
        <f t="shared" si="2"/>
        <v>DELETED</v>
      </c>
      <c r="C192" s="5"/>
      <c r="D192" s="5" t="s">
        <v>5431</v>
      </c>
      <c r="E192" s="5"/>
      <c r="F192" s="5"/>
      <c r="G192" t="str">
        <f>HYPERLINK("http://dx.doi.org/10.1109/SCC.2015.109","http://dx.doi.org/10.1109/SCC.2015.109")</f>
        <v>http://dx.doi.org/10.1109/SCC.2015.109</v>
      </c>
      <c r="H192" t="s">
        <v>462</v>
      </c>
      <c r="I192" t="s">
        <v>205</v>
      </c>
      <c r="J192" t="s">
        <v>825</v>
      </c>
      <c r="K192" t="s">
        <v>583</v>
      </c>
      <c r="L192" t="s">
        <v>628</v>
      </c>
      <c r="M192">
        <v>2015</v>
      </c>
      <c r="N192" t="s">
        <v>18</v>
      </c>
      <c r="O192" t="s">
        <v>18</v>
      </c>
      <c r="P192">
        <v>759</v>
      </c>
      <c r="Q192">
        <v>764</v>
      </c>
      <c r="R192" t="s">
        <v>18</v>
      </c>
      <c r="S192" t="s">
        <v>18</v>
      </c>
      <c r="T192" t="s">
        <v>18</v>
      </c>
      <c r="U192" t="s">
        <v>968</v>
      </c>
    </row>
    <row r="193" spans="1:21" x14ac:dyDescent="0.25">
      <c r="A193" t="s">
        <v>5441</v>
      </c>
      <c r="B193" t="str">
        <f t="shared" si="2"/>
        <v>DELETED</v>
      </c>
      <c r="C193" s="5" t="s">
        <v>5431</v>
      </c>
      <c r="D193" s="5"/>
      <c r="E193" s="5"/>
      <c r="F193" s="5"/>
      <c r="G193" t="str">
        <f>HYPERLINK("http://dx.doi.org/10.1007/978-3-031-70396-6_19","http://dx.doi.org/10.1007/978-3-031-70396-6_19")</f>
        <v>http://dx.doi.org/10.1007/978-3-031-70396-6_19</v>
      </c>
      <c r="H193" t="s">
        <v>463</v>
      </c>
      <c r="I193" t="s">
        <v>206</v>
      </c>
      <c r="J193" t="s">
        <v>826</v>
      </c>
      <c r="K193" t="s">
        <v>556</v>
      </c>
      <c r="L193" t="s">
        <v>601</v>
      </c>
      <c r="M193">
        <v>2024</v>
      </c>
      <c r="N193">
        <v>14940</v>
      </c>
      <c r="O193" t="s">
        <v>18</v>
      </c>
      <c r="P193">
        <v>328</v>
      </c>
      <c r="Q193">
        <v>344</v>
      </c>
      <c r="R193" t="s">
        <v>18</v>
      </c>
      <c r="S193" t="s">
        <v>904</v>
      </c>
      <c r="T193" t="s">
        <v>905</v>
      </c>
      <c r="U193" t="s">
        <v>934</v>
      </c>
    </row>
    <row r="194" spans="1:21" x14ac:dyDescent="0.25">
      <c r="A194" t="s">
        <v>5441</v>
      </c>
      <c r="B194" t="str">
        <f t="shared" si="2"/>
        <v>DELETED</v>
      </c>
      <c r="C194" s="5"/>
      <c r="D194" s="5"/>
      <c r="E194" s="5" t="s">
        <v>5431</v>
      </c>
      <c r="F194" s="5"/>
      <c r="G194" t="str">
        <f>HYPERLINK("http://dx.doi.org/10.1007/s10619-009-7040-0","http://dx.doi.org/10.1007/s10619-009-7040-0")</f>
        <v>http://dx.doi.org/10.1007/s10619-009-7040-0</v>
      </c>
      <c r="H194" t="s">
        <v>464</v>
      </c>
      <c r="I194" t="s">
        <v>207</v>
      </c>
      <c r="J194" t="s">
        <v>827</v>
      </c>
      <c r="K194" t="s">
        <v>584</v>
      </c>
      <c r="L194" t="s">
        <v>18</v>
      </c>
      <c r="M194">
        <v>2009</v>
      </c>
      <c r="N194">
        <v>25</v>
      </c>
      <c r="O194">
        <v>3</v>
      </c>
      <c r="P194">
        <v>193</v>
      </c>
      <c r="Q194">
        <v>240</v>
      </c>
      <c r="R194" t="s">
        <v>18</v>
      </c>
      <c r="S194" t="s">
        <v>969</v>
      </c>
      <c r="T194" t="s">
        <v>970</v>
      </c>
      <c r="U194" t="s">
        <v>18</v>
      </c>
    </row>
    <row r="195" spans="1:21" x14ac:dyDescent="0.25">
      <c r="A195" t="s">
        <v>5441</v>
      </c>
      <c r="B195" t="str">
        <f t="shared" ref="B195:B258" si="3">IF(OR(C195="x",D195="x",E195="x",G195="x"),"DELETED","READ")</f>
        <v>DELETED</v>
      </c>
      <c r="C195" s="5"/>
      <c r="D195" s="5" t="s">
        <v>5431</v>
      </c>
      <c r="E195" s="5"/>
      <c r="F195" s="5"/>
      <c r="G195" t="str">
        <f>HYPERLINK("http://dx.doi.org/10.1007/978-3-031-70396-6_14","http://dx.doi.org/10.1007/978-3-031-70396-6_14")</f>
        <v>http://dx.doi.org/10.1007/978-3-031-70396-6_14</v>
      </c>
      <c r="H195" t="s">
        <v>465</v>
      </c>
      <c r="I195" t="s">
        <v>208</v>
      </c>
      <c r="J195" t="s">
        <v>828</v>
      </c>
      <c r="K195" t="s">
        <v>556</v>
      </c>
      <c r="L195" t="s">
        <v>601</v>
      </c>
      <c r="M195">
        <v>2024</v>
      </c>
      <c r="N195">
        <v>14940</v>
      </c>
      <c r="O195" t="s">
        <v>18</v>
      </c>
      <c r="P195">
        <v>238</v>
      </c>
      <c r="Q195">
        <v>255</v>
      </c>
      <c r="R195" t="s">
        <v>18</v>
      </c>
      <c r="S195" t="s">
        <v>904</v>
      </c>
      <c r="T195" t="s">
        <v>905</v>
      </c>
      <c r="U195" t="s">
        <v>934</v>
      </c>
    </row>
    <row r="196" spans="1:21" x14ac:dyDescent="0.25">
      <c r="A196" t="s">
        <v>5441</v>
      </c>
      <c r="B196" t="str">
        <f t="shared" si="3"/>
        <v>DELETED</v>
      </c>
      <c r="C196" s="5" t="s">
        <v>5431</v>
      </c>
      <c r="D196" s="5"/>
      <c r="E196" s="5"/>
      <c r="F196" s="5"/>
      <c r="G196" t="str">
        <f>HYPERLINK("http://dx.doi.org/10.1109/SCC.2017.12","http://dx.doi.org/10.1109/SCC.2017.12")</f>
        <v>http://dx.doi.org/10.1109/SCC.2017.12</v>
      </c>
      <c r="H196" t="s">
        <v>466</v>
      </c>
      <c r="I196" t="s">
        <v>199</v>
      </c>
      <c r="J196" t="s">
        <v>829</v>
      </c>
      <c r="K196" t="s">
        <v>554</v>
      </c>
      <c r="L196" t="s">
        <v>607</v>
      </c>
      <c r="M196">
        <v>2017</v>
      </c>
      <c r="N196" t="s">
        <v>18</v>
      </c>
      <c r="O196" t="s">
        <v>18</v>
      </c>
      <c r="P196">
        <v>19</v>
      </c>
      <c r="Q196">
        <v>26</v>
      </c>
      <c r="R196" t="s">
        <v>18</v>
      </c>
      <c r="S196" t="s">
        <v>18</v>
      </c>
      <c r="T196" t="s">
        <v>18</v>
      </c>
      <c r="U196" t="s">
        <v>931</v>
      </c>
    </row>
    <row r="197" spans="1:21" x14ac:dyDescent="0.25">
      <c r="A197" t="s">
        <v>5441</v>
      </c>
      <c r="B197" t="str">
        <f t="shared" si="3"/>
        <v>DELETED</v>
      </c>
      <c r="C197" s="5"/>
      <c r="D197" s="5"/>
      <c r="E197" s="5" t="s">
        <v>5431</v>
      </c>
      <c r="F197" s="5"/>
      <c r="G197" t="str">
        <f>HYPERLINK("http://dx.doi.org/10.5220/0012044900003555","http://dx.doi.org/10.5220/0012044900003555")</f>
        <v>http://dx.doi.org/10.5220/0012044900003555</v>
      </c>
      <c r="H197" t="s">
        <v>467</v>
      </c>
      <c r="I197" t="s">
        <v>209</v>
      </c>
      <c r="J197" t="s">
        <v>830</v>
      </c>
      <c r="K197" t="s">
        <v>585</v>
      </c>
      <c r="L197" t="s">
        <v>629</v>
      </c>
      <c r="M197">
        <v>2023</v>
      </c>
      <c r="N197" t="s">
        <v>18</v>
      </c>
      <c r="O197" t="s">
        <v>18</v>
      </c>
      <c r="P197">
        <v>604</v>
      </c>
      <c r="Q197">
        <v>609</v>
      </c>
      <c r="R197" t="s">
        <v>18</v>
      </c>
      <c r="S197" t="s">
        <v>971</v>
      </c>
      <c r="T197" t="s">
        <v>18</v>
      </c>
      <c r="U197" t="s">
        <v>972</v>
      </c>
    </row>
    <row r="198" spans="1:21" x14ac:dyDescent="0.25">
      <c r="A198" t="s">
        <v>5441</v>
      </c>
      <c r="B198" t="str">
        <f t="shared" si="3"/>
        <v>DELETED</v>
      </c>
      <c r="C198" s="5"/>
      <c r="D198" s="5" t="s">
        <v>5431</v>
      </c>
      <c r="E198" s="5"/>
      <c r="F198" s="5"/>
      <c r="G198" t="str">
        <f>HYPERLINK("http://dx.doi.org/10.1007/978-3-319-42887-1_18","http://dx.doi.org/10.1007/978-3-319-42887-1_18")</f>
        <v>http://dx.doi.org/10.1007/978-3-319-42887-1_18</v>
      </c>
      <c r="H198" t="s">
        <v>468</v>
      </c>
      <c r="I198" t="s">
        <v>210</v>
      </c>
      <c r="J198" t="s">
        <v>831</v>
      </c>
      <c r="K198" t="s">
        <v>544</v>
      </c>
      <c r="L198" t="s">
        <v>602</v>
      </c>
      <c r="M198">
        <v>2016</v>
      </c>
      <c r="N198">
        <v>256</v>
      </c>
      <c r="O198" t="s">
        <v>18</v>
      </c>
      <c r="P198">
        <v>218</v>
      </c>
      <c r="Q198">
        <v>229</v>
      </c>
      <c r="R198" t="s">
        <v>18</v>
      </c>
      <c r="S198" t="s">
        <v>901</v>
      </c>
      <c r="T198" t="s">
        <v>902</v>
      </c>
      <c r="U198" t="s">
        <v>920</v>
      </c>
    </row>
    <row r="199" spans="1:21" x14ac:dyDescent="0.25">
      <c r="A199" t="s">
        <v>5441</v>
      </c>
      <c r="B199" t="str">
        <f t="shared" si="3"/>
        <v>DELETED</v>
      </c>
      <c r="C199" s="5"/>
      <c r="D199" s="5" t="s">
        <v>5431</v>
      </c>
      <c r="E199" s="5"/>
      <c r="F199" s="5"/>
      <c r="G199" t="str">
        <f>HYPERLINK("http://dx.doi.org/10.1007/978-3-031-41620-0_15","http://dx.doi.org/10.1007/978-3-031-41620-0_15")</f>
        <v>http://dx.doi.org/10.1007/978-3-031-41620-0_15</v>
      </c>
      <c r="H199" t="s">
        <v>469</v>
      </c>
      <c r="I199" t="s">
        <v>211</v>
      </c>
      <c r="J199" t="s">
        <v>832</v>
      </c>
      <c r="K199" t="s">
        <v>586</v>
      </c>
      <c r="L199" t="s">
        <v>630</v>
      </c>
      <c r="M199">
        <v>2023</v>
      </c>
      <c r="N199">
        <v>14159</v>
      </c>
      <c r="O199" t="s">
        <v>18</v>
      </c>
      <c r="P199">
        <v>249</v>
      </c>
      <c r="Q199">
        <v>265</v>
      </c>
      <c r="R199" t="s">
        <v>18</v>
      </c>
      <c r="S199" t="s">
        <v>904</v>
      </c>
      <c r="T199" t="s">
        <v>905</v>
      </c>
      <c r="U199" t="s">
        <v>973</v>
      </c>
    </row>
    <row r="200" spans="1:21" x14ac:dyDescent="0.25">
      <c r="A200" t="s">
        <v>5441</v>
      </c>
      <c r="B200" t="str">
        <f t="shared" si="3"/>
        <v>DELETED</v>
      </c>
      <c r="C200" s="5"/>
      <c r="D200" s="5" t="s">
        <v>5431</v>
      </c>
      <c r="E200" s="5"/>
      <c r="F200" s="5"/>
      <c r="G200" t="str">
        <f>HYPERLINK("http://dx.doi.org/10.1007/978-3-031-27815-0_14","http://dx.doi.org/10.1007/978-3-031-27815-0_14")</f>
        <v>http://dx.doi.org/10.1007/978-3-031-27815-0_14</v>
      </c>
      <c r="H200" t="s">
        <v>470</v>
      </c>
      <c r="I200" t="s">
        <v>212</v>
      </c>
      <c r="J200" t="s">
        <v>833</v>
      </c>
      <c r="K200" t="s">
        <v>535</v>
      </c>
      <c r="L200" t="s">
        <v>597</v>
      </c>
      <c r="M200">
        <v>2023</v>
      </c>
      <c r="N200">
        <v>468</v>
      </c>
      <c r="O200" t="s">
        <v>18</v>
      </c>
      <c r="P200">
        <v>190</v>
      </c>
      <c r="Q200">
        <v>202</v>
      </c>
      <c r="R200" t="s">
        <v>18</v>
      </c>
      <c r="S200" t="s">
        <v>901</v>
      </c>
      <c r="T200" t="s">
        <v>902</v>
      </c>
      <c r="U200" t="s">
        <v>908</v>
      </c>
    </row>
    <row r="201" spans="1:21" x14ac:dyDescent="0.25">
      <c r="A201" t="s">
        <v>5441</v>
      </c>
      <c r="B201" t="str">
        <f t="shared" si="3"/>
        <v>DELETED</v>
      </c>
      <c r="C201" s="5" t="s">
        <v>5431</v>
      </c>
      <c r="D201" s="5"/>
      <c r="E201" s="5"/>
      <c r="F201" s="5"/>
      <c r="G201" t="str">
        <f>HYPERLINK("http://dx.doi.org/10.1007/978-3-031-78666-2_23","http://dx.doi.org/10.1007/978-3-031-78666-2_23")</f>
        <v>http://dx.doi.org/10.1007/978-3-031-78666-2_23</v>
      </c>
      <c r="H201" t="s">
        <v>471</v>
      </c>
      <c r="I201" t="s">
        <v>213</v>
      </c>
      <c r="J201" t="s">
        <v>834</v>
      </c>
      <c r="K201" t="s">
        <v>543</v>
      </c>
      <c r="L201" t="s">
        <v>601</v>
      </c>
      <c r="M201">
        <v>2025</v>
      </c>
      <c r="N201">
        <v>534</v>
      </c>
      <c r="O201" t="s">
        <v>18</v>
      </c>
      <c r="P201">
        <v>300</v>
      </c>
      <c r="Q201">
        <v>313</v>
      </c>
      <c r="R201" t="s">
        <v>18</v>
      </c>
      <c r="S201" t="s">
        <v>901</v>
      </c>
      <c r="T201" t="s">
        <v>902</v>
      </c>
      <c r="U201" t="s">
        <v>919</v>
      </c>
    </row>
    <row r="202" spans="1:21" x14ac:dyDescent="0.25">
      <c r="A202" t="s">
        <v>5441</v>
      </c>
      <c r="B202" t="str">
        <f t="shared" si="3"/>
        <v>DELETED</v>
      </c>
      <c r="C202" s="5"/>
      <c r="D202" s="5" t="s">
        <v>5431</v>
      </c>
      <c r="E202" s="5"/>
      <c r="F202" s="5"/>
      <c r="G202" t="str">
        <f>HYPERLINK("http://dx.doi.org/10.1007/978-3-031-16103-2_9","http://dx.doi.org/10.1007/978-3-031-16103-2_9")</f>
        <v>http://dx.doi.org/10.1007/978-3-031-16103-2_9</v>
      </c>
      <c r="H202" t="s">
        <v>472</v>
      </c>
      <c r="I202" t="s">
        <v>214</v>
      </c>
      <c r="J202" t="s">
        <v>835</v>
      </c>
      <c r="K202" t="s">
        <v>533</v>
      </c>
      <c r="L202" t="s">
        <v>596</v>
      </c>
      <c r="M202">
        <v>2022</v>
      </c>
      <c r="N202">
        <v>13420</v>
      </c>
      <c r="O202" t="s">
        <v>18</v>
      </c>
      <c r="P202">
        <v>91</v>
      </c>
      <c r="Q202">
        <v>106</v>
      </c>
      <c r="R202" t="s">
        <v>18</v>
      </c>
      <c r="S202" t="s">
        <v>904</v>
      </c>
      <c r="T202" t="s">
        <v>905</v>
      </c>
      <c r="U202" t="s">
        <v>906</v>
      </c>
    </row>
    <row r="203" spans="1:21" x14ac:dyDescent="0.25">
      <c r="A203" t="s">
        <v>5441</v>
      </c>
      <c r="B203" t="str">
        <f t="shared" si="3"/>
        <v>DELETED</v>
      </c>
      <c r="C203" s="5"/>
      <c r="D203" s="5" t="s">
        <v>5431</v>
      </c>
      <c r="E203" s="5"/>
      <c r="F203" s="5"/>
      <c r="G203" t="str">
        <f>HYPERLINK("http://dx.doi.org/10.1007/978-3-031-25383-6_24","http://dx.doi.org/10.1007/978-3-031-25383-6_24")</f>
        <v>http://dx.doi.org/10.1007/978-3-031-25383-6_24</v>
      </c>
      <c r="H203" t="s">
        <v>473</v>
      </c>
      <c r="I203" t="s">
        <v>215</v>
      </c>
      <c r="J203" t="s">
        <v>836</v>
      </c>
      <c r="K203" t="s">
        <v>549</v>
      </c>
      <c r="L203" t="s">
        <v>596</v>
      </c>
      <c r="M203">
        <v>2023</v>
      </c>
      <c r="N203">
        <v>460</v>
      </c>
      <c r="O203" t="s">
        <v>18</v>
      </c>
      <c r="P203">
        <v>322</v>
      </c>
      <c r="Q203">
        <v>333</v>
      </c>
      <c r="R203" t="s">
        <v>18</v>
      </c>
      <c r="S203" t="s">
        <v>901</v>
      </c>
      <c r="T203" t="s">
        <v>902</v>
      </c>
      <c r="U203" t="s">
        <v>925</v>
      </c>
    </row>
    <row r="204" spans="1:21" x14ac:dyDescent="0.25">
      <c r="A204" t="s">
        <v>5441</v>
      </c>
      <c r="B204" t="str">
        <f t="shared" si="3"/>
        <v>DELETED</v>
      </c>
      <c r="C204" s="5"/>
      <c r="D204" s="5" t="s">
        <v>5431</v>
      </c>
      <c r="E204" s="5"/>
      <c r="F204" s="5"/>
      <c r="G204" t="str">
        <f>HYPERLINK("http://dx.doi.org/10.1007/978-3-031-70396-6_27","http://dx.doi.org/10.1007/978-3-031-70396-6_27")</f>
        <v>http://dx.doi.org/10.1007/978-3-031-70396-6_27</v>
      </c>
      <c r="H204" t="s">
        <v>474</v>
      </c>
      <c r="I204" t="s">
        <v>216</v>
      </c>
      <c r="J204" t="s">
        <v>837</v>
      </c>
      <c r="K204" t="s">
        <v>556</v>
      </c>
      <c r="L204" t="s">
        <v>601</v>
      </c>
      <c r="M204">
        <v>2024</v>
      </c>
      <c r="N204">
        <v>14940</v>
      </c>
      <c r="O204" t="s">
        <v>18</v>
      </c>
      <c r="P204">
        <v>474</v>
      </c>
      <c r="Q204">
        <v>492</v>
      </c>
      <c r="R204" t="s">
        <v>18</v>
      </c>
      <c r="S204" t="s">
        <v>904</v>
      </c>
      <c r="T204" t="s">
        <v>905</v>
      </c>
      <c r="U204" t="s">
        <v>934</v>
      </c>
    </row>
    <row r="205" spans="1:21" x14ac:dyDescent="0.25">
      <c r="A205" t="s">
        <v>5441</v>
      </c>
      <c r="B205" t="str">
        <f t="shared" si="3"/>
        <v>DELETED</v>
      </c>
      <c r="C205" s="5"/>
      <c r="D205" s="5" t="s">
        <v>5431</v>
      </c>
      <c r="E205" s="5"/>
      <c r="F205" s="5"/>
      <c r="G205" t="str">
        <f>HYPERLINK("http://dx.doi.org/10.1109/SCC.2015.113","http://dx.doi.org/10.1109/SCC.2015.113")</f>
        <v>http://dx.doi.org/10.1109/SCC.2015.113</v>
      </c>
      <c r="H205" t="s">
        <v>475</v>
      </c>
      <c r="I205" t="s">
        <v>217</v>
      </c>
      <c r="J205" t="s">
        <v>838</v>
      </c>
      <c r="K205" t="s">
        <v>583</v>
      </c>
      <c r="L205" t="s">
        <v>628</v>
      </c>
      <c r="M205">
        <v>2015</v>
      </c>
      <c r="N205" t="s">
        <v>18</v>
      </c>
      <c r="O205" t="s">
        <v>18</v>
      </c>
      <c r="P205">
        <v>777</v>
      </c>
      <c r="Q205">
        <v>781</v>
      </c>
      <c r="R205" t="s">
        <v>18</v>
      </c>
      <c r="S205" t="s">
        <v>18</v>
      </c>
      <c r="T205" t="s">
        <v>18</v>
      </c>
      <c r="U205" t="s">
        <v>968</v>
      </c>
    </row>
    <row r="206" spans="1:21" x14ac:dyDescent="0.25">
      <c r="A206" t="s">
        <v>5441</v>
      </c>
      <c r="B206" t="str">
        <f t="shared" si="3"/>
        <v>DELETED</v>
      </c>
      <c r="C206" s="5"/>
      <c r="D206" s="5" t="s">
        <v>5431</v>
      </c>
      <c r="E206" s="5"/>
      <c r="F206" s="5"/>
      <c r="G206" t="str">
        <f>HYPERLINK("http://dx.doi.org/10.1007/978-3-319-23063-4_30","http://dx.doi.org/10.1007/978-3-319-23063-4_30")</f>
        <v>http://dx.doi.org/10.1007/978-3-319-23063-4_30</v>
      </c>
      <c r="H206" t="s">
        <v>476</v>
      </c>
      <c r="I206" t="s">
        <v>218</v>
      </c>
      <c r="J206" t="s">
        <v>839</v>
      </c>
      <c r="K206" t="s">
        <v>552</v>
      </c>
      <c r="L206" t="s">
        <v>602</v>
      </c>
      <c r="M206">
        <v>2015</v>
      </c>
      <c r="N206">
        <v>9253</v>
      </c>
      <c r="O206" t="s">
        <v>18</v>
      </c>
      <c r="P206">
        <v>457</v>
      </c>
      <c r="Q206">
        <v>474</v>
      </c>
      <c r="R206" t="s">
        <v>18</v>
      </c>
      <c r="S206" t="s">
        <v>904</v>
      </c>
      <c r="T206" t="s">
        <v>905</v>
      </c>
      <c r="U206" t="s">
        <v>928</v>
      </c>
    </row>
    <row r="207" spans="1:21" x14ac:dyDescent="0.25">
      <c r="A207" t="s">
        <v>5441</v>
      </c>
      <c r="B207" t="str">
        <f t="shared" si="3"/>
        <v>DELETED</v>
      </c>
      <c r="C207" s="5"/>
      <c r="D207" s="5" t="s">
        <v>5431</v>
      </c>
      <c r="E207" s="5"/>
      <c r="F207" s="5"/>
      <c r="G207" t="str">
        <f>HYPERLINK("http://dx.doi.org/10.1007/978-3-319-42887-1_20","http://dx.doi.org/10.1007/978-3-319-42887-1_20")</f>
        <v>http://dx.doi.org/10.1007/978-3-319-42887-1_20</v>
      </c>
      <c r="H207" t="s">
        <v>477</v>
      </c>
      <c r="I207" t="s">
        <v>219</v>
      </c>
      <c r="J207" t="s">
        <v>840</v>
      </c>
      <c r="K207" t="s">
        <v>544</v>
      </c>
      <c r="L207" t="s">
        <v>602</v>
      </c>
      <c r="M207">
        <v>2016</v>
      </c>
      <c r="N207">
        <v>256</v>
      </c>
      <c r="O207" t="s">
        <v>18</v>
      </c>
      <c r="P207">
        <v>242</v>
      </c>
      <c r="Q207">
        <v>254</v>
      </c>
      <c r="R207" t="s">
        <v>18</v>
      </c>
      <c r="S207" t="s">
        <v>901</v>
      </c>
      <c r="T207" t="s">
        <v>18</v>
      </c>
      <c r="U207" t="s">
        <v>920</v>
      </c>
    </row>
    <row r="208" spans="1:21" x14ac:dyDescent="0.25">
      <c r="A208" t="s">
        <v>5441</v>
      </c>
      <c r="B208" t="str">
        <f t="shared" si="3"/>
        <v>DELETED</v>
      </c>
      <c r="C208" s="5"/>
      <c r="D208" s="5" t="s">
        <v>5431</v>
      </c>
      <c r="E208" s="5"/>
      <c r="F208" s="5"/>
      <c r="G208" t="str">
        <f>HYPERLINK("http://dx.doi.org/10.1007/978-3-030-21571-2_14","http://dx.doi.org/10.1007/978-3-030-21571-2_14")</f>
        <v>http://dx.doi.org/10.1007/978-3-030-21571-2_14</v>
      </c>
      <c r="H208" t="s">
        <v>478</v>
      </c>
      <c r="I208" t="s">
        <v>220</v>
      </c>
      <c r="J208" t="s">
        <v>841</v>
      </c>
      <c r="K208" t="s">
        <v>587</v>
      </c>
      <c r="L208" t="s">
        <v>631</v>
      </c>
      <c r="M208">
        <v>2019</v>
      </c>
      <c r="N208">
        <v>11522</v>
      </c>
      <c r="O208" t="s">
        <v>18</v>
      </c>
      <c r="P208">
        <v>237</v>
      </c>
      <c r="Q208">
        <v>257</v>
      </c>
      <c r="R208" t="s">
        <v>18</v>
      </c>
      <c r="S208" t="s">
        <v>904</v>
      </c>
      <c r="T208" t="s">
        <v>905</v>
      </c>
      <c r="U208" t="s">
        <v>974</v>
      </c>
    </row>
    <row r="209" spans="1:21" x14ac:dyDescent="0.25">
      <c r="A209" t="s">
        <v>5441</v>
      </c>
      <c r="B209" t="str">
        <f t="shared" si="3"/>
        <v>DELETED</v>
      </c>
      <c r="C209" s="5"/>
      <c r="D209" s="5" t="s">
        <v>5431</v>
      </c>
      <c r="E209" s="5"/>
      <c r="F209" s="5"/>
      <c r="G209" t="str">
        <f>HYPERLINK("http://dx.doi.org/10.1007/978-3-031-16171-1_7","http://dx.doi.org/10.1007/978-3-031-16171-1_7")</f>
        <v>http://dx.doi.org/10.1007/978-3-031-16171-1_7</v>
      </c>
      <c r="H209" t="s">
        <v>479</v>
      </c>
      <c r="I209" t="s">
        <v>221</v>
      </c>
      <c r="J209" t="s">
        <v>842</v>
      </c>
      <c r="K209" t="s">
        <v>534</v>
      </c>
      <c r="L209" t="s">
        <v>596</v>
      </c>
      <c r="M209">
        <v>2022</v>
      </c>
      <c r="N209">
        <v>458</v>
      </c>
      <c r="O209" t="s">
        <v>18</v>
      </c>
      <c r="P209">
        <v>105</v>
      </c>
      <c r="Q209">
        <v>119</v>
      </c>
      <c r="R209" t="s">
        <v>18</v>
      </c>
      <c r="S209" t="s">
        <v>901</v>
      </c>
      <c r="T209" t="s">
        <v>902</v>
      </c>
      <c r="U209" t="s">
        <v>907</v>
      </c>
    </row>
    <row r="210" spans="1:21" x14ac:dyDescent="0.25">
      <c r="A210" t="s">
        <v>5441</v>
      </c>
      <c r="B210" t="str">
        <f t="shared" si="3"/>
        <v>DELETED</v>
      </c>
      <c r="C210" s="5"/>
      <c r="D210" s="5" t="s">
        <v>5431</v>
      </c>
      <c r="E210" s="5"/>
      <c r="F210" s="5"/>
      <c r="G210" t="str">
        <f>HYPERLINK("http://dx.doi.org/10.1109/SCC.2017.64","http://dx.doi.org/10.1109/SCC.2017.64")</f>
        <v>http://dx.doi.org/10.1109/SCC.2017.64</v>
      </c>
      <c r="H210" t="s">
        <v>480</v>
      </c>
      <c r="I210" t="s">
        <v>222</v>
      </c>
      <c r="J210" t="s">
        <v>843</v>
      </c>
      <c r="K210" t="s">
        <v>554</v>
      </c>
      <c r="L210" t="s">
        <v>607</v>
      </c>
      <c r="M210">
        <v>2017</v>
      </c>
      <c r="N210" t="s">
        <v>18</v>
      </c>
      <c r="O210" t="s">
        <v>18</v>
      </c>
      <c r="P210">
        <v>450</v>
      </c>
      <c r="Q210">
        <v>458</v>
      </c>
      <c r="R210" t="s">
        <v>18</v>
      </c>
      <c r="S210" t="s">
        <v>18</v>
      </c>
      <c r="T210" t="s">
        <v>18</v>
      </c>
      <c r="U210" t="s">
        <v>931</v>
      </c>
    </row>
    <row r="211" spans="1:21" x14ac:dyDescent="0.25">
      <c r="A211" t="s">
        <v>5441</v>
      </c>
      <c r="B211" t="str">
        <f t="shared" si="3"/>
        <v>DELETED</v>
      </c>
      <c r="C211" s="5"/>
      <c r="D211" s="5" t="s">
        <v>5431</v>
      </c>
      <c r="E211" s="5"/>
      <c r="F211" s="5"/>
      <c r="G211" t="str">
        <f>HYPERLINK("http://dx.doi.org/10.1007/978-3-319-23063-4_11","http://dx.doi.org/10.1007/978-3-319-23063-4_11")</f>
        <v>http://dx.doi.org/10.1007/978-3-319-23063-4_11</v>
      </c>
      <c r="H211" t="s">
        <v>481</v>
      </c>
      <c r="I211" t="s">
        <v>223</v>
      </c>
      <c r="J211" t="s">
        <v>844</v>
      </c>
      <c r="K211" t="s">
        <v>552</v>
      </c>
      <c r="L211" t="s">
        <v>602</v>
      </c>
      <c r="M211">
        <v>2015</v>
      </c>
      <c r="N211">
        <v>9253</v>
      </c>
      <c r="O211" t="s">
        <v>18</v>
      </c>
      <c r="P211">
        <v>172</v>
      </c>
      <c r="Q211">
        <v>179</v>
      </c>
      <c r="R211" t="s">
        <v>18</v>
      </c>
      <c r="S211" t="s">
        <v>904</v>
      </c>
      <c r="T211" t="s">
        <v>905</v>
      </c>
      <c r="U211" t="s">
        <v>928</v>
      </c>
    </row>
    <row r="212" spans="1:21" x14ac:dyDescent="0.25">
      <c r="A212" t="s">
        <v>5441</v>
      </c>
      <c r="B212" t="str">
        <f t="shared" si="3"/>
        <v>DELETED</v>
      </c>
      <c r="C212" s="5"/>
      <c r="D212" s="5" t="s">
        <v>5431</v>
      </c>
      <c r="E212" s="5"/>
      <c r="F212" s="5"/>
      <c r="G212" t="str">
        <f>HYPERLINK("http://dx.doi.org/10.1109/ICPM63005.2024.10680678","http://dx.doi.org/10.1109/ICPM63005.2024.10680678")</f>
        <v>http://dx.doi.org/10.1109/ICPM63005.2024.10680678</v>
      </c>
      <c r="H212" t="s">
        <v>482</v>
      </c>
      <c r="I212" t="s">
        <v>224</v>
      </c>
      <c r="J212" t="s">
        <v>845</v>
      </c>
      <c r="K212" t="s">
        <v>537</v>
      </c>
      <c r="L212" t="s">
        <v>599</v>
      </c>
      <c r="M212">
        <v>2024</v>
      </c>
      <c r="N212" t="s">
        <v>18</v>
      </c>
      <c r="O212" t="s">
        <v>18</v>
      </c>
      <c r="P212">
        <v>161</v>
      </c>
      <c r="Q212">
        <v>168</v>
      </c>
      <c r="R212" t="s">
        <v>18</v>
      </c>
      <c r="S212" t="s">
        <v>18</v>
      </c>
      <c r="T212" t="s">
        <v>18</v>
      </c>
      <c r="U212" t="s">
        <v>910</v>
      </c>
    </row>
    <row r="213" spans="1:21" x14ac:dyDescent="0.25">
      <c r="A213" t="s">
        <v>5441</v>
      </c>
      <c r="B213" t="str">
        <f t="shared" si="3"/>
        <v>DELETED</v>
      </c>
      <c r="C213" s="5"/>
      <c r="D213" s="5" t="s">
        <v>5431</v>
      </c>
      <c r="E213" s="5"/>
      <c r="F213" s="5"/>
      <c r="G213" t="str">
        <f>HYPERLINK("http://dx.doi.org/10.1109/ICPM63005.2024.10680620","http://dx.doi.org/10.1109/ICPM63005.2024.10680620")</f>
        <v>http://dx.doi.org/10.1109/ICPM63005.2024.10680620</v>
      </c>
      <c r="H213" t="s">
        <v>483</v>
      </c>
      <c r="I213" t="s">
        <v>225</v>
      </c>
      <c r="J213" t="s">
        <v>846</v>
      </c>
      <c r="K213" t="s">
        <v>537</v>
      </c>
      <c r="L213" t="s">
        <v>599</v>
      </c>
      <c r="M213">
        <v>2024</v>
      </c>
      <c r="N213" t="s">
        <v>18</v>
      </c>
      <c r="O213" t="s">
        <v>18</v>
      </c>
      <c r="P213">
        <v>1</v>
      </c>
      <c r="Q213">
        <v>8</v>
      </c>
      <c r="R213" t="s">
        <v>18</v>
      </c>
      <c r="S213" t="s">
        <v>18</v>
      </c>
      <c r="T213" t="s">
        <v>18</v>
      </c>
      <c r="U213" t="s">
        <v>910</v>
      </c>
    </row>
    <row r="214" spans="1:21" x14ac:dyDescent="0.25">
      <c r="A214" t="s">
        <v>5441</v>
      </c>
      <c r="B214" t="str">
        <f t="shared" si="3"/>
        <v>DELETED</v>
      </c>
      <c r="C214" s="5"/>
      <c r="D214" s="5" t="s">
        <v>5431</v>
      </c>
      <c r="E214" s="5"/>
      <c r="F214" s="5"/>
      <c r="G214" t="str">
        <f>HYPERLINK("http://dx.doi.org/10.1109/ICPM63005.2024.10680658","http://dx.doi.org/10.1109/ICPM63005.2024.10680658")</f>
        <v>http://dx.doi.org/10.1109/ICPM63005.2024.10680658</v>
      </c>
      <c r="H214" t="s">
        <v>484</v>
      </c>
      <c r="I214" t="s">
        <v>226</v>
      </c>
      <c r="J214" t="s">
        <v>847</v>
      </c>
      <c r="K214" t="s">
        <v>537</v>
      </c>
      <c r="L214" t="s">
        <v>599</v>
      </c>
      <c r="M214">
        <v>2024</v>
      </c>
      <c r="N214" t="s">
        <v>18</v>
      </c>
      <c r="O214" t="s">
        <v>18</v>
      </c>
      <c r="P214">
        <v>153</v>
      </c>
      <c r="Q214">
        <v>160</v>
      </c>
      <c r="R214" t="s">
        <v>18</v>
      </c>
      <c r="S214" t="s">
        <v>18</v>
      </c>
      <c r="T214" t="s">
        <v>18</v>
      </c>
      <c r="U214" t="s">
        <v>910</v>
      </c>
    </row>
    <row r="215" spans="1:21" x14ac:dyDescent="0.25">
      <c r="A215" t="s">
        <v>5441</v>
      </c>
      <c r="B215" t="str">
        <f t="shared" si="3"/>
        <v>DELETED</v>
      </c>
      <c r="C215" s="5" t="s">
        <v>5431</v>
      </c>
      <c r="D215" s="5"/>
      <c r="E215" s="5"/>
      <c r="F215" s="5"/>
      <c r="G215" t="str">
        <f>HYPERLINK("http://dx.doi.org/10.1007/978-3-031-70396-6_2","http://dx.doi.org/10.1007/978-3-031-70396-6_2")</f>
        <v>http://dx.doi.org/10.1007/978-3-031-70396-6_2</v>
      </c>
      <c r="H215" t="s">
        <v>485</v>
      </c>
      <c r="I215" t="s">
        <v>227</v>
      </c>
      <c r="J215" t="s">
        <v>848</v>
      </c>
      <c r="K215" t="s">
        <v>556</v>
      </c>
      <c r="L215" t="s">
        <v>601</v>
      </c>
      <c r="M215">
        <v>2024</v>
      </c>
      <c r="N215">
        <v>14940</v>
      </c>
      <c r="O215" t="s">
        <v>18</v>
      </c>
      <c r="P215">
        <v>21</v>
      </c>
      <c r="Q215">
        <v>38</v>
      </c>
      <c r="R215" t="s">
        <v>18</v>
      </c>
      <c r="S215" t="s">
        <v>904</v>
      </c>
      <c r="T215" t="s">
        <v>905</v>
      </c>
      <c r="U215" t="s">
        <v>934</v>
      </c>
    </row>
    <row r="216" spans="1:21" x14ac:dyDescent="0.25">
      <c r="A216" t="s">
        <v>5441</v>
      </c>
      <c r="B216" t="str">
        <f t="shared" si="3"/>
        <v>DELETED</v>
      </c>
      <c r="C216" s="5"/>
      <c r="D216" s="5" t="s">
        <v>5431</v>
      </c>
      <c r="E216" s="5"/>
      <c r="F216" s="5"/>
      <c r="G216" t="str">
        <f>HYPERLINK("http://dx.doi.org/10.1007/978-3-031-25383-6_9","http://dx.doi.org/10.1007/978-3-031-25383-6_9")</f>
        <v>http://dx.doi.org/10.1007/978-3-031-25383-6_9</v>
      </c>
      <c r="H216" t="s">
        <v>486</v>
      </c>
      <c r="I216" t="s">
        <v>100</v>
      </c>
      <c r="J216" t="s">
        <v>849</v>
      </c>
      <c r="K216" t="s">
        <v>549</v>
      </c>
      <c r="L216" t="s">
        <v>596</v>
      </c>
      <c r="M216">
        <v>2023</v>
      </c>
      <c r="N216">
        <v>460</v>
      </c>
      <c r="O216" t="s">
        <v>18</v>
      </c>
      <c r="P216">
        <v>101</v>
      </c>
      <c r="Q216">
        <v>112</v>
      </c>
      <c r="R216" t="s">
        <v>18</v>
      </c>
      <c r="S216" t="s">
        <v>901</v>
      </c>
      <c r="T216" t="s">
        <v>902</v>
      </c>
      <c r="U216" t="s">
        <v>925</v>
      </c>
    </row>
    <row r="217" spans="1:21" x14ac:dyDescent="0.25">
      <c r="A217" t="s">
        <v>5441</v>
      </c>
      <c r="B217" t="str">
        <f t="shared" si="3"/>
        <v>DELETED</v>
      </c>
      <c r="C217" s="5" t="s">
        <v>5431</v>
      </c>
      <c r="D217" s="5"/>
      <c r="E217" s="5"/>
      <c r="F217" s="5"/>
      <c r="G217" t="str">
        <f>HYPERLINK("http://dx.doi.org/10.1007/978-3-319-42887-1_19","http://dx.doi.org/10.1007/978-3-319-42887-1_19")</f>
        <v>http://dx.doi.org/10.1007/978-3-319-42887-1_19</v>
      </c>
      <c r="H217" t="s">
        <v>487</v>
      </c>
      <c r="I217" t="s">
        <v>228</v>
      </c>
      <c r="J217" t="s">
        <v>850</v>
      </c>
      <c r="K217" t="s">
        <v>544</v>
      </c>
      <c r="L217" t="s">
        <v>602</v>
      </c>
      <c r="M217">
        <v>2016</v>
      </c>
      <c r="N217">
        <v>256</v>
      </c>
      <c r="O217" t="s">
        <v>18</v>
      </c>
      <c r="P217">
        <v>230</v>
      </c>
      <c r="Q217">
        <v>241</v>
      </c>
      <c r="R217" t="s">
        <v>18</v>
      </c>
      <c r="S217" t="s">
        <v>901</v>
      </c>
      <c r="T217" t="s">
        <v>18</v>
      </c>
      <c r="U217" t="s">
        <v>920</v>
      </c>
    </row>
    <row r="218" spans="1:21" x14ac:dyDescent="0.25">
      <c r="A218" t="s">
        <v>5441</v>
      </c>
      <c r="B218" t="str">
        <f t="shared" si="3"/>
        <v>DELETED</v>
      </c>
      <c r="C218" s="5" t="s">
        <v>5431</v>
      </c>
      <c r="D218" s="5"/>
      <c r="E218" s="5"/>
      <c r="F218" s="5"/>
      <c r="G218" t="str">
        <f>HYPERLINK("http://dx.doi.org/10.1007/978-3-031-78666-2_11","http://dx.doi.org/10.1007/978-3-031-78666-2_11")</f>
        <v>http://dx.doi.org/10.1007/978-3-031-78666-2_11</v>
      </c>
      <c r="H218" t="s">
        <v>488</v>
      </c>
      <c r="I218" t="s">
        <v>229</v>
      </c>
      <c r="J218" t="s">
        <v>851</v>
      </c>
      <c r="K218" t="s">
        <v>543</v>
      </c>
      <c r="L218" t="s">
        <v>601</v>
      </c>
      <c r="M218">
        <v>2025</v>
      </c>
      <c r="N218">
        <v>534</v>
      </c>
      <c r="O218" t="s">
        <v>18</v>
      </c>
      <c r="P218">
        <v>138</v>
      </c>
      <c r="Q218">
        <v>149</v>
      </c>
      <c r="R218" t="s">
        <v>18</v>
      </c>
      <c r="S218" t="s">
        <v>901</v>
      </c>
      <c r="T218" t="s">
        <v>902</v>
      </c>
      <c r="U218" t="s">
        <v>919</v>
      </c>
    </row>
    <row r="219" spans="1:21" x14ac:dyDescent="0.25">
      <c r="A219" t="s">
        <v>5441</v>
      </c>
      <c r="B219" t="str">
        <f t="shared" si="3"/>
        <v>DELETED</v>
      </c>
      <c r="C219" s="5"/>
      <c r="D219" s="5" t="s">
        <v>5431</v>
      </c>
      <c r="E219" s="5"/>
      <c r="F219" s="5"/>
      <c r="G219" t="str">
        <f>HYPERLINK("http://dx.doi.org/10.1109/ICPM57379.2022.9980649","http://dx.doi.org/10.1109/ICPM57379.2022.9980649")</f>
        <v>http://dx.doi.org/10.1109/ICPM57379.2022.9980649</v>
      </c>
      <c r="H219" t="s">
        <v>489</v>
      </c>
      <c r="I219" t="s">
        <v>230</v>
      </c>
      <c r="J219" t="s">
        <v>852</v>
      </c>
      <c r="K219" t="s">
        <v>542</v>
      </c>
      <c r="L219" t="s">
        <v>597</v>
      </c>
      <c r="M219">
        <v>2022</v>
      </c>
      <c r="N219" t="s">
        <v>18</v>
      </c>
      <c r="O219" t="s">
        <v>18</v>
      </c>
      <c r="P219">
        <v>104</v>
      </c>
      <c r="Q219">
        <v>111</v>
      </c>
      <c r="R219" t="s">
        <v>18</v>
      </c>
      <c r="S219" t="s">
        <v>18</v>
      </c>
      <c r="T219" t="s">
        <v>18</v>
      </c>
      <c r="U219" t="s">
        <v>918</v>
      </c>
    </row>
    <row r="220" spans="1:21" x14ac:dyDescent="0.25">
      <c r="A220" t="s">
        <v>5441</v>
      </c>
      <c r="B220" t="str">
        <f t="shared" si="3"/>
        <v>DELETED</v>
      </c>
      <c r="C220" s="5" t="s">
        <v>5431</v>
      </c>
      <c r="D220" s="5"/>
      <c r="E220" s="5"/>
      <c r="F220" s="5"/>
      <c r="G220" t="str">
        <f>HYPERLINK("http://dx.doi.org/10.1007/978-3-031-25383-6_12","http://dx.doi.org/10.1007/978-3-031-25383-6_12")</f>
        <v>http://dx.doi.org/10.1007/978-3-031-25383-6_12</v>
      </c>
      <c r="H220" t="s">
        <v>490</v>
      </c>
      <c r="I220" t="s">
        <v>231</v>
      </c>
      <c r="J220" t="s">
        <v>853</v>
      </c>
      <c r="K220" t="s">
        <v>549</v>
      </c>
      <c r="L220" t="s">
        <v>596</v>
      </c>
      <c r="M220">
        <v>2023</v>
      </c>
      <c r="N220">
        <v>460</v>
      </c>
      <c r="O220" t="s">
        <v>18</v>
      </c>
      <c r="P220">
        <v>149</v>
      </c>
      <c r="Q220">
        <v>160</v>
      </c>
      <c r="R220" t="s">
        <v>18</v>
      </c>
      <c r="S220" t="s">
        <v>901</v>
      </c>
      <c r="T220" t="s">
        <v>902</v>
      </c>
      <c r="U220" t="s">
        <v>925</v>
      </c>
    </row>
    <row r="221" spans="1:21" x14ac:dyDescent="0.25">
      <c r="A221" t="s">
        <v>5441</v>
      </c>
      <c r="B221" t="str">
        <f t="shared" si="3"/>
        <v>DELETED</v>
      </c>
      <c r="C221" s="5" t="s">
        <v>5431</v>
      </c>
      <c r="D221" s="5"/>
      <c r="E221" s="5"/>
      <c r="F221" s="5"/>
      <c r="G221" t="str">
        <f>HYPERLINK("http://dx.doi.org/10.1109/ICPM57379.2022.9980753","http://dx.doi.org/10.1109/ICPM57379.2022.9980753")</f>
        <v>http://dx.doi.org/10.1109/ICPM57379.2022.9980753</v>
      </c>
      <c r="H221" t="s">
        <v>491</v>
      </c>
      <c r="I221" t="s">
        <v>232</v>
      </c>
      <c r="J221" t="s">
        <v>854</v>
      </c>
      <c r="K221" t="s">
        <v>542</v>
      </c>
      <c r="L221" t="s">
        <v>597</v>
      </c>
      <c r="M221">
        <v>2022</v>
      </c>
      <c r="N221" t="s">
        <v>18</v>
      </c>
      <c r="O221" t="s">
        <v>18</v>
      </c>
      <c r="P221">
        <v>56</v>
      </c>
      <c r="Q221">
        <v>63</v>
      </c>
      <c r="R221" t="s">
        <v>18</v>
      </c>
      <c r="S221" t="s">
        <v>18</v>
      </c>
      <c r="T221" t="s">
        <v>18</v>
      </c>
      <c r="U221" t="s">
        <v>918</v>
      </c>
    </row>
    <row r="222" spans="1:21" x14ac:dyDescent="0.25">
      <c r="A222" t="s">
        <v>5441</v>
      </c>
      <c r="B222" t="str">
        <f t="shared" si="3"/>
        <v>DELETED</v>
      </c>
      <c r="C222" s="5"/>
      <c r="D222" s="5" t="s">
        <v>5431</v>
      </c>
      <c r="E222" s="5"/>
      <c r="F222" s="5"/>
      <c r="G222" t="str">
        <f>HYPERLINK("http://dx.doi.org/10.1109/ICPM57379.2022.9980737","http://dx.doi.org/10.1109/ICPM57379.2022.9980737")</f>
        <v>http://dx.doi.org/10.1109/ICPM57379.2022.9980737</v>
      </c>
      <c r="H222" t="s">
        <v>492</v>
      </c>
      <c r="I222" t="s">
        <v>233</v>
      </c>
      <c r="J222" t="s">
        <v>855</v>
      </c>
      <c r="K222" t="s">
        <v>542</v>
      </c>
      <c r="L222" t="s">
        <v>597</v>
      </c>
      <c r="M222">
        <v>2022</v>
      </c>
      <c r="N222" t="s">
        <v>18</v>
      </c>
      <c r="O222" t="s">
        <v>18</v>
      </c>
      <c r="P222">
        <v>48</v>
      </c>
      <c r="Q222">
        <v>55</v>
      </c>
      <c r="R222" t="s">
        <v>18</v>
      </c>
      <c r="S222" t="s">
        <v>18</v>
      </c>
      <c r="T222" t="s">
        <v>18</v>
      </c>
      <c r="U222" t="s">
        <v>918</v>
      </c>
    </row>
    <row r="223" spans="1:21" x14ac:dyDescent="0.25">
      <c r="A223" t="s">
        <v>5441</v>
      </c>
      <c r="B223" t="str">
        <f t="shared" si="3"/>
        <v>DELETED</v>
      </c>
      <c r="C223" s="5"/>
      <c r="D223" s="5" t="s">
        <v>5431</v>
      </c>
      <c r="E223" s="5"/>
      <c r="F223" s="5"/>
      <c r="G223" s="6" t="str">
        <f>HYPERLINK("http://dx.doi.org/10.1109/ICPM57379.2022.9980588","http://dx.doi.org/10.1109/ICPM57379.2022.9980588")</f>
        <v>http://dx.doi.org/10.1109/ICPM57379.2022.9980588</v>
      </c>
      <c r="H223" t="s">
        <v>493</v>
      </c>
      <c r="I223" t="s">
        <v>234</v>
      </c>
      <c r="J223" t="s">
        <v>856</v>
      </c>
      <c r="K223" t="s">
        <v>542</v>
      </c>
      <c r="L223" t="s">
        <v>597</v>
      </c>
      <c r="M223">
        <v>2022</v>
      </c>
      <c r="N223" t="s">
        <v>18</v>
      </c>
      <c r="O223" t="s">
        <v>18</v>
      </c>
      <c r="P223">
        <v>88</v>
      </c>
      <c r="Q223">
        <v>95</v>
      </c>
      <c r="R223" t="s">
        <v>18</v>
      </c>
      <c r="S223" t="s">
        <v>18</v>
      </c>
      <c r="T223" t="s">
        <v>18</v>
      </c>
      <c r="U223" t="s">
        <v>918</v>
      </c>
    </row>
    <row r="224" spans="1:21" x14ac:dyDescent="0.25">
      <c r="A224" t="s">
        <v>5441</v>
      </c>
      <c r="B224" t="str">
        <f t="shared" si="3"/>
        <v>DELETED</v>
      </c>
      <c r="C224" s="5"/>
      <c r="D224" s="5" t="s">
        <v>5431</v>
      </c>
      <c r="E224" s="5"/>
      <c r="F224" s="5"/>
      <c r="G224" t="str">
        <f>HYPERLINK("http://dx.doi.org/10.1007/978-3-031-25383-6_10","http://dx.doi.org/10.1007/978-3-031-25383-6_10")</f>
        <v>http://dx.doi.org/10.1007/978-3-031-25383-6_10</v>
      </c>
      <c r="H224" t="s">
        <v>494</v>
      </c>
      <c r="I224" t="s">
        <v>235</v>
      </c>
      <c r="J224" t="s">
        <v>857</v>
      </c>
      <c r="K224" t="s">
        <v>549</v>
      </c>
      <c r="L224" t="s">
        <v>596</v>
      </c>
      <c r="M224">
        <v>2023</v>
      </c>
      <c r="N224">
        <v>460</v>
      </c>
      <c r="O224" t="s">
        <v>18</v>
      </c>
      <c r="P224">
        <v>117</v>
      </c>
      <c r="Q224">
        <v>131</v>
      </c>
      <c r="R224" t="s">
        <v>18</v>
      </c>
      <c r="S224" t="s">
        <v>901</v>
      </c>
      <c r="T224" t="s">
        <v>902</v>
      </c>
      <c r="U224" t="s">
        <v>925</v>
      </c>
    </row>
    <row r="225" spans="1:21" x14ac:dyDescent="0.25">
      <c r="A225" t="s">
        <v>5441</v>
      </c>
      <c r="B225" t="str">
        <f t="shared" si="3"/>
        <v>DELETED</v>
      </c>
      <c r="C225" s="5"/>
      <c r="D225" s="5" t="s">
        <v>5431</v>
      </c>
      <c r="E225" s="5"/>
      <c r="F225" s="5"/>
      <c r="G225" t="str">
        <f>HYPERLINK("http://dx.doi.org/10.1007/978-3-031-34560-9_25","http://dx.doi.org/10.1007/978-3-031-34560-9_25")</f>
        <v>http://dx.doi.org/10.1007/978-3-031-34560-9_25</v>
      </c>
      <c r="H225" t="s">
        <v>495</v>
      </c>
      <c r="I225" t="s">
        <v>236</v>
      </c>
      <c r="J225" t="s">
        <v>858</v>
      </c>
      <c r="K225" t="s">
        <v>580</v>
      </c>
      <c r="L225" t="s">
        <v>625</v>
      </c>
      <c r="M225">
        <v>2023</v>
      </c>
      <c r="N225">
        <v>13901</v>
      </c>
      <c r="O225" t="s">
        <v>18</v>
      </c>
      <c r="P225">
        <v>417</v>
      </c>
      <c r="Q225">
        <v>433</v>
      </c>
      <c r="R225" t="s">
        <v>18</v>
      </c>
      <c r="S225" t="s">
        <v>904</v>
      </c>
      <c r="T225" t="s">
        <v>905</v>
      </c>
      <c r="U225" t="s">
        <v>965</v>
      </c>
    </row>
    <row r="226" spans="1:21" x14ac:dyDescent="0.25">
      <c r="A226" t="s">
        <v>5446</v>
      </c>
      <c r="B226" t="str">
        <f t="shared" si="3"/>
        <v>DELETED</v>
      </c>
      <c r="C226" s="5" t="s">
        <v>5431</v>
      </c>
      <c r="D226" s="5"/>
      <c r="E226" s="5"/>
      <c r="F226" s="5"/>
      <c r="G226" t="str">
        <f>HYPERLINK("http://dx.doi.org/10.1109/ICPM57379.2022.9980807","http://dx.doi.org/10.1109/ICPM57379.2022.9980807")</f>
        <v>http://dx.doi.org/10.1109/ICPM57379.2022.9980807</v>
      </c>
      <c r="H226" t="s">
        <v>496</v>
      </c>
      <c r="I226" t="s">
        <v>237</v>
      </c>
      <c r="J226" t="s">
        <v>859</v>
      </c>
      <c r="K226" t="s">
        <v>542</v>
      </c>
      <c r="L226" t="s">
        <v>597</v>
      </c>
      <c r="M226">
        <v>2022</v>
      </c>
      <c r="N226" t="s">
        <v>18</v>
      </c>
      <c r="O226" t="s">
        <v>18</v>
      </c>
      <c r="P226" t="s">
        <v>896</v>
      </c>
      <c r="Q226" t="s">
        <v>896</v>
      </c>
      <c r="R226" t="s">
        <v>18</v>
      </c>
      <c r="S226" t="s">
        <v>18</v>
      </c>
      <c r="T226" t="s">
        <v>18</v>
      </c>
      <c r="U226" t="s">
        <v>918</v>
      </c>
    </row>
    <row r="227" spans="1:21" x14ac:dyDescent="0.25">
      <c r="A227" t="s">
        <v>5441</v>
      </c>
      <c r="B227" t="str">
        <f t="shared" si="3"/>
        <v>DELETED</v>
      </c>
      <c r="C227" s="5" t="s">
        <v>5431</v>
      </c>
      <c r="D227" s="5"/>
      <c r="E227" s="5"/>
      <c r="F227" s="5"/>
      <c r="G227" t="str">
        <f>HYPERLINK("http://dx.doi.org/10.1007/978-3-031-78666-2_15","http://dx.doi.org/10.1007/978-3-031-78666-2_15")</f>
        <v>http://dx.doi.org/10.1007/978-3-031-78666-2_15</v>
      </c>
      <c r="H227" t="s">
        <v>497</v>
      </c>
      <c r="I227" t="s">
        <v>238</v>
      </c>
      <c r="J227" t="s">
        <v>860</v>
      </c>
      <c r="K227" t="s">
        <v>543</v>
      </c>
      <c r="L227" t="s">
        <v>601</v>
      </c>
      <c r="M227">
        <v>2025</v>
      </c>
      <c r="N227">
        <v>534</v>
      </c>
      <c r="O227" t="s">
        <v>18</v>
      </c>
      <c r="P227">
        <v>197</v>
      </c>
      <c r="Q227">
        <v>208</v>
      </c>
      <c r="R227" t="s">
        <v>18</v>
      </c>
      <c r="S227" t="s">
        <v>901</v>
      </c>
      <c r="T227" t="s">
        <v>902</v>
      </c>
      <c r="U227" t="s">
        <v>919</v>
      </c>
    </row>
    <row r="228" spans="1:21" x14ac:dyDescent="0.25">
      <c r="A228" t="s">
        <v>5441</v>
      </c>
      <c r="B228" t="str">
        <f t="shared" si="3"/>
        <v>DELETED</v>
      </c>
      <c r="C228" s="5"/>
      <c r="D228" s="5" t="s">
        <v>5431</v>
      </c>
      <c r="E228" s="5"/>
      <c r="F228" s="5"/>
      <c r="G228" t="str">
        <f>HYPERLINK("http://dx.doi.org/10.1109/ICPM57379.2022.9980723","http://dx.doi.org/10.1109/ICPM57379.2022.9980723")</f>
        <v>http://dx.doi.org/10.1109/ICPM57379.2022.9980723</v>
      </c>
      <c r="H228" t="s">
        <v>498</v>
      </c>
      <c r="I228" t="s">
        <v>239</v>
      </c>
      <c r="J228" t="s">
        <v>861</v>
      </c>
      <c r="K228" t="s">
        <v>542</v>
      </c>
      <c r="L228" t="s">
        <v>597</v>
      </c>
      <c r="M228">
        <v>2022</v>
      </c>
      <c r="N228" t="s">
        <v>18</v>
      </c>
      <c r="O228" t="s">
        <v>18</v>
      </c>
      <c r="P228">
        <v>64</v>
      </c>
      <c r="Q228">
        <v>71</v>
      </c>
      <c r="R228" t="s">
        <v>18</v>
      </c>
      <c r="S228" t="s">
        <v>18</v>
      </c>
      <c r="T228" t="s">
        <v>18</v>
      </c>
      <c r="U228" t="s">
        <v>918</v>
      </c>
    </row>
    <row r="229" spans="1:21" x14ac:dyDescent="0.25">
      <c r="A229" t="s">
        <v>5441</v>
      </c>
      <c r="B229" t="str">
        <f t="shared" si="3"/>
        <v>DELETED</v>
      </c>
      <c r="C229" s="5"/>
      <c r="D229" s="5" t="s">
        <v>5431</v>
      </c>
      <c r="E229" s="5"/>
      <c r="F229" s="5"/>
      <c r="G229" t="str">
        <f>HYPERLINK("http://dx.doi.org/10.1109/ICWS.2015.24","http://dx.doi.org/10.1109/ICWS.2015.24")</f>
        <v>http://dx.doi.org/10.1109/ICWS.2015.24</v>
      </c>
      <c r="H229" t="s">
        <v>499</v>
      </c>
      <c r="I229" t="s">
        <v>240</v>
      </c>
      <c r="J229" t="s">
        <v>862</v>
      </c>
      <c r="K229" t="s">
        <v>588</v>
      </c>
      <c r="L229" t="s">
        <v>632</v>
      </c>
      <c r="M229">
        <v>2015</v>
      </c>
      <c r="N229" t="s">
        <v>18</v>
      </c>
      <c r="O229" t="s">
        <v>18</v>
      </c>
      <c r="P229">
        <v>105</v>
      </c>
      <c r="Q229">
        <v>112</v>
      </c>
      <c r="R229" t="s">
        <v>18</v>
      </c>
      <c r="S229" t="s">
        <v>18</v>
      </c>
      <c r="T229" t="s">
        <v>18</v>
      </c>
      <c r="U229" t="s">
        <v>975</v>
      </c>
    </row>
    <row r="230" spans="1:21" x14ac:dyDescent="0.25">
      <c r="A230" t="s">
        <v>5441</v>
      </c>
      <c r="B230" t="str">
        <f t="shared" si="3"/>
        <v>DELETED</v>
      </c>
      <c r="C230" s="5" t="s">
        <v>5431</v>
      </c>
      <c r="D230" s="5"/>
      <c r="E230" s="5"/>
      <c r="F230" s="5"/>
      <c r="G230" t="str">
        <f>HYPERLINK("http://dx.doi.org/10.1016/j.cej.2014.10.031","http://dx.doi.org/10.1016/j.cej.2014.10.031")</f>
        <v>http://dx.doi.org/10.1016/j.cej.2014.10.031</v>
      </c>
      <c r="H230" t="s">
        <v>500</v>
      </c>
      <c r="I230" t="s">
        <v>241</v>
      </c>
      <c r="J230" t="s">
        <v>863</v>
      </c>
      <c r="K230" t="s">
        <v>589</v>
      </c>
      <c r="L230" t="s">
        <v>18</v>
      </c>
      <c r="M230">
        <v>2015</v>
      </c>
      <c r="N230">
        <v>262</v>
      </c>
      <c r="O230" t="s">
        <v>18</v>
      </c>
      <c r="P230">
        <v>716</v>
      </c>
      <c r="Q230">
        <v>726</v>
      </c>
      <c r="R230" t="s">
        <v>18</v>
      </c>
      <c r="S230" t="s">
        <v>976</v>
      </c>
      <c r="T230" t="s">
        <v>977</v>
      </c>
      <c r="U230" t="s">
        <v>18</v>
      </c>
    </row>
    <row r="231" spans="1:21" x14ac:dyDescent="0.25">
      <c r="A231" t="s">
        <v>5441</v>
      </c>
      <c r="B231" t="str">
        <f t="shared" si="3"/>
        <v>DELETED</v>
      </c>
      <c r="C231" s="5"/>
      <c r="D231" s="5" t="s">
        <v>5431</v>
      </c>
      <c r="E231" s="5"/>
      <c r="F231" s="5"/>
      <c r="G231" t="str">
        <f>HYPERLINK("http://dx.doi.org/10.1109/SCC.2016.58","http://dx.doi.org/10.1109/SCC.2016.58")</f>
        <v>http://dx.doi.org/10.1109/SCC.2016.58</v>
      </c>
      <c r="H231" t="s">
        <v>501</v>
      </c>
      <c r="I231" t="s">
        <v>242</v>
      </c>
      <c r="J231" t="s">
        <v>864</v>
      </c>
      <c r="K231" t="s">
        <v>590</v>
      </c>
      <c r="L231" t="s">
        <v>633</v>
      </c>
      <c r="M231">
        <v>2016</v>
      </c>
      <c r="N231" t="s">
        <v>18</v>
      </c>
      <c r="O231" t="s">
        <v>18</v>
      </c>
      <c r="P231">
        <v>395</v>
      </c>
      <c r="Q231">
        <v>402</v>
      </c>
      <c r="R231" t="s">
        <v>18</v>
      </c>
      <c r="S231" t="s">
        <v>978</v>
      </c>
      <c r="T231" t="s">
        <v>979</v>
      </c>
      <c r="U231" t="s">
        <v>980</v>
      </c>
    </row>
    <row r="232" spans="1:21" x14ac:dyDescent="0.25">
      <c r="A232" t="s">
        <v>5441</v>
      </c>
      <c r="B232" t="str">
        <f t="shared" si="3"/>
        <v>DELETED</v>
      </c>
      <c r="C232" s="5"/>
      <c r="D232" s="5" t="s">
        <v>5431</v>
      </c>
      <c r="E232" s="5"/>
      <c r="F232" s="5"/>
      <c r="G232" t="str">
        <f>HYPERLINK("http://dx.doi.org/10.1109/ICPM.2019.00027","http://dx.doi.org/10.1109/ICPM.2019.00027")</f>
        <v>http://dx.doi.org/10.1109/ICPM.2019.00027</v>
      </c>
      <c r="H232" t="s">
        <v>502</v>
      </c>
      <c r="I232" t="s">
        <v>243</v>
      </c>
      <c r="J232" t="s">
        <v>865</v>
      </c>
      <c r="K232" t="s">
        <v>545</v>
      </c>
      <c r="L232" t="s">
        <v>603</v>
      </c>
      <c r="M232">
        <v>2019</v>
      </c>
      <c r="N232" t="s">
        <v>18</v>
      </c>
      <c r="O232" t="s">
        <v>18</v>
      </c>
      <c r="P232">
        <v>121</v>
      </c>
      <c r="Q232">
        <v>128</v>
      </c>
      <c r="R232" t="s">
        <v>18</v>
      </c>
      <c r="S232" t="s">
        <v>18</v>
      </c>
      <c r="T232" t="s">
        <v>18</v>
      </c>
      <c r="U232" t="s">
        <v>921</v>
      </c>
    </row>
    <row r="233" spans="1:21" x14ac:dyDescent="0.25">
      <c r="A233" t="s">
        <v>5441</v>
      </c>
      <c r="B233" t="str">
        <f t="shared" si="3"/>
        <v>DELETED</v>
      </c>
      <c r="C233" s="5" t="s">
        <v>5431</v>
      </c>
      <c r="D233" s="5"/>
      <c r="E233" s="5"/>
      <c r="F233" s="5"/>
      <c r="G233" t="str">
        <f>HYPERLINK("http://dx.doi.org/10.1109/ICPM.2019.00012","http://dx.doi.org/10.1109/ICPM.2019.00012")</f>
        <v>http://dx.doi.org/10.1109/ICPM.2019.00012</v>
      </c>
      <c r="H233" t="s">
        <v>503</v>
      </c>
      <c r="I233" t="s">
        <v>244</v>
      </c>
      <c r="J233" t="s">
        <v>866</v>
      </c>
      <c r="K233" t="s">
        <v>545</v>
      </c>
      <c r="L233" t="s">
        <v>603</v>
      </c>
      <c r="M233">
        <v>2019</v>
      </c>
      <c r="N233" t="s">
        <v>18</v>
      </c>
      <c r="O233" t="s">
        <v>18</v>
      </c>
      <c r="P233">
        <v>1</v>
      </c>
      <c r="Q233">
        <v>8</v>
      </c>
      <c r="R233" t="s">
        <v>18</v>
      </c>
      <c r="S233" t="s">
        <v>18</v>
      </c>
      <c r="T233" t="s">
        <v>18</v>
      </c>
      <c r="U233" t="s">
        <v>921</v>
      </c>
    </row>
    <row r="234" spans="1:21" x14ac:dyDescent="0.25">
      <c r="A234" t="s">
        <v>5441</v>
      </c>
      <c r="B234" t="str">
        <f t="shared" si="3"/>
        <v>DELETED</v>
      </c>
      <c r="C234" s="5"/>
      <c r="D234" s="5" t="s">
        <v>5431</v>
      </c>
      <c r="E234" s="5"/>
      <c r="F234" s="5"/>
      <c r="G234" t="str">
        <f>HYPERLINK("http://dx.doi.org/10.1109/ICPM.2019.00025","http://dx.doi.org/10.1109/ICPM.2019.00025")</f>
        <v>http://dx.doi.org/10.1109/ICPM.2019.00025</v>
      </c>
      <c r="H234" t="s">
        <v>504</v>
      </c>
      <c r="I234" t="s">
        <v>245</v>
      </c>
      <c r="J234" t="s">
        <v>867</v>
      </c>
      <c r="K234" t="s">
        <v>545</v>
      </c>
      <c r="L234" t="s">
        <v>603</v>
      </c>
      <c r="M234">
        <v>2019</v>
      </c>
      <c r="N234" t="s">
        <v>18</v>
      </c>
      <c r="O234" t="s">
        <v>18</v>
      </c>
      <c r="P234">
        <v>105</v>
      </c>
      <c r="Q234">
        <v>112</v>
      </c>
      <c r="R234" t="s">
        <v>18</v>
      </c>
      <c r="S234" t="s">
        <v>18</v>
      </c>
      <c r="T234" t="s">
        <v>18</v>
      </c>
      <c r="U234" t="s">
        <v>921</v>
      </c>
    </row>
    <row r="235" spans="1:21" x14ac:dyDescent="0.25">
      <c r="A235" t="s">
        <v>5441</v>
      </c>
      <c r="B235" t="str">
        <f t="shared" si="3"/>
        <v>DELETED</v>
      </c>
      <c r="C235" s="5" t="s">
        <v>5431</v>
      </c>
      <c r="D235" s="5"/>
      <c r="E235" s="5"/>
      <c r="F235" s="5"/>
      <c r="G235" t="str">
        <f>HYPERLINK("http://dx.doi.org/10.1109/ICPM.2019.00026","http://dx.doi.org/10.1109/ICPM.2019.00026")</f>
        <v>http://dx.doi.org/10.1109/ICPM.2019.00026</v>
      </c>
      <c r="H235" t="s">
        <v>505</v>
      </c>
      <c r="I235" t="s">
        <v>246</v>
      </c>
      <c r="J235" t="s">
        <v>868</v>
      </c>
      <c r="K235" t="s">
        <v>545</v>
      </c>
      <c r="L235" t="s">
        <v>603</v>
      </c>
      <c r="M235">
        <v>2019</v>
      </c>
      <c r="N235" t="s">
        <v>18</v>
      </c>
      <c r="O235" t="s">
        <v>18</v>
      </c>
      <c r="P235">
        <v>113</v>
      </c>
      <c r="Q235">
        <v>120</v>
      </c>
      <c r="R235" t="s">
        <v>18</v>
      </c>
      <c r="S235" t="s">
        <v>18</v>
      </c>
      <c r="T235" t="s">
        <v>18</v>
      </c>
      <c r="U235" t="s">
        <v>921</v>
      </c>
    </row>
    <row r="236" spans="1:21" x14ac:dyDescent="0.25">
      <c r="A236" t="s">
        <v>5441</v>
      </c>
      <c r="B236" t="str">
        <f t="shared" si="3"/>
        <v>DELETED</v>
      </c>
      <c r="C236" s="5"/>
      <c r="D236" s="5"/>
      <c r="E236" s="5" t="s">
        <v>5431</v>
      </c>
      <c r="F236" s="5"/>
      <c r="G236" t="str">
        <f>HYPERLINK("http://dx.doi.org/10.1109/ICPM.2019.00021","http://dx.doi.org/10.1109/ICPM.2019.00021")</f>
        <v>http://dx.doi.org/10.1109/ICPM.2019.00021</v>
      </c>
      <c r="H236" t="s">
        <v>506</v>
      </c>
      <c r="I236" t="s">
        <v>247</v>
      </c>
      <c r="J236" t="s">
        <v>869</v>
      </c>
      <c r="K236" t="s">
        <v>545</v>
      </c>
      <c r="L236" t="s">
        <v>603</v>
      </c>
      <c r="M236">
        <v>2019</v>
      </c>
      <c r="N236" t="s">
        <v>18</v>
      </c>
      <c r="O236" t="s">
        <v>18</v>
      </c>
      <c r="P236">
        <v>73</v>
      </c>
      <c r="Q236">
        <v>80</v>
      </c>
      <c r="R236" t="s">
        <v>18</v>
      </c>
      <c r="S236" t="s">
        <v>18</v>
      </c>
      <c r="T236" t="s">
        <v>18</v>
      </c>
      <c r="U236" t="s">
        <v>921</v>
      </c>
    </row>
    <row r="237" spans="1:21" x14ac:dyDescent="0.25">
      <c r="A237" t="s">
        <v>5441</v>
      </c>
      <c r="B237" t="str">
        <f t="shared" si="3"/>
        <v>DELETED</v>
      </c>
      <c r="C237" s="5" t="s">
        <v>5431</v>
      </c>
      <c r="D237" s="5"/>
      <c r="E237" s="5"/>
      <c r="F237" s="5"/>
      <c r="G237" t="str">
        <f>HYPERLINK("http://dx.doi.org/10.1109/ICPM.2019.00016","http://dx.doi.org/10.1109/ICPM.2019.00016")</f>
        <v>http://dx.doi.org/10.1109/ICPM.2019.00016</v>
      </c>
      <c r="H237" t="s">
        <v>507</v>
      </c>
      <c r="I237" t="s">
        <v>248</v>
      </c>
      <c r="J237" t="s">
        <v>870</v>
      </c>
      <c r="K237" t="s">
        <v>545</v>
      </c>
      <c r="L237" t="s">
        <v>603</v>
      </c>
      <c r="M237">
        <v>2019</v>
      </c>
      <c r="N237" t="s">
        <v>18</v>
      </c>
      <c r="O237" t="s">
        <v>18</v>
      </c>
      <c r="P237">
        <v>33</v>
      </c>
      <c r="Q237">
        <v>40</v>
      </c>
      <c r="R237" t="s">
        <v>18</v>
      </c>
      <c r="S237" t="s">
        <v>18</v>
      </c>
      <c r="T237" t="s">
        <v>18</v>
      </c>
      <c r="U237" t="s">
        <v>921</v>
      </c>
    </row>
    <row r="238" spans="1:21" x14ac:dyDescent="0.25">
      <c r="A238" t="s">
        <v>5441</v>
      </c>
      <c r="B238" t="str">
        <f t="shared" si="3"/>
        <v>DELETED</v>
      </c>
      <c r="C238" s="5"/>
      <c r="D238" s="5" t="s">
        <v>5431</v>
      </c>
      <c r="E238" s="5"/>
      <c r="F238" s="5"/>
      <c r="G238" t="str">
        <f>HYPERLINK("http://dx.doi.org/10.1109/ICPM.2019.00017","http://dx.doi.org/10.1109/ICPM.2019.00017")</f>
        <v>http://dx.doi.org/10.1109/ICPM.2019.00017</v>
      </c>
      <c r="H238" t="s">
        <v>508</v>
      </c>
      <c r="I238" t="s">
        <v>249</v>
      </c>
      <c r="J238" t="s">
        <v>871</v>
      </c>
      <c r="K238" t="s">
        <v>545</v>
      </c>
      <c r="L238" t="s">
        <v>603</v>
      </c>
      <c r="M238">
        <v>2019</v>
      </c>
      <c r="N238" t="s">
        <v>18</v>
      </c>
      <c r="O238" t="s">
        <v>18</v>
      </c>
      <c r="P238">
        <v>41</v>
      </c>
      <c r="Q238">
        <v>48</v>
      </c>
      <c r="R238" t="s">
        <v>18</v>
      </c>
      <c r="S238" t="s">
        <v>18</v>
      </c>
      <c r="T238" t="s">
        <v>18</v>
      </c>
      <c r="U238" t="s">
        <v>921</v>
      </c>
    </row>
    <row r="239" spans="1:21" x14ac:dyDescent="0.25">
      <c r="A239" t="s">
        <v>5441</v>
      </c>
      <c r="B239" t="str">
        <f t="shared" si="3"/>
        <v>DELETED</v>
      </c>
      <c r="C239" s="5" t="s">
        <v>5431</v>
      </c>
      <c r="D239" s="5"/>
      <c r="E239" s="5"/>
      <c r="F239" s="5"/>
      <c r="G239" t="str">
        <f>HYPERLINK("http://dx.doi.org/10.1007/978-3-031-70396-6_15","http://dx.doi.org/10.1007/978-3-031-70396-6_15")</f>
        <v>http://dx.doi.org/10.1007/978-3-031-70396-6_15</v>
      </c>
      <c r="H239" t="s">
        <v>509</v>
      </c>
      <c r="I239" t="s">
        <v>250</v>
      </c>
      <c r="J239" t="s">
        <v>872</v>
      </c>
      <c r="K239" t="s">
        <v>556</v>
      </c>
      <c r="L239" t="s">
        <v>601</v>
      </c>
      <c r="M239">
        <v>2024</v>
      </c>
      <c r="N239">
        <v>14940</v>
      </c>
      <c r="O239" t="s">
        <v>18</v>
      </c>
      <c r="P239">
        <v>256</v>
      </c>
      <c r="Q239">
        <v>272</v>
      </c>
      <c r="R239" t="s">
        <v>18</v>
      </c>
      <c r="S239" t="s">
        <v>904</v>
      </c>
      <c r="T239" t="s">
        <v>905</v>
      </c>
      <c r="U239" t="s">
        <v>934</v>
      </c>
    </row>
    <row r="240" spans="1:21" x14ac:dyDescent="0.25">
      <c r="A240" t="s">
        <v>5445</v>
      </c>
      <c r="B240" t="str">
        <f t="shared" si="3"/>
        <v>DELETED</v>
      </c>
      <c r="C240" s="5" t="s">
        <v>5431</v>
      </c>
      <c r="D240" s="5"/>
      <c r="E240" s="5"/>
      <c r="F240" s="5"/>
      <c r="G240" t="s">
        <v>18</v>
      </c>
      <c r="H240" t="s">
        <v>510</v>
      </c>
      <c r="I240" t="s">
        <v>251</v>
      </c>
      <c r="J240" t="s">
        <v>873</v>
      </c>
      <c r="K240" t="s">
        <v>591</v>
      </c>
      <c r="L240" t="s">
        <v>634</v>
      </c>
      <c r="M240">
        <v>2012</v>
      </c>
      <c r="N240">
        <v>7564</v>
      </c>
      <c r="O240" t="s">
        <v>18</v>
      </c>
      <c r="P240">
        <v>278</v>
      </c>
      <c r="Q240">
        <v>289</v>
      </c>
      <c r="R240" t="s">
        <v>18</v>
      </c>
      <c r="S240" t="s">
        <v>904</v>
      </c>
      <c r="T240" t="s">
        <v>905</v>
      </c>
      <c r="U240" t="s">
        <v>981</v>
      </c>
    </row>
    <row r="241" spans="1:21" x14ac:dyDescent="0.25">
      <c r="A241" t="s">
        <v>5441</v>
      </c>
      <c r="B241" t="str">
        <f t="shared" si="3"/>
        <v>DELETED</v>
      </c>
      <c r="C241" s="5"/>
      <c r="D241" s="5" t="s">
        <v>5431</v>
      </c>
      <c r="E241" s="5"/>
      <c r="F241" s="5"/>
      <c r="G241" t="str">
        <f>HYPERLINK("http://dx.doi.org/10.1007/978-3-319-23063-4_29","http://dx.doi.org/10.1007/978-3-319-23063-4_29")</f>
        <v>http://dx.doi.org/10.1007/978-3-319-23063-4_29</v>
      </c>
      <c r="H241" t="s">
        <v>511</v>
      </c>
      <c r="I241" t="s">
        <v>252</v>
      </c>
      <c r="J241" t="s">
        <v>874</v>
      </c>
      <c r="K241" t="s">
        <v>552</v>
      </c>
      <c r="L241" t="s">
        <v>602</v>
      </c>
      <c r="M241">
        <v>2015</v>
      </c>
      <c r="N241">
        <v>9253</v>
      </c>
      <c r="O241" t="s">
        <v>18</v>
      </c>
      <c r="P241">
        <v>441</v>
      </c>
      <c r="Q241">
        <v>456</v>
      </c>
      <c r="R241" t="s">
        <v>18</v>
      </c>
      <c r="S241" t="s">
        <v>904</v>
      </c>
      <c r="T241" t="s">
        <v>905</v>
      </c>
      <c r="U241" t="s">
        <v>928</v>
      </c>
    </row>
    <row r="242" spans="1:21" x14ac:dyDescent="0.25">
      <c r="A242" t="s">
        <v>5441</v>
      </c>
      <c r="B242" t="str">
        <f t="shared" si="3"/>
        <v>DELETED</v>
      </c>
      <c r="C242" s="5"/>
      <c r="D242" s="5" t="s">
        <v>5431</v>
      </c>
      <c r="E242" s="5"/>
      <c r="F242" s="5"/>
      <c r="G242" t="str">
        <f>HYPERLINK("http://dx.doi.org/10.1007/978-3-031-70418-5_5","http://dx.doi.org/10.1007/978-3-031-70418-5_5")</f>
        <v>http://dx.doi.org/10.1007/978-3-031-70418-5_5</v>
      </c>
      <c r="H242" t="s">
        <v>512</v>
      </c>
      <c r="I242" t="s">
        <v>253</v>
      </c>
      <c r="J242" t="s">
        <v>875</v>
      </c>
      <c r="K242" t="s">
        <v>551</v>
      </c>
      <c r="L242" t="s">
        <v>601</v>
      </c>
      <c r="M242">
        <v>2024</v>
      </c>
      <c r="N242">
        <v>526</v>
      </c>
      <c r="O242" t="s">
        <v>18</v>
      </c>
      <c r="P242">
        <v>72</v>
      </c>
      <c r="Q242">
        <v>89</v>
      </c>
      <c r="R242" t="s">
        <v>18</v>
      </c>
      <c r="S242" t="s">
        <v>901</v>
      </c>
      <c r="T242" t="s">
        <v>902</v>
      </c>
      <c r="U242" t="s">
        <v>927</v>
      </c>
    </row>
    <row r="243" spans="1:21" x14ac:dyDescent="0.25">
      <c r="A243" t="s">
        <v>5441</v>
      </c>
      <c r="B243" t="str">
        <f t="shared" si="3"/>
        <v>DELETED</v>
      </c>
      <c r="C243" s="5" t="s">
        <v>5431</v>
      </c>
      <c r="D243" s="5"/>
      <c r="E243" s="5"/>
      <c r="F243" s="5"/>
      <c r="G243" t="str">
        <f>HYPERLINK("http://dx.doi.org/10.1007/978-3-031-70445-1_8","http://dx.doi.org/10.1007/978-3-031-70445-1_8")</f>
        <v>http://dx.doi.org/10.1007/978-3-031-70445-1_8</v>
      </c>
      <c r="H243" t="s">
        <v>513</v>
      </c>
      <c r="I243" t="s">
        <v>254</v>
      </c>
      <c r="J243" t="s">
        <v>876</v>
      </c>
      <c r="K243" t="s">
        <v>547</v>
      </c>
      <c r="L243" t="s">
        <v>601</v>
      </c>
      <c r="M243">
        <v>2024</v>
      </c>
      <c r="N243">
        <v>527</v>
      </c>
      <c r="O243" t="s">
        <v>18</v>
      </c>
      <c r="P243">
        <v>125</v>
      </c>
      <c r="Q243">
        <v>137</v>
      </c>
      <c r="R243" t="s">
        <v>18</v>
      </c>
      <c r="S243" t="s">
        <v>901</v>
      </c>
      <c r="T243" t="s">
        <v>902</v>
      </c>
      <c r="U243" t="s">
        <v>923</v>
      </c>
    </row>
    <row r="244" spans="1:21" x14ac:dyDescent="0.25">
      <c r="A244" t="s">
        <v>5441</v>
      </c>
      <c r="B244" t="str">
        <f t="shared" si="3"/>
        <v>DELETED</v>
      </c>
      <c r="C244" s="5" t="s">
        <v>5431</v>
      </c>
      <c r="D244" s="5"/>
      <c r="E244" s="5"/>
      <c r="F244" s="5"/>
      <c r="G244" t="str">
        <f>HYPERLINK("http://dx.doi.org/10.1007/978-3-031-25383-6_11","http://dx.doi.org/10.1007/978-3-031-25383-6_11")</f>
        <v>http://dx.doi.org/10.1007/978-3-031-25383-6_11</v>
      </c>
      <c r="H244" t="s">
        <v>514</v>
      </c>
      <c r="I244" t="s">
        <v>255</v>
      </c>
      <c r="J244" t="s">
        <v>877</v>
      </c>
      <c r="K244" t="s">
        <v>549</v>
      </c>
      <c r="L244" t="s">
        <v>596</v>
      </c>
      <c r="M244">
        <v>2023</v>
      </c>
      <c r="N244">
        <v>460</v>
      </c>
      <c r="O244" t="s">
        <v>18</v>
      </c>
      <c r="P244">
        <v>132</v>
      </c>
      <c r="Q244">
        <v>144</v>
      </c>
      <c r="R244" t="s">
        <v>18</v>
      </c>
      <c r="S244" t="s">
        <v>901</v>
      </c>
      <c r="T244" t="s">
        <v>902</v>
      </c>
      <c r="U244" t="s">
        <v>925</v>
      </c>
    </row>
    <row r="245" spans="1:21" x14ac:dyDescent="0.25">
      <c r="A245" t="s">
        <v>5441</v>
      </c>
      <c r="B245" t="str">
        <f t="shared" si="3"/>
        <v>DELETED</v>
      </c>
      <c r="C245" s="5" t="s">
        <v>5431</v>
      </c>
      <c r="D245" s="5"/>
      <c r="E245" s="5"/>
      <c r="F245" s="5"/>
      <c r="G245" t="str">
        <f>HYPERLINK("http://dx.doi.org/10.1109/ICWS.2017.45","http://dx.doi.org/10.1109/ICWS.2017.45")</f>
        <v>http://dx.doi.org/10.1109/ICWS.2017.45</v>
      </c>
      <c r="H245" t="s">
        <v>515</v>
      </c>
      <c r="I245" t="s">
        <v>256</v>
      </c>
      <c r="J245" t="s">
        <v>878</v>
      </c>
      <c r="K245" t="s">
        <v>592</v>
      </c>
      <c r="L245" t="s">
        <v>635</v>
      </c>
      <c r="M245">
        <v>2017</v>
      </c>
      <c r="N245" t="s">
        <v>18</v>
      </c>
      <c r="O245" t="s">
        <v>18</v>
      </c>
      <c r="P245">
        <v>397</v>
      </c>
      <c r="Q245">
        <v>403</v>
      </c>
      <c r="R245" t="s">
        <v>18</v>
      </c>
      <c r="S245" t="s">
        <v>18</v>
      </c>
      <c r="T245" t="s">
        <v>18</v>
      </c>
      <c r="U245" t="s">
        <v>982</v>
      </c>
    </row>
    <row r="246" spans="1:21" x14ac:dyDescent="0.25">
      <c r="A246" t="s">
        <v>5441</v>
      </c>
      <c r="B246" t="str">
        <f t="shared" si="3"/>
        <v>DELETED</v>
      </c>
      <c r="C246" s="5" t="s">
        <v>5431</v>
      </c>
      <c r="D246" s="5"/>
      <c r="E246" s="5"/>
      <c r="F246" s="5"/>
      <c r="G246" t="str">
        <f>HYPERLINK("http://dx.doi.org/10.1007/978-3-031-27815-0_18","http://dx.doi.org/10.1007/978-3-031-27815-0_18")</f>
        <v>http://dx.doi.org/10.1007/978-3-031-27815-0_18</v>
      </c>
      <c r="H246" t="s">
        <v>516</v>
      </c>
      <c r="I246" t="s">
        <v>257</v>
      </c>
      <c r="J246" t="s">
        <v>879</v>
      </c>
      <c r="K246" t="s">
        <v>535</v>
      </c>
      <c r="L246" t="s">
        <v>597</v>
      </c>
      <c r="M246">
        <v>2023</v>
      </c>
      <c r="N246">
        <v>468</v>
      </c>
      <c r="O246" t="s">
        <v>18</v>
      </c>
      <c r="P246">
        <v>242</v>
      </c>
      <c r="Q246">
        <v>254</v>
      </c>
      <c r="R246" t="s">
        <v>18</v>
      </c>
      <c r="S246" t="s">
        <v>901</v>
      </c>
      <c r="T246" t="s">
        <v>902</v>
      </c>
      <c r="U246" t="s">
        <v>908</v>
      </c>
    </row>
    <row r="247" spans="1:21" x14ac:dyDescent="0.25">
      <c r="A247" t="s">
        <v>5441</v>
      </c>
      <c r="B247" t="str">
        <f t="shared" si="3"/>
        <v>DELETED</v>
      </c>
      <c r="C247" s="5"/>
      <c r="D247" s="5" t="s">
        <v>5431</v>
      </c>
      <c r="E247" s="5"/>
      <c r="F247" s="5"/>
      <c r="G247" t="str">
        <f>HYPERLINK("http://dx.doi.org/10.1007/978-3-031-27815-0_17","http://dx.doi.org/10.1007/978-3-031-27815-0_17")</f>
        <v>http://dx.doi.org/10.1007/978-3-031-27815-0_17</v>
      </c>
      <c r="H247" t="s">
        <v>517</v>
      </c>
      <c r="I247" t="s">
        <v>258</v>
      </c>
      <c r="J247" t="s">
        <v>880</v>
      </c>
      <c r="K247" t="s">
        <v>535</v>
      </c>
      <c r="L247" t="s">
        <v>597</v>
      </c>
      <c r="M247">
        <v>2023</v>
      </c>
      <c r="N247">
        <v>468</v>
      </c>
      <c r="O247" t="s">
        <v>18</v>
      </c>
      <c r="P247">
        <v>229</v>
      </c>
      <c r="Q247">
        <v>241</v>
      </c>
      <c r="R247" t="s">
        <v>18</v>
      </c>
      <c r="S247" t="s">
        <v>901</v>
      </c>
      <c r="T247" t="s">
        <v>902</v>
      </c>
      <c r="U247" t="s">
        <v>908</v>
      </c>
    </row>
    <row r="248" spans="1:21" x14ac:dyDescent="0.25">
      <c r="A248" t="s">
        <v>5441</v>
      </c>
      <c r="B248" t="str">
        <f t="shared" si="3"/>
        <v>DELETED</v>
      </c>
      <c r="C248" s="5"/>
      <c r="D248" s="5" t="s">
        <v>5431</v>
      </c>
      <c r="E248" s="5"/>
      <c r="F248" s="5"/>
      <c r="G248" t="str">
        <f>HYPERLINK("http://dx.doi.org/10.1007/978-3-031-27815-0_12","http://dx.doi.org/10.1007/978-3-031-27815-0_12")</f>
        <v>http://dx.doi.org/10.1007/978-3-031-27815-0_12</v>
      </c>
      <c r="H248" t="s">
        <v>518</v>
      </c>
      <c r="I248" t="s">
        <v>259</v>
      </c>
      <c r="J248" t="s">
        <v>881</v>
      </c>
      <c r="K248" t="s">
        <v>535</v>
      </c>
      <c r="L248" t="s">
        <v>597</v>
      </c>
      <c r="M248">
        <v>2023</v>
      </c>
      <c r="N248">
        <v>468</v>
      </c>
      <c r="O248" t="s">
        <v>18</v>
      </c>
      <c r="P248">
        <v>158</v>
      </c>
      <c r="Q248">
        <v>170</v>
      </c>
      <c r="R248" t="s">
        <v>18</v>
      </c>
      <c r="S248" t="s">
        <v>901</v>
      </c>
      <c r="T248" t="s">
        <v>902</v>
      </c>
      <c r="U248" t="s">
        <v>908</v>
      </c>
    </row>
    <row r="249" spans="1:21" x14ac:dyDescent="0.25">
      <c r="A249" t="s">
        <v>5441</v>
      </c>
      <c r="B249" t="str">
        <f t="shared" si="3"/>
        <v>DELETED</v>
      </c>
      <c r="C249" s="5"/>
      <c r="D249" s="5" t="s">
        <v>5431</v>
      </c>
      <c r="E249" s="5"/>
      <c r="F249" s="5"/>
      <c r="G249" t="str">
        <f>HYPERLINK("http://dx.doi.org/10.1007/978-3-031-27815-0_4","http://dx.doi.org/10.1007/978-3-031-27815-0_4")</f>
        <v>http://dx.doi.org/10.1007/978-3-031-27815-0_4</v>
      </c>
      <c r="H249" t="s">
        <v>519</v>
      </c>
      <c r="I249" t="s">
        <v>260</v>
      </c>
      <c r="J249" t="s">
        <v>882</v>
      </c>
      <c r="K249" t="s">
        <v>535</v>
      </c>
      <c r="L249" t="s">
        <v>597</v>
      </c>
      <c r="M249">
        <v>2023</v>
      </c>
      <c r="N249">
        <v>468</v>
      </c>
      <c r="O249" t="s">
        <v>18</v>
      </c>
      <c r="P249">
        <v>44</v>
      </c>
      <c r="Q249">
        <v>56</v>
      </c>
      <c r="R249" t="s">
        <v>18</v>
      </c>
      <c r="S249" t="s">
        <v>901</v>
      </c>
      <c r="T249" t="s">
        <v>902</v>
      </c>
      <c r="U249" t="s">
        <v>908</v>
      </c>
    </row>
    <row r="250" spans="1:21" x14ac:dyDescent="0.25">
      <c r="A250" t="s">
        <v>5441</v>
      </c>
      <c r="B250" t="str">
        <f t="shared" si="3"/>
        <v>DELETED</v>
      </c>
      <c r="C250" s="5"/>
      <c r="D250" s="5" t="s">
        <v>5431</v>
      </c>
      <c r="E250" s="5"/>
      <c r="F250" s="5"/>
      <c r="G250" t="str">
        <f>HYPERLINK("http://dx.doi.org/10.1007/978-3-031-27815-0_28","http://dx.doi.org/10.1007/978-3-031-27815-0_28")</f>
        <v>http://dx.doi.org/10.1007/978-3-031-27815-0_28</v>
      </c>
      <c r="H250" t="s">
        <v>520</v>
      </c>
      <c r="I250" t="s">
        <v>261</v>
      </c>
      <c r="J250" t="s">
        <v>883</v>
      </c>
      <c r="K250" t="s">
        <v>535</v>
      </c>
      <c r="L250" t="s">
        <v>597</v>
      </c>
      <c r="M250">
        <v>2023</v>
      </c>
      <c r="N250">
        <v>468</v>
      </c>
      <c r="O250" t="s">
        <v>18</v>
      </c>
      <c r="P250">
        <v>378</v>
      </c>
      <c r="Q250">
        <v>390</v>
      </c>
      <c r="R250" t="s">
        <v>18</v>
      </c>
      <c r="S250" t="s">
        <v>901</v>
      </c>
      <c r="T250" t="s">
        <v>902</v>
      </c>
      <c r="U250" t="s">
        <v>908</v>
      </c>
    </row>
    <row r="251" spans="1:21" x14ac:dyDescent="0.25">
      <c r="A251" t="s">
        <v>5441</v>
      </c>
      <c r="B251" t="str">
        <f t="shared" si="3"/>
        <v>DELETED</v>
      </c>
      <c r="C251" s="5"/>
      <c r="D251" s="5" t="s">
        <v>5431</v>
      </c>
      <c r="E251" s="5"/>
      <c r="F251" s="5"/>
      <c r="G251" t="str">
        <f>HYPERLINK("http://dx.doi.org/10.1007/978-3-031-27815-0_13","http://dx.doi.org/10.1007/978-3-031-27815-0_13")</f>
        <v>http://dx.doi.org/10.1007/978-3-031-27815-0_13</v>
      </c>
      <c r="H251" t="s">
        <v>521</v>
      </c>
      <c r="I251" t="s">
        <v>262</v>
      </c>
      <c r="J251" t="s">
        <v>884</v>
      </c>
      <c r="K251" t="s">
        <v>535</v>
      </c>
      <c r="L251" t="s">
        <v>597</v>
      </c>
      <c r="M251">
        <v>2023</v>
      </c>
      <c r="N251">
        <v>468</v>
      </c>
      <c r="O251" t="s">
        <v>18</v>
      </c>
      <c r="P251">
        <v>177</v>
      </c>
      <c r="Q251">
        <v>189</v>
      </c>
      <c r="R251" t="s">
        <v>18</v>
      </c>
      <c r="S251" t="s">
        <v>901</v>
      </c>
      <c r="T251" t="s">
        <v>902</v>
      </c>
      <c r="U251" t="s">
        <v>908</v>
      </c>
    </row>
    <row r="252" spans="1:21" x14ac:dyDescent="0.25">
      <c r="A252" t="s">
        <v>5441</v>
      </c>
      <c r="B252" t="str">
        <f t="shared" si="3"/>
        <v>DELETED</v>
      </c>
      <c r="C252" s="5" t="s">
        <v>5431</v>
      </c>
      <c r="D252" s="5"/>
      <c r="E252" s="5"/>
      <c r="F252" s="5"/>
      <c r="G252" t="str">
        <f>HYPERLINK("http://dx.doi.org/10.1007/978-3-031-27815-0_27","http://dx.doi.org/10.1007/978-3-031-27815-0_27")</f>
        <v>http://dx.doi.org/10.1007/978-3-031-27815-0_27</v>
      </c>
      <c r="H252" t="s">
        <v>522</v>
      </c>
      <c r="I252" t="s">
        <v>263</v>
      </c>
      <c r="J252" t="s">
        <v>885</v>
      </c>
      <c r="K252" t="s">
        <v>535</v>
      </c>
      <c r="L252" t="s">
        <v>597</v>
      </c>
      <c r="M252">
        <v>2023</v>
      </c>
      <c r="N252">
        <v>468</v>
      </c>
      <c r="O252" t="s">
        <v>18</v>
      </c>
      <c r="P252">
        <v>366</v>
      </c>
      <c r="Q252">
        <v>377</v>
      </c>
      <c r="R252" t="s">
        <v>18</v>
      </c>
      <c r="S252" t="s">
        <v>901</v>
      </c>
      <c r="T252" t="s">
        <v>902</v>
      </c>
      <c r="U252" t="s">
        <v>908</v>
      </c>
    </row>
    <row r="253" spans="1:21" x14ac:dyDescent="0.25">
      <c r="A253" t="s">
        <v>5441</v>
      </c>
      <c r="B253" t="str">
        <f t="shared" si="3"/>
        <v>DELETED</v>
      </c>
      <c r="C253" s="5"/>
      <c r="D253" s="5" t="s">
        <v>5431</v>
      </c>
      <c r="E253" s="5"/>
      <c r="F253" s="5"/>
      <c r="G253" t="str">
        <f>HYPERLINK("http://dx.doi.org/10.1007/978-3-031-27815-0_7","http://dx.doi.org/10.1007/978-3-031-27815-0_7")</f>
        <v>http://dx.doi.org/10.1007/978-3-031-27815-0_7</v>
      </c>
      <c r="H253" t="s">
        <v>523</v>
      </c>
      <c r="I253" t="s">
        <v>264</v>
      </c>
      <c r="J253" t="s">
        <v>886</v>
      </c>
      <c r="K253" t="s">
        <v>535</v>
      </c>
      <c r="L253" t="s">
        <v>597</v>
      </c>
      <c r="M253">
        <v>2023</v>
      </c>
      <c r="N253">
        <v>468</v>
      </c>
      <c r="O253" t="s">
        <v>18</v>
      </c>
      <c r="P253">
        <v>84</v>
      </c>
      <c r="Q253">
        <v>95</v>
      </c>
      <c r="R253" t="s">
        <v>18</v>
      </c>
      <c r="S253" t="s">
        <v>901</v>
      </c>
      <c r="T253" t="s">
        <v>902</v>
      </c>
      <c r="U253" t="s">
        <v>908</v>
      </c>
    </row>
    <row r="254" spans="1:21" x14ac:dyDescent="0.25">
      <c r="A254" t="s">
        <v>5441</v>
      </c>
      <c r="B254" t="str">
        <f t="shared" si="3"/>
        <v>DELETED</v>
      </c>
      <c r="C254" s="5"/>
      <c r="D254" s="5" t="s">
        <v>5431</v>
      </c>
      <c r="E254" s="5"/>
      <c r="F254" s="5"/>
      <c r="G254" t="str">
        <f>HYPERLINK("http://dx.doi.org/10.1007/978-3-031-70418-5_20","http://dx.doi.org/10.1007/978-3-031-70418-5_20")</f>
        <v>http://dx.doi.org/10.1007/978-3-031-70418-5_20</v>
      </c>
      <c r="H254" t="s">
        <v>524</v>
      </c>
      <c r="I254" t="s">
        <v>265</v>
      </c>
      <c r="J254" t="s">
        <v>887</v>
      </c>
      <c r="K254" t="s">
        <v>551</v>
      </c>
      <c r="L254" t="s">
        <v>601</v>
      </c>
      <c r="M254">
        <v>2024</v>
      </c>
      <c r="N254">
        <v>526</v>
      </c>
      <c r="O254" t="s">
        <v>18</v>
      </c>
      <c r="P254">
        <v>337</v>
      </c>
      <c r="Q254">
        <v>353</v>
      </c>
      <c r="R254" t="s">
        <v>18</v>
      </c>
      <c r="S254" t="s">
        <v>901</v>
      </c>
      <c r="T254" t="s">
        <v>902</v>
      </c>
      <c r="U254" t="s">
        <v>927</v>
      </c>
    </row>
    <row r="255" spans="1:21" x14ac:dyDescent="0.25">
      <c r="A255" t="s">
        <v>5441</v>
      </c>
      <c r="B255" t="str">
        <f t="shared" si="3"/>
        <v>DELETED</v>
      </c>
      <c r="C255" s="5"/>
      <c r="D255" s="5" t="s">
        <v>5431</v>
      </c>
      <c r="E255" s="5"/>
      <c r="F255" s="5"/>
      <c r="G255" t="str">
        <f>HYPERLINK("http://dx.doi.org/10.1007/978-3-031-70396-6_5","http://dx.doi.org/10.1007/978-3-031-70396-6_5")</f>
        <v>http://dx.doi.org/10.1007/978-3-031-70396-6_5</v>
      </c>
      <c r="H255" t="s">
        <v>525</v>
      </c>
      <c r="I255" t="s">
        <v>266</v>
      </c>
      <c r="J255" t="s">
        <v>888</v>
      </c>
      <c r="K255" t="s">
        <v>556</v>
      </c>
      <c r="L255" t="s">
        <v>601</v>
      </c>
      <c r="M255">
        <v>2024</v>
      </c>
      <c r="N255">
        <v>14940</v>
      </c>
      <c r="O255" t="s">
        <v>18</v>
      </c>
      <c r="P255">
        <v>75</v>
      </c>
      <c r="Q255">
        <v>92</v>
      </c>
      <c r="R255" t="s">
        <v>18</v>
      </c>
      <c r="S255" t="s">
        <v>904</v>
      </c>
      <c r="T255" t="s">
        <v>905</v>
      </c>
      <c r="U255" t="s">
        <v>934</v>
      </c>
    </row>
    <row r="256" spans="1:21" x14ac:dyDescent="0.25">
      <c r="A256" t="s">
        <v>5441</v>
      </c>
      <c r="B256" t="str">
        <f t="shared" si="3"/>
        <v>DELETED</v>
      </c>
      <c r="C256" s="5"/>
      <c r="D256" s="5" t="s">
        <v>5431</v>
      </c>
      <c r="E256" s="5"/>
      <c r="F256" s="5"/>
      <c r="G256" t="str">
        <f>HYPERLINK("http://dx.doi.org/10.1007/978-3-031-78666-2_24","http://dx.doi.org/10.1007/978-3-031-78666-2_24")</f>
        <v>http://dx.doi.org/10.1007/978-3-031-78666-2_24</v>
      </c>
      <c r="H256" t="s">
        <v>526</v>
      </c>
      <c r="I256" t="s">
        <v>267</v>
      </c>
      <c r="J256" t="s">
        <v>889</v>
      </c>
      <c r="K256" t="s">
        <v>543</v>
      </c>
      <c r="L256" t="s">
        <v>601</v>
      </c>
      <c r="M256">
        <v>2025</v>
      </c>
      <c r="N256">
        <v>534</v>
      </c>
      <c r="O256" t="s">
        <v>18</v>
      </c>
      <c r="P256">
        <v>319</v>
      </c>
      <c r="Q256">
        <v>331</v>
      </c>
      <c r="R256" t="s">
        <v>18</v>
      </c>
      <c r="S256" t="s">
        <v>901</v>
      </c>
      <c r="T256" t="s">
        <v>902</v>
      </c>
      <c r="U256" t="s">
        <v>919</v>
      </c>
    </row>
    <row r="257" spans="1:21" x14ac:dyDescent="0.25">
      <c r="A257" t="s">
        <v>5441</v>
      </c>
      <c r="B257" t="str">
        <f t="shared" si="3"/>
        <v>DELETED</v>
      </c>
      <c r="C257" s="5" t="s">
        <v>5431</v>
      </c>
      <c r="D257" s="5"/>
      <c r="E257" s="5"/>
      <c r="F257" s="5"/>
      <c r="G257" t="str">
        <f>HYPERLINK("http://dx.doi.org/10.1007/978-3-031-16168-1_5","http://dx.doi.org/10.1007/978-3-031-16168-1_5")</f>
        <v>http://dx.doi.org/10.1007/978-3-031-16168-1_5</v>
      </c>
      <c r="H257" t="s">
        <v>527</v>
      </c>
      <c r="I257" t="s">
        <v>268</v>
      </c>
      <c r="J257" t="s">
        <v>890</v>
      </c>
      <c r="K257" t="s">
        <v>593</v>
      </c>
      <c r="L257" t="s">
        <v>596</v>
      </c>
      <c r="M257">
        <v>2022</v>
      </c>
      <c r="N257">
        <v>459</v>
      </c>
      <c r="O257" t="s">
        <v>18</v>
      </c>
      <c r="P257">
        <v>68</v>
      </c>
      <c r="Q257">
        <v>83</v>
      </c>
      <c r="R257" t="s">
        <v>18</v>
      </c>
      <c r="S257" t="s">
        <v>901</v>
      </c>
      <c r="T257" t="s">
        <v>902</v>
      </c>
      <c r="U257" t="s">
        <v>983</v>
      </c>
    </row>
    <row r="258" spans="1:21" x14ac:dyDescent="0.25">
      <c r="A258" t="s">
        <v>5441</v>
      </c>
      <c r="B258" t="str">
        <f t="shared" si="3"/>
        <v>DELETED</v>
      </c>
      <c r="C258" s="5"/>
      <c r="D258" s="5" t="s">
        <v>5431</v>
      </c>
      <c r="E258" s="5"/>
      <c r="F258" s="5"/>
      <c r="G258" t="str">
        <f>HYPERLINK("http://dx.doi.org/10.1007/978-3-031-70396-6_9","http://dx.doi.org/10.1007/978-3-031-70396-6_9")</f>
        <v>http://dx.doi.org/10.1007/978-3-031-70396-6_9</v>
      </c>
      <c r="H258" t="s">
        <v>528</v>
      </c>
      <c r="I258" t="s">
        <v>170</v>
      </c>
      <c r="J258" t="s">
        <v>891</v>
      </c>
      <c r="K258" t="s">
        <v>556</v>
      </c>
      <c r="L258" t="s">
        <v>601</v>
      </c>
      <c r="M258">
        <v>2024</v>
      </c>
      <c r="N258">
        <v>14940</v>
      </c>
      <c r="O258" t="s">
        <v>18</v>
      </c>
      <c r="P258">
        <v>146</v>
      </c>
      <c r="Q258">
        <v>163</v>
      </c>
      <c r="R258" t="s">
        <v>18</v>
      </c>
      <c r="S258" t="s">
        <v>904</v>
      </c>
      <c r="T258" t="s">
        <v>905</v>
      </c>
      <c r="U258" t="s">
        <v>934</v>
      </c>
    </row>
    <row r="259" spans="1:21" x14ac:dyDescent="0.25">
      <c r="A259" t="s">
        <v>5441</v>
      </c>
      <c r="B259" t="str">
        <f t="shared" ref="B259:B261" si="4">IF(OR(C259="x",D259="x",E259="x",G259="x"),"DELETED","READ")</f>
        <v>DELETED</v>
      </c>
      <c r="C259" s="5" t="s">
        <v>5431</v>
      </c>
      <c r="D259" s="5"/>
      <c r="E259" s="5"/>
      <c r="F259" s="5"/>
      <c r="G259" t="str">
        <f>HYPERLINK("http://dx.doi.org/10.1007/978-3-031-70445-1_7","http://dx.doi.org/10.1007/978-3-031-70445-1_7")</f>
        <v>http://dx.doi.org/10.1007/978-3-031-70445-1_7</v>
      </c>
      <c r="H259" t="s">
        <v>529</v>
      </c>
      <c r="I259" t="s">
        <v>269</v>
      </c>
      <c r="J259" t="s">
        <v>892</v>
      </c>
      <c r="K259" t="s">
        <v>547</v>
      </c>
      <c r="L259" t="s">
        <v>601</v>
      </c>
      <c r="M259">
        <v>2024</v>
      </c>
      <c r="N259">
        <v>527</v>
      </c>
      <c r="O259" t="s">
        <v>18</v>
      </c>
      <c r="P259">
        <v>106</v>
      </c>
      <c r="Q259">
        <v>120</v>
      </c>
      <c r="R259" t="s">
        <v>18</v>
      </c>
      <c r="S259" t="s">
        <v>901</v>
      </c>
      <c r="T259" t="s">
        <v>902</v>
      </c>
      <c r="U259" t="s">
        <v>923</v>
      </c>
    </row>
    <row r="260" spans="1:21" x14ac:dyDescent="0.25">
      <c r="A260" t="s">
        <v>5441</v>
      </c>
      <c r="B260" t="str">
        <f t="shared" si="4"/>
        <v>DELETED</v>
      </c>
      <c r="C260" s="5"/>
      <c r="D260" s="5" t="s">
        <v>5431</v>
      </c>
      <c r="E260" s="5"/>
      <c r="F260" s="5"/>
      <c r="G260" t="str">
        <f>HYPERLINK("http://dx.doi.org/10.1109/ICWS.2014.38","http://dx.doi.org/10.1109/ICWS.2014.38")</f>
        <v>http://dx.doi.org/10.1109/ICWS.2014.38</v>
      </c>
      <c r="H260" t="s">
        <v>530</v>
      </c>
      <c r="I260" t="s">
        <v>270</v>
      </c>
      <c r="J260" t="s">
        <v>893</v>
      </c>
      <c r="K260" t="s">
        <v>572</v>
      </c>
      <c r="L260" t="s">
        <v>619</v>
      </c>
      <c r="M260">
        <v>2014</v>
      </c>
      <c r="N260" t="s">
        <v>18</v>
      </c>
      <c r="O260" t="s">
        <v>18</v>
      </c>
      <c r="P260">
        <v>193</v>
      </c>
      <c r="Q260">
        <v>200</v>
      </c>
      <c r="R260" t="s">
        <v>18</v>
      </c>
      <c r="S260" t="s">
        <v>18</v>
      </c>
      <c r="T260" t="s">
        <v>18</v>
      </c>
      <c r="U260" t="s">
        <v>953</v>
      </c>
    </row>
    <row r="261" spans="1:21" x14ac:dyDescent="0.25">
      <c r="A261" t="s">
        <v>5441</v>
      </c>
      <c r="B261" t="str">
        <f t="shared" si="4"/>
        <v>DELETED</v>
      </c>
      <c r="C261" s="5" t="s">
        <v>5431</v>
      </c>
      <c r="D261" s="5"/>
      <c r="E261" s="5"/>
      <c r="F261" s="5"/>
      <c r="G261" t="str">
        <f>HYPERLINK("http://dx.doi.org/10.1007/978-3-031-16168-1_15","http://dx.doi.org/10.1007/978-3-031-16168-1_15")</f>
        <v>http://dx.doi.org/10.1007/978-3-031-16168-1_15</v>
      </c>
      <c r="H261" t="s">
        <v>531</v>
      </c>
      <c r="I261" t="s">
        <v>271</v>
      </c>
      <c r="J261" t="s">
        <v>894</v>
      </c>
      <c r="K261" t="s">
        <v>593</v>
      </c>
      <c r="L261" t="s">
        <v>596</v>
      </c>
      <c r="M261">
        <v>2022</v>
      </c>
      <c r="N261">
        <v>459</v>
      </c>
      <c r="O261" t="s">
        <v>18</v>
      </c>
      <c r="P261">
        <v>231</v>
      </c>
      <c r="Q261">
        <v>245</v>
      </c>
      <c r="R261" t="s">
        <v>18</v>
      </c>
      <c r="S261" t="s">
        <v>901</v>
      </c>
      <c r="T261" t="s">
        <v>902</v>
      </c>
      <c r="U261" t="s">
        <v>983</v>
      </c>
    </row>
  </sheetData>
  <autoFilter ref="A1:W1" xr:uid="{C64787B6-1A35-48E5-8ADA-46D96AB2C48E}"/>
  <hyperlinks>
    <hyperlink ref="G8" r:id="rId1" xr:uid="{8DFE7C04-733A-4F82-ABF8-74D8D64209A9}"/>
    <hyperlink ref="G30" r:id="rId2" xr:uid="{BFD0A6C3-9DA6-4020-B8D1-F7B4D3CA1965}"/>
    <hyperlink ref="W73" r:id="rId3" xr:uid="{A3FDB739-5EEC-47B3-ADF7-2BD4E8843FB6}"/>
    <hyperlink ref="G82" r:id="rId4" xr:uid="{D5712D34-E342-472C-BCF9-6C09A8E344A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F2724-1D09-4341-AEAE-E9C3C91580E9}">
  <dimension ref="A1:W224"/>
  <sheetViews>
    <sheetView workbookViewId="0">
      <pane ySplit="1" topLeftCell="A80" activePane="bottomLeft" state="frozen"/>
      <selection pane="bottomLeft" activeCell="D109" sqref="D109"/>
    </sheetView>
  </sheetViews>
  <sheetFormatPr baseColWidth="10" defaultRowHeight="15" x14ac:dyDescent="0.25"/>
  <cols>
    <col min="1" max="1" width="16.7109375" bestFit="1" customWidth="1"/>
    <col min="3" max="3" width="13.7109375" customWidth="1"/>
    <col min="4" max="4" width="16.85546875" bestFit="1" customWidth="1"/>
    <col min="5" max="5" width="16.7109375" bestFit="1" customWidth="1"/>
    <col min="6" max="6" width="16.7109375" customWidth="1"/>
    <col min="7" max="7" width="36.42578125" bestFit="1" customWidth="1"/>
    <col min="8" max="8" width="123.85546875" customWidth="1"/>
    <col min="9" max="9" width="81.140625" bestFit="1" customWidth="1"/>
    <col min="10" max="10" width="174.42578125" customWidth="1"/>
    <col min="11" max="11" width="133.42578125" customWidth="1"/>
    <col min="12" max="12" width="81.28515625" bestFit="1" customWidth="1"/>
    <col min="13" max="13" width="17.85546875" bestFit="1" customWidth="1"/>
    <col min="14" max="14" width="10.140625" bestFit="1" customWidth="1"/>
    <col min="15" max="15" width="8.140625" bestFit="1" customWidth="1"/>
    <col min="16" max="16" width="12.28515625" bestFit="1" customWidth="1"/>
    <col min="19" max="19" width="9.85546875" bestFit="1" customWidth="1"/>
    <col min="21" max="21" width="17" bestFit="1" customWidth="1"/>
    <col min="22" max="22" width="15.710937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5447</v>
      </c>
      <c r="B2" t="str">
        <f>IF(OR(C2="x",D2="x",E2="x",F2="x"),"DELETED","READ")</f>
        <v>DELETED</v>
      </c>
      <c r="C2" s="5" t="s">
        <v>5431</v>
      </c>
      <c r="D2" s="5"/>
      <c r="E2" s="5"/>
      <c r="F2" s="5"/>
      <c r="G2" t="s">
        <v>18</v>
      </c>
      <c r="H2" t="s">
        <v>1197</v>
      </c>
      <c r="I2" t="s">
        <v>1737</v>
      </c>
      <c r="J2" t="s">
        <v>1927</v>
      </c>
      <c r="K2" t="s">
        <v>2188</v>
      </c>
      <c r="M2">
        <v>2023</v>
      </c>
      <c r="N2" t="s">
        <v>18</v>
      </c>
      <c r="P2" t="s">
        <v>18</v>
      </c>
      <c r="Q2" t="s">
        <v>18</v>
      </c>
      <c r="S2" t="s">
        <v>18</v>
      </c>
      <c r="U2" t="s">
        <v>1043</v>
      </c>
      <c r="V2" t="s">
        <v>2142</v>
      </c>
      <c r="W2" t="s">
        <v>7450</v>
      </c>
    </row>
    <row r="3" spans="1:23" x14ac:dyDescent="0.25">
      <c r="A3" t="s">
        <v>5441</v>
      </c>
      <c r="B3" t="str">
        <f t="shared" ref="B3:B66" si="0">IF(OR(C3="x",D3="x",E3="x",F3="x"),"DELETED","READ")</f>
        <v>READ</v>
      </c>
      <c r="C3" s="5"/>
      <c r="D3" s="5"/>
      <c r="E3" s="5"/>
      <c r="F3" s="5"/>
      <c r="G3" s="6" t="s">
        <v>2832</v>
      </c>
      <c r="H3" t="s">
        <v>1198</v>
      </c>
      <c r="I3" t="s">
        <v>1738</v>
      </c>
      <c r="J3" t="s">
        <v>1928</v>
      </c>
      <c r="K3" t="s">
        <v>2185</v>
      </c>
      <c r="L3" t="s">
        <v>2162</v>
      </c>
      <c r="M3">
        <v>2024</v>
      </c>
      <c r="N3" t="s">
        <v>18</v>
      </c>
      <c r="P3" t="s">
        <v>1413</v>
      </c>
      <c r="Q3" t="s">
        <v>1414</v>
      </c>
      <c r="S3" t="s">
        <v>18</v>
      </c>
      <c r="U3" t="s">
        <v>1044</v>
      </c>
      <c r="V3" t="s">
        <v>2143</v>
      </c>
    </row>
    <row r="4" spans="1:23" x14ac:dyDescent="0.25">
      <c r="A4" t="s">
        <v>5441</v>
      </c>
      <c r="B4" t="str">
        <f t="shared" si="0"/>
        <v>READ</v>
      </c>
      <c r="C4" s="5"/>
      <c r="D4" s="5"/>
      <c r="E4" s="5"/>
      <c r="F4" s="5"/>
      <c r="G4" s="6" t="s">
        <v>2833</v>
      </c>
      <c r="H4" t="s">
        <v>281</v>
      </c>
      <c r="I4" t="s">
        <v>1739</v>
      </c>
      <c r="J4" t="s">
        <v>644</v>
      </c>
      <c r="K4" t="s">
        <v>537</v>
      </c>
      <c r="L4" t="s">
        <v>599</v>
      </c>
      <c r="M4">
        <v>2024</v>
      </c>
      <c r="N4" t="s">
        <v>18</v>
      </c>
      <c r="P4" t="s">
        <v>1415</v>
      </c>
      <c r="Q4" t="s">
        <v>1416</v>
      </c>
      <c r="S4" t="s">
        <v>18</v>
      </c>
      <c r="U4" t="s">
        <v>910</v>
      </c>
      <c r="V4" t="s">
        <v>2143</v>
      </c>
    </row>
    <row r="5" spans="1:23" x14ac:dyDescent="0.25">
      <c r="A5" t="s">
        <v>5441</v>
      </c>
      <c r="B5" t="str">
        <f t="shared" si="0"/>
        <v>READ</v>
      </c>
      <c r="C5" s="5"/>
      <c r="D5" s="5"/>
      <c r="E5" s="5"/>
      <c r="F5" s="5"/>
      <c r="G5" s="6" t="s">
        <v>2834</v>
      </c>
      <c r="H5" t="s">
        <v>1199</v>
      </c>
      <c r="I5" t="s">
        <v>1740</v>
      </c>
      <c r="J5" t="s">
        <v>1929</v>
      </c>
      <c r="K5" t="s">
        <v>2186</v>
      </c>
      <c r="L5" t="s">
        <v>2163</v>
      </c>
      <c r="M5">
        <v>2008</v>
      </c>
      <c r="N5" t="s">
        <v>18</v>
      </c>
      <c r="P5" t="s">
        <v>1417</v>
      </c>
      <c r="Q5" t="s">
        <v>1418</v>
      </c>
      <c r="S5" t="s">
        <v>988</v>
      </c>
      <c r="U5" t="s">
        <v>1045</v>
      </c>
      <c r="V5" t="s">
        <v>2143</v>
      </c>
    </row>
    <row r="6" spans="1:23" x14ac:dyDescent="0.25">
      <c r="A6" t="s">
        <v>5441</v>
      </c>
      <c r="B6" t="str">
        <f t="shared" si="0"/>
        <v>DELETED</v>
      </c>
      <c r="C6" s="5"/>
      <c r="D6" s="5" t="s">
        <v>5431</v>
      </c>
      <c r="E6" s="5"/>
      <c r="F6" s="5"/>
      <c r="G6" s="6" t="s">
        <v>2835</v>
      </c>
      <c r="H6" t="s">
        <v>1200</v>
      </c>
      <c r="I6" t="s">
        <v>1741</v>
      </c>
      <c r="J6" t="s">
        <v>1930</v>
      </c>
      <c r="K6" t="s">
        <v>2187</v>
      </c>
      <c r="L6" t="s">
        <v>2164</v>
      </c>
      <c r="M6">
        <v>2009</v>
      </c>
      <c r="N6" t="s">
        <v>18</v>
      </c>
      <c r="P6" t="s">
        <v>1419</v>
      </c>
      <c r="Q6" t="s">
        <v>1420</v>
      </c>
      <c r="S6" t="s">
        <v>989</v>
      </c>
      <c r="U6" t="s">
        <v>1046</v>
      </c>
      <c r="V6" t="s">
        <v>2143</v>
      </c>
    </row>
    <row r="7" spans="1:23" x14ac:dyDescent="0.25">
      <c r="A7" t="s">
        <v>5441</v>
      </c>
      <c r="B7" t="str">
        <f t="shared" si="0"/>
        <v>DELETED</v>
      </c>
      <c r="C7" s="5" t="s">
        <v>5431</v>
      </c>
      <c r="D7" s="5"/>
      <c r="E7" s="5"/>
      <c r="F7" s="5"/>
      <c r="G7" s="6" t="s">
        <v>2836</v>
      </c>
      <c r="H7" t="s">
        <v>1201</v>
      </c>
      <c r="I7" t="s">
        <v>1742</v>
      </c>
      <c r="J7" t="s">
        <v>1931</v>
      </c>
      <c r="K7" t="s">
        <v>2189</v>
      </c>
      <c r="M7">
        <v>2025</v>
      </c>
      <c r="N7" t="s">
        <v>1421</v>
      </c>
      <c r="P7" t="s">
        <v>1422</v>
      </c>
      <c r="Q7" t="s">
        <v>1423</v>
      </c>
      <c r="S7" t="s">
        <v>990</v>
      </c>
      <c r="U7" t="s">
        <v>18</v>
      </c>
      <c r="V7" t="s">
        <v>2143</v>
      </c>
    </row>
    <row r="8" spans="1:23" x14ac:dyDescent="0.25">
      <c r="A8" t="s">
        <v>5441</v>
      </c>
      <c r="B8" t="str">
        <f t="shared" si="0"/>
        <v>READ</v>
      </c>
      <c r="C8" s="5"/>
      <c r="D8" s="5"/>
      <c r="E8" s="5"/>
      <c r="F8" s="5"/>
      <c r="G8" s="6" t="s">
        <v>2837</v>
      </c>
      <c r="H8" t="s">
        <v>1202</v>
      </c>
      <c r="I8" t="s">
        <v>1743</v>
      </c>
      <c r="J8" t="s">
        <v>1932</v>
      </c>
      <c r="K8" t="s">
        <v>2190</v>
      </c>
      <c r="L8" t="s">
        <v>2165</v>
      </c>
      <c r="M8">
        <v>2013</v>
      </c>
      <c r="N8" t="s">
        <v>18</v>
      </c>
      <c r="P8" t="s">
        <v>1424</v>
      </c>
      <c r="Q8" t="s">
        <v>1425</v>
      </c>
      <c r="S8" t="s">
        <v>18</v>
      </c>
      <c r="U8" t="s">
        <v>1047</v>
      </c>
      <c r="V8" t="s">
        <v>2143</v>
      </c>
    </row>
    <row r="9" spans="1:23" x14ac:dyDescent="0.25">
      <c r="A9" t="s">
        <v>5441</v>
      </c>
      <c r="B9" t="str">
        <f t="shared" si="0"/>
        <v>DELETED</v>
      </c>
      <c r="C9" s="5" t="s">
        <v>5431</v>
      </c>
      <c r="D9" s="5"/>
      <c r="E9" s="5"/>
      <c r="F9" s="5"/>
      <c r="G9" s="6" t="s">
        <v>2838</v>
      </c>
      <c r="H9" t="s">
        <v>367</v>
      </c>
      <c r="I9" t="s">
        <v>1744</v>
      </c>
      <c r="J9" t="s">
        <v>730</v>
      </c>
      <c r="K9" t="s">
        <v>537</v>
      </c>
      <c r="L9" t="s">
        <v>599</v>
      </c>
      <c r="M9">
        <v>2024</v>
      </c>
      <c r="N9" t="s">
        <v>18</v>
      </c>
      <c r="P9" t="s">
        <v>1426</v>
      </c>
      <c r="Q9" t="s">
        <v>1427</v>
      </c>
      <c r="S9" t="s">
        <v>18</v>
      </c>
      <c r="U9" t="s">
        <v>910</v>
      </c>
      <c r="V9" t="s">
        <v>2143</v>
      </c>
    </row>
    <row r="10" spans="1:23" x14ac:dyDescent="0.25">
      <c r="A10" t="s">
        <v>5441</v>
      </c>
      <c r="B10" t="str">
        <f t="shared" si="0"/>
        <v>DELETED</v>
      </c>
      <c r="C10" s="5"/>
      <c r="D10" s="5" t="s">
        <v>5431</v>
      </c>
      <c r="E10" s="5"/>
      <c r="F10" s="5"/>
      <c r="G10" s="6" t="s">
        <v>2839</v>
      </c>
      <c r="H10" t="s">
        <v>1203</v>
      </c>
      <c r="I10" t="s">
        <v>1745</v>
      </c>
      <c r="J10" t="s">
        <v>1933</v>
      </c>
      <c r="K10" t="s">
        <v>2191</v>
      </c>
      <c r="L10" t="s">
        <v>2167</v>
      </c>
      <c r="M10">
        <v>2009</v>
      </c>
      <c r="N10" t="s">
        <v>18</v>
      </c>
      <c r="P10" t="s">
        <v>1428</v>
      </c>
      <c r="Q10" t="s">
        <v>1429</v>
      </c>
      <c r="S10" t="s">
        <v>18</v>
      </c>
      <c r="U10" t="s">
        <v>1048</v>
      </c>
      <c r="V10" t="s">
        <v>2143</v>
      </c>
    </row>
    <row r="11" spans="1:23" x14ac:dyDescent="0.25">
      <c r="A11" t="s">
        <v>5441</v>
      </c>
      <c r="B11" t="str">
        <f t="shared" si="0"/>
        <v>DELETED</v>
      </c>
      <c r="C11" s="5"/>
      <c r="D11" s="5" t="s">
        <v>5431</v>
      </c>
      <c r="E11" s="5"/>
      <c r="F11" s="5"/>
      <c r="G11" s="6" t="s">
        <v>2840</v>
      </c>
      <c r="H11" t="s">
        <v>1204</v>
      </c>
      <c r="I11" t="s">
        <v>1746</v>
      </c>
      <c r="J11" t="s">
        <v>1934</v>
      </c>
      <c r="K11" t="s">
        <v>2192</v>
      </c>
      <c r="L11" t="s">
        <v>2168</v>
      </c>
      <c r="M11">
        <v>2009</v>
      </c>
      <c r="N11" t="s">
        <v>18</v>
      </c>
      <c r="P11" t="s">
        <v>1430</v>
      </c>
      <c r="Q11" t="s">
        <v>1431</v>
      </c>
      <c r="S11" t="s">
        <v>18</v>
      </c>
      <c r="U11" t="s">
        <v>1049</v>
      </c>
      <c r="V11" t="s">
        <v>2143</v>
      </c>
    </row>
    <row r="12" spans="1:23" x14ac:dyDescent="0.25">
      <c r="A12" t="s">
        <v>5441</v>
      </c>
      <c r="B12" t="str">
        <f t="shared" si="0"/>
        <v>DELETED</v>
      </c>
      <c r="C12" s="5"/>
      <c r="D12" s="5" t="s">
        <v>5431</v>
      </c>
      <c r="E12" s="5"/>
      <c r="F12" s="5"/>
      <c r="G12" s="6" t="s">
        <v>2841</v>
      </c>
      <c r="H12" t="s">
        <v>1205</v>
      </c>
      <c r="I12" t="s">
        <v>1747</v>
      </c>
      <c r="J12" t="s">
        <v>1935</v>
      </c>
      <c r="K12" t="s">
        <v>2193</v>
      </c>
      <c r="L12" t="s">
        <v>2169</v>
      </c>
      <c r="M12">
        <v>2012</v>
      </c>
      <c r="N12" t="s">
        <v>18</v>
      </c>
      <c r="P12" t="s">
        <v>1432</v>
      </c>
      <c r="Q12" t="s">
        <v>1433</v>
      </c>
      <c r="S12" t="s">
        <v>18</v>
      </c>
      <c r="U12" t="s">
        <v>1050</v>
      </c>
      <c r="V12" t="s">
        <v>2143</v>
      </c>
    </row>
    <row r="13" spans="1:23" x14ac:dyDescent="0.25">
      <c r="A13" t="s">
        <v>5441</v>
      </c>
      <c r="B13" t="str">
        <f t="shared" si="0"/>
        <v>DELETED</v>
      </c>
      <c r="C13" s="5" t="s">
        <v>5431</v>
      </c>
      <c r="D13" s="5"/>
      <c r="E13" s="5"/>
      <c r="F13" s="5"/>
      <c r="G13" s="6" t="s">
        <v>2842</v>
      </c>
      <c r="H13" t="s">
        <v>1206</v>
      </c>
      <c r="I13" t="s">
        <v>1748</v>
      </c>
      <c r="J13" t="s">
        <v>1936</v>
      </c>
      <c r="K13" t="s">
        <v>2194</v>
      </c>
      <c r="L13" t="s">
        <v>2151</v>
      </c>
      <c r="M13">
        <v>2025</v>
      </c>
      <c r="N13" t="s">
        <v>18</v>
      </c>
      <c r="P13" t="s">
        <v>1413</v>
      </c>
      <c r="Q13" t="s">
        <v>1414</v>
      </c>
      <c r="S13" t="s">
        <v>991</v>
      </c>
      <c r="U13" t="s">
        <v>1051</v>
      </c>
      <c r="V13" t="s">
        <v>2143</v>
      </c>
    </row>
    <row r="14" spans="1:23" x14ac:dyDescent="0.25">
      <c r="A14" t="s">
        <v>5441</v>
      </c>
      <c r="B14" t="str">
        <f t="shared" si="0"/>
        <v>DELETED</v>
      </c>
      <c r="C14" s="5"/>
      <c r="D14" s="5" t="s">
        <v>5431</v>
      </c>
      <c r="E14" s="5"/>
      <c r="F14" s="5"/>
      <c r="G14" s="6" t="s">
        <v>2843</v>
      </c>
      <c r="H14" t="s">
        <v>1207</v>
      </c>
      <c r="I14" t="s">
        <v>1749</v>
      </c>
      <c r="J14" t="s">
        <v>1937</v>
      </c>
      <c r="K14" t="s">
        <v>2195</v>
      </c>
      <c r="L14" t="s">
        <v>2152</v>
      </c>
      <c r="M14">
        <v>2020</v>
      </c>
      <c r="N14" t="s">
        <v>18</v>
      </c>
      <c r="P14" t="s">
        <v>1434</v>
      </c>
      <c r="Q14" t="s">
        <v>1435</v>
      </c>
      <c r="S14" t="s">
        <v>18</v>
      </c>
      <c r="U14" t="s">
        <v>1052</v>
      </c>
      <c r="V14" t="s">
        <v>2143</v>
      </c>
    </row>
    <row r="15" spans="1:23" x14ac:dyDescent="0.25">
      <c r="A15" t="s">
        <v>5441</v>
      </c>
      <c r="B15" t="str">
        <f t="shared" si="0"/>
        <v>READ</v>
      </c>
      <c r="C15" s="5"/>
      <c r="D15" s="5"/>
      <c r="E15" s="5"/>
      <c r="F15" s="5"/>
      <c r="G15" s="6" t="s">
        <v>2844</v>
      </c>
      <c r="H15" t="s">
        <v>1208</v>
      </c>
      <c r="I15" t="s">
        <v>1750</v>
      </c>
      <c r="J15" t="s">
        <v>1938</v>
      </c>
      <c r="K15" t="s">
        <v>2196</v>
      </c>
      <c r="L15" t="s">
        <v>2170</v>
      </c>
      <c r="M15">
        <v>2013</v>
      </c>
      <c r="N15" t="s">
        <v>18</v>
      </c>
      <c r="P15" t="s">
        <v>1436</v>
      </c>
      <c r="Q15" t="s">
        <v>1425</v>
      </c>
      <c r="S15" t="s">
        <v>18</v>
      </c>
      <c r="U15" t="s">
        <v>1053</v>
      </c>
      <c r="V15" t="s">
        <v>2143</v>
      </c>
    </row>
    <row r="16" spans="1:23" x14ac:dyDescent="0.25">
      <c r="A16" t="s">
        <v>5441</v>
      </c>
      <c r="B16" t="str">
        <f t="shared" si="0"/>
        <v>DELETED</v>
      </c>
      <c r="C16" s="5"/>
      <c r="D16" s="5" t="s">
        <v>5431</v>
      </c>
      <c r="E16" s="5"/>
      <c r="F16" s="5"/>
      <c r="G16" s="6" t="s">
        <v>2845</v>
      </c>
      <c r="H16" t="s">
        <v>1209</v>
      </c>
      <c r="I16" t="s">
        <v>1747</v>
      </c>
      <c r="J16" t="s">
        <v>1939</v>
      </c>
      <c r="K16" t="s">
        <v>2137</v>
      </c>
      <c r="M16">
        <v>2013</v>
      </c>
      <c r="N16" t="s">
        <v>1414</v>
      </c>
      <c r="O16">
        <v>4</v>
      </c>
      <c r="P16" t="s">
        <v>1437</v>
      </c>
      <c r="Q16" t="s">
        <v>1438</v>
      </c>
      <c r="S16" t="s">
        <v>992</v>
      </c>
      <c r="U16" t="s">
        <v>18</v>
      </c>
      <c r="V16" t="s">
        <v>2143</v>
      </c>
    </row>
    <row r="17" spans="1:22" x14ac:dyDescent="0.25">
      <c r="A17" t="s">
        <v>5441</v>
      </c>
      <c r="B17" t="str">
        <f t="shared" si="0"/>
        <v>DELETED</v>
      </c>
      <c r="C17" s="5" t="s">
        <v>5431</v>
      </c>
      <c r="D17" s="5"/>
      <c r="E17" s="5"/>
      <c r="F17" s="5"/>
      <c r="G17" s="6" t="s">
        <v>2846</v>
      </c>
      <c r="H17" t="s">
        <v>1210</v>
      </c>
      <c r="I17" t="s">
        <v>1751</v>
      </c>
      <c r="J17" t="s">
        <v>1940</v>
      </c>
      <c r="K17" t="s">
        <v>2197</v>
      </c>
      <c r="L17" t="s">
        <v>595</v>
      </c>
      <c r="M17">
        <v>2021</v>
      </c>
      <c r="N17" t="s">
        <v>18</v>
      </c>
      <c r="P17" t="s">
        <v>1439</v>
      </c>
      <c r="Q17" t="s">
        <v>1440</v>
      </c>
      <c r="S17" t="s">
        <v>18</v>
      </c>
      <c r="U17" t="s">
        <v>1054</v>
      </c>
      <c r="V17" t="s">
        <v>2143</v>
      </c>
    </row>
    <row r="18" spans="1:22" x14ac:dyDescent="0.25">
      <c r="A18" t="s">
        <v>5441</v>
      </c>
      <c r="B18" t="str">
        <f t="shared" si="0"/>
        <v>DELETED</v>
      </c>
      <c r="C18" s="5" t="s">
        <v>5431</v>
      </c>
      <c r="D18" s="5"/>
      <c r="E18" s="5"/>
      <c r="F18" s="5"/>
      <c r="G18" s="6" t="s">
        <v>2847</v>
      </c>
      <c r="H18" t="s">
        <v>1211</v>
      </c>
      <c r="I18" t="s">
        <v>1752</v>
      </c>
      <c r="J18" t="s">
        <v>1941</v>
      </c>
      <c r="K18" t="s">
        <v>2136</v>
      </c>
      <c r="M18">
        <v>2022</v>
      </c>
      <c r="N18" t="s">
        <v>1441</v>
      </c>
      <c r="P18" t="s">
        <v>1442</v>
      </c>
      <c r="Q18" t="s">
        <v>1443</v>
      </c>
      <c r="S18" t="s">
        <v>990</v>
      </c>
      <c r="U18" t="s">
        <v>18</v>
      </c>
      <c r="V18" t="s">
        <v>2143</v>
      </c>
    </row>
    <row r="19" spans="1:22" x14ac:dyDescent="0.25">
      <c r="A19" t="s">
        <v>5441</v>
      </c>
      <c r="B19" t="str">
        <f t="shared" si="0"/>
        <v>DELETED</v>
      </c>
      <c r="C19" s="5"/>
      <c r="D19" s="5"/>
      <c r="E19" s="5" t="s">
        <v>5431</v>
      </c>
      <c r="F19" s="5"/>
      <c r="G19" s="6" t="s">
        <v>2848</v>
      </c>
      <c r="H19" t="s">
        <v>1212</v>
      </c>
      <c r="I19" t="s">
        <v>1753</v>
      </c>
      <c r="J19" t="s">
        <v>1942</v>
      </c>
      <c r="K19" t="s">
        <v>2137</v>
      </c>
      <c r="M19">
        <v>2015</v>
      </c>
      <c r="N19" t="s">
        <v>1444</v>
      </c>
      <c r="O19">
        <v>6</v>
      </c>
      <c r="P19" t="s">
        <v>1445</v>
      </c>
      <c r="Q19" t="s">
        <v>1446</v>
      </c>
      <c r="S19" t="s">
        <v>992</v>
      </c>
      <c r="U19" t="s">
        <v>18</v>
      </c>
      <c r="V19" t="s">
        <v>2143</v>
      </c>
    </row>
    <row r="20" spans="1:22" x14ac:dyDescent="0.25">
      <c r="A20" t="s">
        <v>5441</v>
      </c>
      <c r="B20" t="str">
        <f t="shared" si="0"/>
        <v>DELETED</v>
      </c>
      <c r="C20" s="5"/>
      <c r="D20" s="5" t="s">
        <v>5431</v>
      </c>
      <c r="E20" s="5"/>
      <c r="F20" s="5"/>
      <c r="G20" s="6" t="s">
        <v>2849</v>
      </c>
      <c r="H20" t="s">
        <v>1213</v>
      </c>
      <c r="I20" t="s">
        <v>1754</v>
      </c>
      <c r="J20" t="s">
        <v>1943</v>
      </c>
      <c r="K20" t="s">
        <v>2198</v>
      </c>
      <c r="L20" t="s">
        <v>2153</v>
      </c>
      <c r="M20">
        <v>2016</v>
      </c>
      <c r="N20" t="s">
        <v>18</v>
      </c>
      <c r="P20" t="s">
        <v>1447</v>
      </c>
      <c r="Q20" t="s">
        <v>1448</v>
      </c>
      <c r="S20" t="s">
        <v>18</v>
      </c>
      <c r="U20" t="s">
        <v>1055</v>
      </c>
      <c r="V20" t="s">
        <v>2143</v>
      </c>
    </row>
    <row r="21" spans="1:22" x14ac:dyDescent="0.25">
      <c r="A21" t="s">
        <v>5441</v>
      </c>
      <c r="B21" t="str">
        <f t="shared" si="0"/>
        <v>DELETED</v>
      </c>
      <c r="C21" s="5"/>
      <c r="D21" s="5" t="s">
        <v>5431</v>
      </c>
      <c r="E21" s="5"/>
      <c r="F21" s="5"/>
      <c r="G21" s="6" t="s">
        <v>2850</v>
      </c>
      <c r="H21" t="s">
        <v>1214</v>
      </c>
      <c r="I21" t="s">
        <v>1755</v>
      </c>
      <c r="J21" t="s">
        <v>1944</v>
      </c>
      <c r="K21" t="s">
        <v>2137</v>
      </c>
      <c r="M21">
        <v>2013</v>
      </c>
      <c r="N21" t="s">
        <v>1414</v>
      </c>
      <c r="O21">
        <v>4</v>
      </c>
      <c r="P21" t="s">
        <v>1449</v>
      </c>
      <c r="Q21" t="s">
        <v>1450</v>
      </c>
      <c r="S21" t="s">
        <v>992</v>
      </c>
      <c r="U21" t="s">
        <v>18</v>
      </c>
      <c r="V21" t="s">
        <v>2143</v>
      </c>
    </row>
    <row r="22" spans="1:22" x14ac:dyDescent="0.25">
      <c r="A22" t="s">
        <v>5441</v>
      </c>
      <c r="B22" t="str">
        <f t="shared" si="0"/>
        <v>DELETED</v>
      </c>
      <c r="C22" s="5" t="s">
        <v>5431</v>
      </c>
      <c r="D22" s="5"/>
      <c r="E22" s="5"/>
      <c r="F22" s="5"/>
      <c r="G22" s="6" t="s">
        <v>2851</v>
      </c>
      <c r="H22" t="s">
        <v>1215</v>
      </c>
      <c r="I22" t="s">
        <v>1756</v>
      </c>
      <c r="J22" t="s">
        <v>1945</v>
      </c>
      <c r="K22" t="s">
        <v>2199</v>
      </c>
      <c r="L22" t="s">
        <v>2171</v>
      </c>
      <c r="M22">
        <v>2023</v>
      </c>
      <c r="N22" t="s">
        <v>18</v>
      </c>
      <c r="P22" t="s">
        <v>1413</v>
      </c>
      <c r="Q22" t="s">
        <v>1444</v>
      </c>
      <c r="S22" t="s">
        <v>993</v>
      </c>
      <c r="U22" t="s">
        <v>1056</v>
      </c>
      <c r="V22" t="s">
        <v>2143</v>
      </c>
    </row>
    <row r="23" spans="1:22" x14ac:dyDescent="0.25">
      <c r="A23" t="s">
        <v>5441</v>
      </c>
      <c r="B23" t="str">
        <f t="shared" si="0"/>
        <v>DELETED</v>
      </c>
      <c r="C23" s="5" t="s">
        <v>5431</v>
      </c>
      <c r="D23" s="5"/>
      <c r="E23" s="5"/>
      <c r="F23" s="5"/>
      <c r="G23" s="6" t="s">
        <v>2852</v>
      </c>
      <c r="H23" t="s">
        <v>1216</v>
      </c>
      <c r="I23" t="s">
        <v>1757</v>
      </c>
      <c r="J23" t="s">
        <v>1946</v>
      </c>
      <c r="K23" t="s">
        <v>2200</v>
      </c>
      <c r="L23" t="s">
        <v>2154</v>
      </c>
      <c r="M23">
        <v>2023</v>
      </c>
      <c r="N23" t="s">
        <v>18</v>
      </c>
      <c r="P23" t="s">
        <v>1413</v>
      </c>
      <c r="Q23" t="s">
        <v>1414</v>
      </c>
      <c r="S23" t="s">
        <v>994</v>
      </c>
      <c r="U23" t="s">
        <v>1057</v>
      </c>
      <c r="V23" t="s">
        <v>2143</v>
      </c>
    </row>
    <row r="24" spans="1:22" x14ac:dyDescent="0.25">
      <c r="A24" t="s">
        <v>5441</v>
      </c>
      <c r="B24" t="str">
        <f t="shared" si="0"/>
        <v>READ</v>
      </c>
      <c r="C24" s="5"/>
      <c r="D24" s="5"/>
      <c r="E24" s="5"/>
      <c r="F24" s="5"/>
      <c r="G24" s="6" t="s">
        <v>2853</v>
      </c>
      <c r="H24" t="s">
        <v>1217</v>
      </c>
      <c r="I24" t="s">
        <v>1758</v>
      </c>
      <c r="J24" t="s">
        <v>1947</v>
      </c>
      <c r="K24" t="s">
        <v>2201</v>
      </c>
      <c r="L24" t="s">
        <v>2155</v>
      </c>
      <c r="M24">
        <v>2021</v>
      </c>
      <c r="N24" t="s">
        <v>18</v>
      </c>
      <c r="P24" t="s">
        <v>1413</v>
      </c>
      <c r="Q24" t="s">
        <v>1414</v>
      </c>
      <c r="S24" t="s">
        <v>18</v>
      </c>
      <c r="U24" t="s">
        <v>1058</v>
      </c>
      <c r="V24" t="s">
        <v>2143</v>
      </c>
    </row>
    <row r="25" spans="1:22" x14ac:dyDescent="0.25">
      <c r="A25" t="s">
        <v>5441</v>
      </c>
      <c r="B25" t="str">
        <f t="shared" si="0"/>
        <v>DELETED</v>
      </c>
      <c r="C25" s="5" t="s">
        <v>5431</v>
      </c>
      <c r="D25" s="5"/>
      <c r="E25" s="5"/>
      <c r="F25" s="5"/>
      <c r="G25" s="6" t="s">
        <v>2854</v>
      </c>
      <c r="H25" t="s">
        <v>1218</v>
      </c>
      <c r="I25" t="s">
        <v>1759</v>
      </c>
      <c r="J25" t="s">
        <v>1948</v>
      </c>
      <c r="K25" t="s">
        <v>2202</v>
      </c>
      <c r="L25" t="s">
        <v>2172</v>
      </c>
      <c r="M25">
        <v>2012</v>
      </c>
      <c r="N25" t="s">
        <v>18</v>
      </c>
      <c r="P25" t="s">
        <v>1451</v>
      </c>
      <c r="Q25" t="s">
        <v>1452</v>
      </c>
      <c r="S25" t="s">
        <v>18</v>
      </c>
      <c r="U25" t="s">
        <v>1059</v>
      </c>
      <c r="V25" t="s">
        <v>2143</v>
      </c>
    </row>
    <row r="26" spans="1:22" x14ac:dyDescent="0.25">
      <c r="A26" t="s">
        <v>5441</v>
      </c>
      <c r="B26" t="str">
        <f t="shared" si="0"/>
        <v>DELETED</v>
      </c>
      <c r="C26" s="5"/>
      <c r="D26" s="5" t="s">
        <v>5431</v>
      </c>
      <c r="E26" s="5"/>
      <c r="F26" s="5"/>
      <c r="G26" s="6" t="s">
        <v>2855</v>
      </c>
      <c r="H26" t="s">
        <v>1219</v>
      </c>
      <c r="I26" t="s">
        <v>1760</v>
      </c>
      <c r="J26" t="s">
        <v>1949</v>
      </c>
      <c r="K26" t="s">
        <v>2203</v>
      </c>
      <c r="L26" t="s">
        <v>2138</v>
      </c>
      <c r="M26">
        <v>2007</v>
      </c>
      <c r="N26" t="s">
        <v>18</v>
      </c>
      <c r="P26" t="s">
        <v>1453</v>
      </c>
      <c r="Q26" t="s">
        <v>1454</v>
      </c>
      <c r="S26" t="s">
        <v>18</v>
      </c>
      <c r="U26" t="s">
        <v>1060</v>
      </c>
      <c r="V26" t="s">
        <v>2143</v>
      </c>
    </row>
    <row r="27" spans="1:22" x14ac:dyDescent="0.25">
      <c r="A27" t="s">
        <v>5441</v>
      </c>
      <c r="B27" t="str">
        <f t="shared" si="0"/>
        <v>DELETED</v>
      </c>
      <c r="C27" s="5" t="s">
        <v>5431</v>
      </c>
      <c r="D27" s="5"/>
      <c r="E27" s="5"/>
      <c r="F27" s="5"/>
      <c r="G27" s="6" t="s">
        <v>2856</v>
      </c>
      <c r="H27" t="s">
        <v>1220</v>
      </c>
      <c r="I27" t="s">
        <v>1761</v>
      </c>
      <c r="J27" t="s">
        <v>1950</v>
      </c>
      <c r="K27" t="s">
        <v>2204</v>
      </c>
      <c r="L27" t="s">
        <v>2173</v>
      </c>
      <c r="M27">
        <v>2012</v>
      </c>
      <c r="N27" t="s">
        <v>18</v>
      </c>
      <c r="P27" t="s">
        <v>1455</v>
      </c>
      <c r="Q27" t="s">
        <v>1456</v>
      </c>
      <c r="S27" t="s">
        <v>995</v>
      </c>
      <c r="U27" t="s">
        <v>1061</v>
      </c>
      <c r="V27" t="s">
        <v>2143</v>
      </c>
    </row>
    <row r="28" spans="1:22" x14ac:dyDescent="0.25">
      <c r="A28" t="s">
        <v>5441</v>
      </c>
      <c r="B28" t="str">
        <f t="shared" si="0"/>
        <v>DELETED</v>
      </c>
      <c r="C28" s="5" t="s">
        <v>5431</v>
      </c>
      <c r="D28" s="5"/>
      <c r="E28" s="5"/>
      <c r="F28" s="5"/>
      <c r="G28" s="6" t="s">
        <v>2857</v>
      </c>
      <c r="H28" t="s">
        <v>1221</v>
      </c>
      <c r="I28" t="s">
        <v>1762</v>
      </c>
      <c r="J28" t="s">
        <v>1951</v>
      </c>
      <c r="K28" t="s">
        <v>2207</v>
      </c>
      <c r="L28" t="s">
        <v>2156</v>
      </c>
      <c r="M28">
        <v>2015</v>
      </c>
      <c r="N28" t="s">
        <v>18</v>
      </c>
      <c r="P28" t="s">
        <v>1457</v>
      </c>
      <c r="Q28" t="s">
        <v>1458</v>
      </c>
      <c r="S28" t="s">
        <v>18</v>
      </c>
      <c r="U28" t="s">
        <v>1062</v>
      </c>
      <c r="V28" t="s">
        <v>2143</v>
      </c>
    </row>
    <row r="29" spans="1:22" x14ac:dyDescent="0.25">
      <c r="A29" t="s">
        <v>5441</v>
      </c>
      <c r="B29" t="str">
        <f t="shared" si="0"/>
        <v>DELETED</v>
      </c>
      <c r="C29" s="5" t="s">
        <v>5431</v>
      </c>
      <c r="D29" s="5"/>
      <c r="E29" s="5"/>
      <c r="F29" s="5"/>
      <c r="G29" s="6" t="s">
        <v>2858</v>
      </c>
      <c r="H29" t="s">
        <v>1222</v>
      </c>
      <c r="I29" t="s">
        <v>1763</v>
      </c>
      <c r="J29" t="s">
        <v>1952</v>
      </c>
      <c r="K29" t="s">
        <v>2208</v>
      </c>
      <c r="L29" t="s">
        <v>2157</v>
      </c>
      <c r="M29">
        <v>2018</v>
      </c>
      <c r="N29" t="s">
        <v>18</v>
      </c>
      <c r="P29" t="s">
        <v>1413</v>
      </c>
      <c r="Q29" t="s">
        <v>1415</v>
      </c>
      <c r="S29" t="s">
        <v>996</v>
      </c>
      <c r="U29" t="s">
        <v>1063</v>
      </c>
      <c r="V29" t="s">
        <v>2143</v>
      </c>
    </row>
    <row r="30" spans="1:22" x14ac:dyDescent="0.25">
      <c r="A30" t="s">
        <v>5441</v>
      </c>
      <c r="B30" t="str">
        <f t="shared" si="0"/>
        <v>DELETED</v>
      </c>
      <c r="C30" s="5" t="s">
        <v>5431</v>
      </c>
      <c r="D30" s="5"/>
      <c r="E30" s="5"/>
      <c r="F30" s="5"/>
      <c r="G30" s="6" t="s">
        <v>2859</v>
      </c>
      <c r="H30" t="s">
        <v>1223</v>
      </c>
      <c r="I30" t="s">
        <v>1764</v>
      </c>
      <c r="J30" t="s">
        <v>1953</v>
      </c>
      <c r="K30" t="s">
        <v>2211</v>
      </c>
      <c r="L30" t="s">
        <v>2174</v>
      </c>
      <c r="M30">
        <v>2022</v>
      </c>
      <c r="N30" t="s">
        <v>18</v>
      </c>
      <c r="P30" t="s">
        <v>1413</v>
      </c>
      <c r="Q30" t="s">
        <v>1414</v>
      </c>
      <c r="S30" t="s">
        <v>18</v>
      </c>
      <c r="U30" t="s">
        <v>1064</v>
      </c>
      <c r="V30" t="s">
        <v>2143</v>
      </c>
    </row>
    <row r="31" spans="1:22" x14ac:dyDescent="0.25">
      <c r="A31" t="s">
        <v>5441</v>
      </c>
      <c r="B31" t="str">
        <f t="shared" si="0"/>
        <v>DELETED</v>
      </c>
      <c r="C31" s="5" t="s">
        <v>5431</v>
      </c>
      <c r="D31" s="5"/>
      <c r="E31" s="5"/>
      <c r="F31" s="5"/>
      <c r="G31" s="6" t="s">
        <v>2860</v>
      </c>
      <c r="H31" t="s">
        <v>1224</v>
      </c>
      <c r="I31" t="s">
        <v>1765</v>
      </c>
      <c r="J31" t="s">
        <v>1954</v>
      </c>
      <c r="K31" t="s">
        <v>2212</v>
      </c>
      <c r="L31" t="s">
        <v>2158</v>
      </c>
      <c r="M31">
        <v>2019</v>
      </c>
      <c r="N31" t="s">
        <v>18</v>
      </c>
      <c r="P31" t="s">
        <v>1413</v>
      </c>
      <c r="Q31" t="s">
        <v>1415</v>
      </c>
      <c r="S31" t="s">
        <v>18</v>
      </c>
      <c r="U31" t="s">
        <v>1065</v>
      </c>
      <c r="V31" t="s">
        <v>2143</v>
      </c>
    </row>
    <row r="32" spans="1:22" x14ac:dyDescent="0.25">
      <c r="A32" t="s">
        <v>5441</v>
      </c>
      <c r="B32" t="str">
        <f t="shared" si="0"/>
        <v>DELETED</v>
      </c>
      <c r="C32" s="5" t="s">
        <v>5431</v>
      </c>
      <c r="D32" s="5"/>
      <c r="E32" s="5"/>
      <c r="F32" s="5"/>
      <c r="G32" s="6" t="s">
        <v>2861</v>
      </c>
      <c r="H32" t="s">
        <v>1225</v>
      </c>
      <c r="I32" t="s">
        <v>1766</v>
      </c>
      <c r="J32" t="s">
        <v>1955</v>
      </c>
      <c r="K32" t="s">
        <v>2197</v>
      </c>
      <c r="L32" t="s">
        <v>595</v>
      </c>
      <c r="M32">
        <v>2021</v>
      </c>
      <c r="N32" t="s">
        <v>18</v>
      </c>
      <c r="P32" t="s">
        <v>1427</v>
      </c>
      <c r="Q32" t="s">
        <v>1459</v>
      </c>
      <c r="S32" t="s">
        <v>18</v>
      </c>
      <c r="U32" t="s">
        <v>1054</v>
      </c>
      <c r="V32" t="s">
        <v>2143</v>
      </c>
    </row>
    <row r="33" spans="1:22" x14ac:dyDescent="0.25">
      <c r="A33" t="s">
        <v>5441</v>
      </c>
      <c r="B33" t="str">
        <f t="shared" si="0"/>
        <v>READ</v>
      </c>
      <c r="C33" s="5"/>
      <c r="D33" s="5"/>
      <c r="E33" s="5"/>
      <c r="F33" s="5"/>
      <c r="G33" s="6" t="s">
        <v>2862</v>
      </c>
      <c r="H33" t="s">
        <v>1226</v>
      </c>
      <c r="I33" t="s">
        <v>1767</v>
      </c>
      <c r="J33" t="s">
        <v>1956</v>
      </c>
      <c r="K33" t="s">
        <v>2189</v>
      </c>
      <c r="M33">
        <v>2022</v>
      </c>
      <c r="N33" t="s">
        <v>1441</v>
      </c>
      <c r="P33" t="s">
        <v>1460</v>
      </c>
      <c r="Q33" t="s">
        <v>1461</v>
      </c>
      <c r="S33" t="s">
        <v>990</v>
      </c>
      <c r="U33" t="s">
        <v>18</v>
      </c>
      <c r="V33" t="s">
        <v>2143</v>
      </c>
    </row>
    <row r="34" spans="1:22" x14ac:dyDescent="0.25">
      <c r="A34" t="s">
        <v>5441</v>
      </c>
      <c r="B34" t="str">
        <f t="shared" si="0"/>
        <v>DELETED</v>
      </c>
      <c r="C34" s="5"/>
      <c r="D34" s="5" t="s">
        <v>5431</v>
      </c>
      <c r="E34" s="5"/>
      <c r="F34" s="5"/>
      <c r="G34" s="6" t="s">
        <v>2863</v>
      </c>
      <c r="H34" t="s">
        <v>1227</v>
      </c>
      <c r="I34" t="s">
        <v>1768</v>
      </c>
      <c r="J34" t="s">
        <v>1957</v>
      </c>
      <c r="K34" t="s">
        <v>2213</v>
      </c>
      <c r="L34" t="s">
        <v>2175</v>
      </c>
      <c r="M34">
        <v>2015</v>
      </c>
      <c r="N34" t="s">
        <v>18</v>
      </c>
      <c r="P34" t="s">
        <v>1462</v>
      </c>
      <c r="Q34" t="s">
        <v>1463</v>
      </c>
      <c r="S34" t="s">
        <v>18</v>
      </c>
      <c r="U34" t="s">
        <v>1066</v>
      </c>
      <c r="V34" t="s">
        <v>2143</v>
      </c>
    </row>
    <row r="35" spans="1:22" x14ac:dyDescent="0.25">
      <c r="A35" t="s">
        <v>5441</v>
      </c>
      <c r="B35" t="str">
        <f t="shared" si="0"/>
        <v>READ</v>
      </c>
      <c r="C35" s="5"/>
      <c r="D35" s="5"/>
      <c r="E35" s="5"/>
      <c r="F35" s="5"/>
      <c r="G35" s="6" t="s">
        <v>2864</v>
      </c>
      <c r="H35" t="s">
        <v>1228</v>
      </c>
      <c r="I35" t="s">
        <v>1769</v>
      </c>
      <c r="J35" t="s">
        <v>1958</v>
      </c>
      <c r="K35" t="s">
        <v>2189</v>
      </c>
      <c r="M35">
        <v>2024</v>
      </c>
      <c r="N35" t="s">
        <v>1464</v>
      </c>
      <c r="P35" t="s">
        <v>1465</v>
      </c>
      <c r="Q35" t="s">
        <v>1466</v>
      </c>
      <c r="S35" t="s">
        <v>990</v>
      </c>
      <c r="U35" t="s">
        <v>18</v>
      </c>
      <c r="V35" t="s">
        <v>2143</v>
      </c>
    </row>
    <row r="36" spans="1:22" x14ac:dyDescent="0.25">
      <c r="A36" t="s">
        <v>5441</v>
      </c>
      <c r="B36" t="str">
        <f t="shared" si="0"/>
        <v>DELETED</v>
      </c>
      <c r="C36" s="5" t="s">
        <v>5431</v>
      </c>
      <c r="D36" s="5"/>
      <c r="E36" s="5"/>
      <c r="F36" s="5"/>
      <c r="G36" s="6" t="s">
        <v>2865</v>
      </c>
      <c r="H36" t="s">
        <v>1229</v>
      </c>
      <c r="I36" t="s">
        <v>1770</v>
      </c>
      <c r="J36" t="s">
        <v>1959</v>
      </c>
      <c r="K36" t="s">
        <v>2214</v>
      </c>
      <c r="M36">
        <v>2019</v>
      </c>
      <c r="N36" t="s">
        <v>1464</v>
      </c>
      <c r="O36">
        <v>4</v>
      </c>
      <c r="P36" t="s">
        <v>1467</v>
      </c>
      <c r="Q36" t="s">
        <v>1468</v>
      </c>
      <c r="S36" t="s">
        <v>992</v>
      </c>
      <c r="U36" t="s">
        <v>18</v>
      </c>
      <c r="V36" t="s">
        <v>2143</v>
      </c>
    </row>
    <row r="37" spans="1:22" x14ac:dyDescent="0.25">
      <c r="A37" t="s">
        <v>5441</v>
      </c>
      <c r="B37" t="str">
        <f t="shared" si="0"/>
        <v>DELETED</v>
      </c>
      <c r="C37" s="5"/>
      <c r="D37" s="5" t="s">
        <v>5431</v>
      </c>
      <c r="E37" s="5"/>
      <c r="F37" s="5"/>
      <c r="G37" s="6" t="s">
        <v>2866</v>
      </c>
      <c r="H37" t="s">
        <v>1230</v>
      </c>
      <c r="I37" t="s">
        <v>1771</v>
      </c>
      <c r="J37" t="s">
        <v>1960</v>
      </c>
      <c r="K37" t="s">
        <v>2215</v>
      </c>
      <c r="L37" t="s">
        <v>2176</v>
      </c>
      <c r="M37">
        <v>2012</v>
      </c>
      <c r="N37" t="s">
        <v>18</v>
      </c>
      <c r="P37" t="s">
        <v>1469</v>
      </c>
      <c r="Q37" t="s">
        <v>1470</v>
      </c>
      <c r="S37" t="s">
        <v>997</v>
      </c>
      <c r="U37" t="s">
        <v>1067</v>
      </c>
      <c r="V37" t="s">
        <v>2143</v>
      </c>
    </row>
    <row r="38" spans="1:22" x14ac:dyDescent="0.25">
      <c r="A38" t="s">
        <v>5441</v>
      </c>
      <c r="B38" t="str">
        <f t="shared" si="0"/>
        <v>READ</v>
      </c>
      <c r="C38" s="5"/>
      <c r="D38" s="5"/>
      <c r="E38" s="5"/>
      <c r="F38" s="5"/>
      <c r="G38" s="6" t="s">
        <v>2867</v>
      </c>
      <c r="H38" t="s">
        <v>1231</v>
      </c>
      <c r="I38" t="s">
        <v>1772</v>
      </c>
      <c r="J38" t="s">
        <v>1961</v>
      </c>
      <c r="K38" t="s">
        <v>2216</v>
      </c>
      <c r="L38" t="s">
        <v>2177</v>
      </c>
      <c r="M38">
        <v>2019</v>
      </c>
      <c r="N38" t="s">
        <v>18</v>
      </c>
      <c r="P38" t="s">
        <v>1471</v>
      </c>
      <c r="Q38" t="s">
        <v>1472</v>
      </c>
      <c r="S38" t="s">
        <v>998</v>
      </c>
      <c r="U38" t="s">
        <v>1068</v>
      </c>
      <c r="V38" t="s">
        <v>2143</v>
      </c>
    </row>
    <row r="39" spans="1:22" x14ac:dyDescent="0.25">
      <c r="A39" t="s">
        <v>5441</v>
      </c>
      <c r="B39" t="str">
        <f t="shared" si="0"/>
        <v>DELETED</v>
      </c>
      <c r="C39" s="5" t="s">
        <v>5431</v>
      </c>
      <c r="D39" s="5"/>
      <c r="E39" s="5"/>
      <c r="F39" s="5"/>
      <c r="G39" s="6" t="s">
        <v>2868</v>
      </c>
      <c r="H39" t="s">
        <v>1232</v>
      </c>
      <c r="I39" t="s">
        <v>1773</v>
      </c>
      <c r="J39" t="s">
        <v>1962</v>
      </c>
      <c r="K39" t="s">
        <v>2217</v>
      </c>
      <c r="L39" t="s">
        <v>2178</v>
      </c>
      <c r="M39">
        <v>2018</v>
      </c>
      <c r="N39" t="s">
        <v>18</v>
      </c>
      <c r="P39" t="s">
        <v>1473</v>
      </c>
      <c r="Q39" t="s">
        <v>1474</v>
      </c>
      <c r="S39" t="s">
        <v>18</v>
      </c>
      <c r="U39" t="s">
        <v>1069</v>
      </c>
      <c r="V39" t="s">
        <v>2143</v>
      </c>
    </row>
    <row r="40" spans="1:22" x14ac:dyDescent="0.25">
      <c r="A40" t="s">
        <v>5441</v>
      </c>
      <c r="B40" t="str">
        <f t="shared" si="0"/>
        <v>DELETED</v>
      </c>
      <c r="C40" s="5" t="s">
        <v>5431</v>
      </c>
      <c r="D40" s="5"/>
      <c r="E40" s="5"/>
      <c r="F40" s="5"/>
      <c r="G40" s="6" t="s">
        <v>2869</v>
      </c>
      <c r="H40" t="s">
        <v>1233</v>
      </c>
      <c r="I40" t="s">
        <v>1774</v>
      </c>
      <c r="J40" t="s">
        <v>1963</v>
      </c>
      <c r="K40" t="s">
        <v>2218</v>
      </c>
      <c r="L40" t="s">
        <v>599</v>
      </c>
      <c r="M40">
        <v>2024</v>
      </c>
      <c r="N40" t="s">
        <v>18</v>
      </c>
      <c r="P40" t="s">
        <v>1475</v>
      </c>
      <c r="Q40" t="s">
        <v>1476</v>
      </c>
      <c r="S40" t="s">
        <v>18</v>
      </c>
      <c r="U40" t="s">
        <v>910</v>
      </c>
      <c r="V40" t="s">
        <v>2143</v>
      </c>
    </row>
    <row r="41" spans="1:22" x14ac:dyDescent="0.25">
      <c r="A41" t="s">
        <v>5441</v>
      </c>
      <c r="B41" t="str">
        <f t="shared" si="0"/>
        <v>DELETED</v>
      </c>
      <c r="C41" s="5" t="s">
        <v>5431</v>
      </c>
      <c r="D41" s="5"/>
      <c r="E41" s="5"/>
      <c r="F41" s="5"/>
      <c r="G41" s="6" t="s">
        <v>2870</v>
      </c>
      <c r="H41" t="s">
        <v>1234</v>
      </c>
      <c r="I41" t="s">
        <v>1775</v>
      </c>
      <c r="J41" t="s">
        <v>1964</v>
      </c>
      <c r="K41" t="s">
        <v>2219</v>
      </c>
      <c r="L41" t="s">
        <v>2179</v>
      </c>
      <c r="M41">
        <v>2012</v>
      </c>
      <c r="N41" t="s">
        <v>18</v>
      </c>
      <c r="P41" t="s">
        <v>1477</v>
      </c>
      <c r="Q41" t="s">
        <v>1478</v>
      </c>
      <c r="S41" t="s">
        <v>999</v>
      </c>
      <c r="U41" t="s">
        <v>1070</v>
      </c>
      <c r="V41" t="s">
        <v>2143</v>
      </c>
    </row>
    <row r="42" spans="1:22" x14ac:dyDescent="0.25">
      <c r="A42" t="s">
        <v>5441</v>
      </c>
      <c r="B42" t="str">
        <f t="shared" si="0"/>
        <v>DELETED</v>
      </c>
      <c r="C42" s="5" t="s">
        <v>5431</v>
      </c>
      <c r="D42" s="5"/>
      <c r="E42" s="5"/>
      <c r="F42" s="5"/>
      <c r="G42" s="6" t="s">
        <v>2871</v>
      </c>
      <c r="H42" t="s">
        <v>1235</v>
      </c>
      <c r="I42" t="s">
        <v>1776</v>
      </c>
      <c r="J42" t="s">
        <v>1965</v>
      </c>
      <c r="K42" t="s">
        <v>2219</v>
      </c>
      <c r="L42" t="s">
        <v>2179</v>
      </c>
      <c r="M42">
        <v>2012</v>
      </c>
      <c r="N42" t="s">
        <v>18</v>
      </c>
      <c r="P42" t="s">
        <v>1479</v>
      </c>
      <c r="Q42" t="s">
        <v>1480</v>
      </c>
      <c r="S42" t="s">
        <v>999</v>
      </c>
      <c r="U42" t="s">
        <v>1070</v>
      </c>
      <c r="V42" t="s">
        <v>2143</v>
      </c>
    </row>
    <row r="43" spans="1:22" x14ac:dyDescent="0.25">
      <c r="A43" t="s">
        <v>5441</v>
      </c>
      <c r="B43" t="str">
        <f t="shared" si="0"/>
        <v>DELETED</v>
      </c>
      <c r="C43" s="5"/>
      <c r="D43" s="5" t="s">
        <v>5431</v>
      </c>
      <c r="E43" s="5"/>
      <c r="F43" s="5"/>
      <c r="G43" s="6" t="s">
        <v>2872</v>
      </c>
      <c r="H43" t="s">
        <v>1236</v>
      </c>
      <c r="I43" t="s">
        <v>1777</v>
      </c>
      <c r="J43" t="s">
        <v>1966</v>
      </c>
      <c r="K43" t="s">
        <v>2189</v>
      </c>
      <c r="M43">
        <v>2020</v>
      </c>
      <c r="N43" t="s">
        <v>1444</v>
      </c>
      <c r="P43" t="s">
        <v>1481</v>
      </c>
      <c r="Q43" t="s">
        <v>1482</v>
      </c>
      <c r="S43" t="s">
        <v>990</v>
      </c>
      <c r="U43" t="s">
        <v>18</v>
      </c>
      <c r="V43" t="s">
        <v>2143</v>
      </c>
    </row>
    <row r="44" spans="1:22" x14ac:dyDescent="0.25">
      <c r="A44" t="s">
        <v>5441</v>
      </c>
      <c r="B44" t="str">
        <f t="shared" si="0"/>
        <v>READ</v>
      </c>
      <c r="C44" s="5"/>
      <c r="D44" s="5"/>
      <c r="E44" s="5"/>
      <c r="F44" s="5"/>
      <c r="G44" s="6" t="s">
        <v>2873</v>
      </c>
      <c r="H44" t="s">
        <v>1237</v>
      </c>
      <c r="I44" t="s">
        <v>1778</v>
      </c>
      <c r="J44" t="s">
        <v>1967</v>
      </c>
      <c r="K44" t="s">
        <v>2223</v>
      </c>
      <c r="L44" t="s">
        <v>2159</v>
      </c>
      <c r="M44">
        <v>2012</v>
      </c>
      <c r="N44" t="s">
        <v>18</v>
      </c>
      <c r="P44" t="s">
        <v>1483</v>
      </c>
      <c r="Q44" t="s">
        <v>1484</v>
      </c>
      <c r="S44" t="s">
        <v>1000</v>
      </c>
      <c r="U44" t="s">
        <v>1071</v>
      </c>
      <c r="V44" t="s">
        <v>2143</v>
      </c>
    </row>
    <row r="45" spans="1:22" x14ac:dyDescent="0.25">
      <c r="A45" t="s">
        <v>5441</v>
      </c>
      <c r="B45" t="str">
        <f t="shared" si="0"/>
        <v>DELETED</v>
      </c>
      <c r="C45" s="5"/>
      <c r="D45" s="5" t="s">
        <v>5431</v>
      </c>
      <c r="E45" s="5"/>
      <c r="F45" s="5"/>
      <c r="G45" s="6" t="s">
        <v>2874</v>
      </c>
      <c r="H45" t="s">
        <v>1238</v>
      </c>
      <c r="I45" t="s">
        <v>1779</v>
      </c>
      <c r="J45" t="s">
        <v>1968</v>
      </c>
      <c r="K45" t="s">
        <v>2224</v>
      </c>
      <c r="L45" t="s">
        <v>2160</v>
      </c>
      <c r="M45">
        <v>2009</v>
      </c>
      <c r="N45" t="s">
        <v>18</v>
      </c>
      <c r="P45" t="s">
        <v>1470</v>
      </c>
      <c r="Q45" t="s">
        <v>1485</v>
      </c>
      <c r="S45" t="s">
        <v>1001</v>
      </c>
      <c r="U45" t="s">
        <v>1072</v>
      </c>
      <c r="V45" t="s">
        <v>2143</v>
      </c>
    </row>
    <row r="46" spans="1:22" x14ac:dyDescent="0.25">
      <c r="A46" t="s">
        <v>5441</v>
      </c>
      <c r="B46" t="str">
        <f t="shared" si="0"/>
        <v>DELETED</v>
      </c>
      <c r="C46" s="5" t="s">
        <v>5431</v>
      </c>
      <c r="D46" s="5"/>
      <c r="E46" s="5"/>
      <c r="F46" s="5"/>
      <c r="G46" s="6" t="s">
        <v>2875</v>
      </c>
      <c r="H46" t="s">
        <v>1239</v>
      </c>
      <c r="I46" t="s">
        <v>1780</v>
      </c>
      <c r="J46" t="s">
        <v>1969</v>
      </c>
      <c r="K46" t="s">
        <v>2227</v>
      </c>
      <c r="L46" t="s">
        <v>2180</v>
      </c>
      <c r="M46">
        <v>2011</v>
      </c>
      <c r="N46" t="s">
        <v>18</v>
      </c>
      <c r="P46" t="s">
        <v>1486</v>
      </c>
      <c r="Q46" t="s">
        <v>1487</v>
      </c>
      <c r="S46" t="s">
        <v>18</v>
      </c>
      <c r="U46" t="s">
        <v>1073</v>
      </c>
      <c r="V46" t="s">
        <v>2143</v>
      </c>
    </row>
    <row r="47" spans="1:22" x14ac:dyDescent="0.25">
      <c r="A47" t="s">
        <v>5441</v>
      </c>
      <c r="B47" t="str">
        <f t="shared" si="0"/>
        <v>DELETED</v>
      </c>
      <c r="C47" s="5"/>
      <c r="D47" s="5"/>
      <c r="E47" s="5" t="s">
        <v>5431</v>
      </c>
      <c r="F47" s="5"/>
      <c r="G47" s="6" t="s">
        <v>2876</v>
      </c>
      <c r="H47" t="s">
        <v>1240</v>
      </c>
      <c r="I47" t="s">
        <v>1781</v>
      </c>
      <c r="J47" t="s">
        <v>1970</v>
      </c>
      <c r="K47" t="s">
        <v>2228</v>
      </c>
      <c r="L47" t="s">
        <v>2181</v>
      </c>
      <c r="M47">
        <v>2018</v>
      </c>
      <c r="N47" t="s">
        <v>18</v>
      </c>
      <c r="P47" t="s">
        <v>1488</v>
      </c>
      <c r="Q47" t="s">
        <v>1489</v>
      </c>
      <c r="S47" t="s">
        <v>18</v>
      </c>
      <c r="U47" t="s">
        <v>1074</v>
      </c>
      <c r="V47" t="s">
        <v>2143</v>
      </c>
    </row>
    <row r="48" spans="1:22" x14ac:dyDescent="0.25">
      <c r="A48" t="s">
        <v>5441</v>
      </c>
      <c r="B48" t="str">
        <f t="shared" si="0"/>
        <v>DELETED</v>
      </c>
      <c r="C48" s="5" t="s">
        <v>5431</v>
      </c>
      <c r="D48" s="5"/>
      <c r="E48" s="5"/>
      <c r="F48" s="5"/>
      <c r="G48" s="6" t="s">
        <v>2877</v>
      </c>
      <c r="H48" t="s">
        <v>1241</v>
      </c>
      <c r="I48" t="s">
        <v>1782</v>
      </c>
      <c r="J48" t="s">
        <v>1971</v>
      </c>
      <c r="K48" t="s">
        <v>2230</v>
      </c>
      <c r="L48" t="s">
        <v>2161</v>
      </c>
      <c r="M48">
        <v>2020</v>
      </c>
      <c r="N48" t="s">
        <v>18</v>
      </c>
      <c r="P48" t="s">
        <v>1490</v>
      </c>
      <c r="Q48" t="s">
        <v>1491</v>
      </c>
      <c r="S48" t="s">
        <v>994</v>
      </c>
      <c r="U48" t="s">
        <v>1075</v>
      </c>
      <c r="V48" t="s">
        <v>2143</v>
      </c>
    </row>
    <row r="49" spans="1:22" x14ac:dyDescent="0.25">
      <c r="A49" t="s">
        <v>5441</v>
      </c>
      <c r="B49" t="str">
        <f t="shared" si="0"/>
        <v>READ</v>
      </c>
      <c r="C49" s="5"/>
      <c r="D49" s="5"/>
      <c r="E49" s="5"/>
      <c r="F49" s="5"/>
      <c r="G49" s="6" t="s">
        <v>2878</v>
      </c>
      <c r="H49" t="s">
        <v>1242</v>
      </c>
      <c r="I49" t="s">
        <v>1783</v>
      </c>
      <c r="J49" t="s">
        <v>1972</v>
      </c>
      <c r="K49" t="s">
        <v>2231</v>
      </c>
      <c r="M49">
        <v>2025</v>
      </c>
      <c r="N49" t="s">
        <v>1492</v>
      </c>
      <c r="O49">
        <v>1</v>
      </c>
      <c r="P49" t="s">
        <v>1493</v>
      </c>
      <c r="Q49" t="s">
        <v>1494</v>
      </c>
      <c r="S49" t="s">
        <v>1002</v>
      </c>
      <c r="U49" t="s">
        <v>18</v>
      </c>
      <c r="V49" t="s">
        <v>2143</v>
      </c>
    </row>
    <row r="50" spans="1:22" x14ac:dyDescent="0.25">
      <c r="A50" t="s">
        <v>5441</v>
      </c>
      <c r="B50" t="str">
        <f t="shared" si="0"/>
        <v>DELETED</v>
      </c>
      <c r="C50" s="5"/>
      <c r="D50" s="5" t="s">
        <v>5431</v>
      </c>
      <c r="E50" s="5"/>
      <c r="F50" s="5"/>
      <c r="G50" s="6" t="s">
        <v>2879</v>
      </c>
      <c r="H50" t="s">
        <v>1243</v>
      </c>
      <c r="I50" t="s">
        <v>1784</v>
      </c>
      <c r="J50" t="s">
        <v>1973</v>
      </c>
      <c r="K50" t="s">
        <v>2232</v>
      </c>
      <c r="M50">
        <v>2009</v>
      </c>
      <c r="N50" t="s">
        <v>1469</v>
      </c>
      <c r="O50">
        <v>4</v>
      </c>
      <c r="P50" t="s">
        <v>1495</v>
      </c>
      <c r="Q50" t="s">
        <v>1496</v>
      </c>
      <c r="S50" t="s">
        <v>1003</v>
      </c>
      <c r="U50" t="s">
        <v>18</v>
      </c>
      <c r="V50" t="s">
        <v>2143</v>
      </c>
    </row>
    <row r="51" spans="1:22" x14ac:dyDescent="0.25">
      <c r="A51" t="s">
        <v>5441</v>
      </c>
      <c r="B51" t="str">
        <f t="shared" si="0"/>
        <v>DELETED</v>
      </c>
      <c r="C51" s="5" t="s">
        <v>5431</v>
      </c>
      <c r="D51" s="5"/>
      <c r="E51" s="5"/>
      <c r="F51" s="5"/>
      <c r="G51" s="6" t="s">
        <v>2880</v>
      </c>
      <c r="H51" t="s">
        <v>1244</v>
      </c>
      <c r="I51" t="s">
        <v>1785</v>
      </c>
      <c r="J51" t="s">
        <v>1974</v>
      </c>
      <c r="K51" t="s">
        <v>2238</v>
      </c>
      <c r="L51" t="s">
        <v>2182</v>
      </c>
      <c r="M51">
        <v>2018</v>
      </c>
      <c r="N51" t="s">
        <v>18</v>
      </c>
      <c r="P51" t="s">
        <v>1497</v>
      </c>
      <c r="Q51" t="s">
        <v>1498</v>
      </c>
      <c r="S51" t="s">
        <v>18</v>
      </c>
      <c r="U51" t="s">
        <v>1076</v>
      </c>
      <c r="V51" t="s">
        <v>2143</v>
      </c>
    </row>
    <row r="52" spans="1:22" x14ac:dyDescent="0.25">
      <c r="A52" t="s">
        <v>5441</v>
      </c>
      <c r="B52" t="str">
        <f t="shared" si="0"/>
        <v>DELETED</v>
      </c>
      <c r="C52" s="5" t="s">
        <v>5431</v>
      </c>
      <c r="D52" s="5"/>
      <c r="E52" s="5"/>
      <c r="F52" s="5"/>
      <c r="G52" s="6" t="s">
        <v>2881</v>
      </c>
      <c r="H52" t="s">
        <v>1245</v>
      </c>
      <c r="I52" t="s">
        <v>1786</v>
      </c>
      <c r="J52" t="s">
        <v>1975</v>
      </c>
      <c r="K52" t="s">
        <v>2137</v>
      </c>
      <c r="L52" t="s">
        <v>2214</v>
      </c>
      <c r="M52">
        <v>2015</v>
      </c>
      <c r="N52" t="s">
        <v>1444</v>
      </c>
      <c r="O52">
        <v>6</v>
      </c>
      <c r="P52" t="s">
        <v>1499</v>
      </c>
      <c r="Q52" t="s">
        <v>1500</v>
      </c>
      <c r="S52" t="s">
        <v>992</v>
      </c>
      <c r="U52" t="s">
        <v>18</v>
      </c>
      <c r="V52" t="s">
        <v>2143</v>
      </c>
    </row>
    <row r="53" spans="1:22" x14ac:dyDescent="0.25">
      <c r="A53" t="s">
        <v>5441</v>
      </c>
      <c r="B53" t="str">
        <f t="shared" si="0"/>
        <v>DELETED</v>
      </c>
      <c r="C53" s="5" t="s">
        <v>5431</v>
      </c>
      <c r="D53" s="5"/>
      <c r="E53" s="5"/>
      <c r="F53" s="5"/>
      <c r="G53" s="6" t="s">
        <v>2882</v>
      </c>
      <c r="H53" t="s">
        <v>1246</v>
      </c>
      <c r="I53" t="s">
        <v>1787</v>
      </c>
      <c r="J53" t="s">
        <v>1976</v>
      </c>
      <c r="K53" t="s">
        <v>2239</v>
      </c>
      <c r="L53" t="s">
        <v>2183</v>
      </c>
      <c r="M53">
        <v>2023</v>
      </c>
      <c r="N53" t="s">
        <v>18</v>
      </c>
      <c r="P53" t="s">
        <v>1413</v>
      </c>
      <c r="Q53" t="s">
        <v>1414</v>
      </c>
      <c r="S53" t="s">
        <v>18</v>
      </c>
      <c r="U53" t="s">
        <v>1077</v>
      </c>
      <c r="V53" t="s">
        <v>2143</v>
      </c>
    </row>
    <row r="54" spans="1:22" x14ac:dyDescent="0.25">
      <c r="A54" t="s">
        <v>5441</v>
      </c>
      <c r="B54" t="str">
        <f t="shared" si="0"/>
        <v>DELETED</v>
      </c>
      <c r="C54" s="5" t="s">
        <v>5431</v>
      </c>
      <c r="D54" s="5"/>
      <c r="E54" s="5"/>
      <c r="F54" s="5"/>
      <c r="G54" s="6" t="s">
        <v>2883</v>
      </c>
      <c r="H54" t="s">
        <v>1247</v>
      </c>
      <c r="I54" t="s">
        <v>1788</v>
      </c>
      <c r="J54" t="s">
        <v>1977</v>
      </c>
      <c r="K54" t="s">
        <v>2240</v>
      </c>
      <c r="L54" t="s">
        <v>2184</v>
      </c>
      <c r="M54">
        <v>2014</v>
      </c>
      <c r="N54" t="s">
        <v>18</v>
      </c>
      <c r="P54" t="s">
        <v>1501</v>
      </c>
      <c r="Q54" t="s">
        <v>1502</v>
      </c>
      <c r="S54" t="s">
        <v>999</v>
      </c>
      <c r="U54" t="s">
        <v>1078</v>
      </c>
      <c r="V54" t="s">
        <v>2143</v>
      </c>
    </row>
    <row r="55" spans="1:22" x14ac:dyDescent="0.25">
      <c r="A55" t="s">
        <v>5441</v>
      </c>
      <c r="B55" t="str">
        <f t="shared" si="0"/>
        <v>DELETED</v>
      </c>
      <c r="C55" s="5"/>
      <c r="D55" s="5" t="s">
        <v>5431</v>
      </c>
      <c r="E55" s="5"/>
      <c r="F55" s="5"/>
      <c r="G55" s="6" t="s">
        <v>2884</v>
      </c>
      <c r="H55" t="s">
        <v>1248</v>
      </c>
      <c r="I55" t="s">
        <v>1789</v>
      </c>
      <c r="J55" t="s">
        <v>1978</v>
      </c>
      <c r="K55" t="s">
        <v>2241</v>
      </c>
      <c r="L55" t="s">
        <v>2209</v>
      </c>
      <c r="M55">
        <v>2007</v>
      </c>
      <c r="N55" t="s">
        <v>18</v>
      </c>
      <c r="P55" t="s">
        <v>1503</v>
      </c>
      <c r="Q55" t="s">
        <v>1504</v>
      </c>
      <c r="S55" t="s">
        <v>18</v>
      </c>
      <c r="U55" t="s">
        <v>1079</v>
      </c>
      <c r="V55" t="s">
        <v>2143</v>
      </c>
    </row>
    <row r="56" spans="1:22" x14ac:dyDescent="0.25">
      <c r="A56" t="s">
        <v>5441</v>
      </c>
      <c r="B56" t="str">
        <f t="shared" si="0"/>
        <v>READ</v>
      </c>
      <c r="C56" s="5"/>
      <c r="D56" s="5"/>
      <c r="E56" s="5"/>
      <c r="F56" s="5"/>
      <c r="G56" s="6" t="s">
        <v>2885</v>
      </c>
      <c r="H56" t="s">
        <v>1249</v>
      </c>
      <c r="I56" t="s">
        <v>1790</v>
      </c>
      <c r="J56" t="s">
        <v>1979</v>
      </c>
      <c r="K56" t="s">
        <v>2242</v>
      </c>
      <c r="L56" t="s">
        <v>2210</v>
      </c>
      <c r="M56">
        <v>2023</v>
      </c>
      <c r="N56" t="s">
        <v>18</v>
      </c>
      <c r="P56" t="s">
        <v>1505</v>
      </c>
      <c r="Q56" t="s">
        <v>1506</v>
      </c>
      <c r="S56" t="s">
        <v>18</v>
      </c>
      <c r="U56" t="s">
        <v>1080</v>
      </c>
      <c r="V56" t="s">
        <v>2143</v>
      </c>
    </row>
    <row r="57" spans="1:22" x14ac:dyDescent="0.25">
      <c r="A57" t="s">
        <v>5441</v>
      </c>
      <c r="B57" t="str">
        <f t="shared" si="0"/>
        <v>READ</v>
      </c>
      <c r="C57" s="5"/>
      <c r="D57" s="5"/>
      <c r="E57" s="5"/>
      <c r="F57" s="5"/>
      <c r="G57" s="6" t="s">
        <v>2886</v>
      </c>
      <c r="H57" t="s">
        <v>1250</v>
      </c>
      <c r="I57" t="s">
        <v>1791</v>
      </c>
      <c r="J57" t="s">
        <v>1980</v>
      </c>
      <c r="K57" t="s">
        <v>2243</v>
      </c>
      <c r="L57" t="s">
        <v>2170</v>
      </c>
      <c r="M57">
        <v>2011</v>
      </c>
      <c r="N57" t="s">
        <v>18</v>
      </c>
      <c r="P57" t="s">
        <v>1413</v>
      </c>
      <c r="Q57" t="s">
        <v>1507</v>
      </c>
      <c r="S57" t="s">
        <v>18</v>
      </c>
      <c r="U57" t="s">
        <v>1081</v>
      </c>
      <c r="V57" t="s">
        <v>2143</v>
      </c>
    </row>
    <row r="58" spans="1:22" x14ac:dyDescent="0.25">
      <c r="A58" t="s">
        <v>5441</v>
      </c>
      <c r="B58" t="str">
        <f t="shared" si="0"/>
        <v>READ</v>
      </c>
      <c r="C58" s="5"/>
      <c r="D58" s="5"/>
      <c r="E58" s="5"/>
      <c r="F58" s="5"/>
      <c r="G58" s="6" t="s">
        <v>2887</v>
      </c>
      <c r="H58" t="s">
        <v>1251</v>
      </c>
      <c r="I58" t="s">
        <v>1791</v>
      </c>
      <c r="J58" t="s">
        <v>1981</v>
      </c>
      <c r="K58" t="s">
        <v>2244</v>
      </c>
      <c r="L58" t="s">
        <v>2271</v>
      </c>
      <c r="M58">
        <v>2005</v>
      </c>
      <c r="N58" t="s">
        <v>1413</v>
      </c>
      <c r="P58" t="s">
        <v>1413</v>
      </c>
      <c r="Q58" t="s">
        <v>1508</v>
      </c>
      <c r="S58" t="s">
        <v>18</v>
      </c>
      <c r="U58" t="s">
        <v>1082</v>
      </c>
      <c r="V58" t="s">
        <v>2143</v>
      </c>
    </row>
    <row r="59" spans="1:22" x14ac:dyDescent="0.25">
      <c r="A59" t="s">
        <v>5441</v>
      </c>
      <c r="B59" t="str">
        <f t="shared" si="0"/>
        <v>DELETED</v>
      </c>
      <c r="C59" s="5" t="s">
        <v>5431</v>
      </c>
      <c r="D59" s="5"/>
      <c r="E59" s="5"/>
      <c r="F59" s="5"/>
      <c r="G59" t="s">
        <v>18</v>
      </c>
      <c r="H59" t="s">
        <v>1252</v>
      </c>
      <c r="I59" t="s">
        <v>1792</v>
      </c>
      <c r="J59" t="s">
        <v>1982</v>
      </c>
      <c r="K59" t="s">
        <v>2245</v>
      </c>
      <c r="L59" t="s">
        <v>2139</v>
      </c>
      <c r="M59">
        <v>2014</v>
      </c>
      <c r="N59" t="s">
        <v>18</v>
      </c>
      <c r="P59" t="s">
        <v>1413</v>
      </c>
      <c r="Q59" t="s">
        <v>1415</v>
      </c>
      <c r="S59" t="s">
        <v>1004</v>
      </c>
      <c r="U59" t="s">
        <v>1083</v>
      </c>
      <c r="V59" t="s">
        <v>2143</v>
      </c>
    </row>
    <row r="60" spans="1:22" x14ac:dyDescent="0.25">
      <c r="A60" t="s">
        <v>5441</v>
      </c>
      <c r="B60" t="str">
        <f t="shared" si="0"/>
        <v>DELETED</v>
      </c>
      <c r="C60" s="5"/>
      <c r="D60" s="5" t="s">
        <v>5431</v>
      </c>
      <c r="E60" s="5"/>
      <c r="F60" s="5"/>
      <c r="G60" s="6" t="s">
        <v>2888</v>
      </c>
      <c r="H60" t="s">
        <v>1253</v>
      </c>
      <c r="I60" t="s">
        <v>1793</v>
      </c>
      <c r="J60" t="s">
        <v>1983</v>
      </c>
      <c r="K60" t="s">
        <v>2246</v>
      </c>
      <c r="L60" t="s">
        <v>2272</v>
      </c>
      <c r="M60">
        <v>2007</v>
      </c>
      <c r="N60" t="s">
        <v>18</v>
      </c>
      <c r="P60" t="s">
        <v>1509</v>
      </c>
      <c r="Q60" t="s">
        <v>1464</v>
      </c>
      <c r="S60" t="s">
        <v>1005</v>
      </c>
      <c r="U60" t="s">
        <v>1084</v>
      </c>
      <c r="V60" t="s">
        <v>2143</v>
      </c>
    </row>
    <row r="61" spans="1:22" x14ac:dyDescent="0.25">
      <c r="A61" t="s">
        <v>5441</v>
      </c>
      <c r="B61" t="str">
        <f t="shared" si="0"/>
        <v>READ</v>
      </c>
      <c r="C61" s="5"/>
      <c r="D61" s="5"/>
      <c r="E61" s="5"/>
      <c r="F61" s="5"/>
      <c r="G61" s="6" t="s">
        <v>2889</v>
      </c>
      <c r="H61" t="s">
        <v>1254</v>
      </c>
      <c r="I61" t="s">
        <v>1791</v>
      </c>
      <c r="J61" t="s">
        <v>1984</v>
      </c>
      <c r="K61" t="s">
        <v>2247</v>
      </c>
      <c r="L61" t="s">
        <v>2205</v>
      </c>
      <c r="M61">
        <v>2021</v>
      </c>
      <c r="N61" t="s">
        <v>18</v>
      </c>
      <c r="P61" t="s">
        <v>1415</v>
      </c>
      <c r="Q61" t="s">
        <v>1510</v>
      </c>
      <c r="S61" t="s">
        <v>18</v>
      </c>
      <c r="U61" t="s">
        <v>1085</v>
      </c>
      <c r="V61" t="s">
        <v>2143</v>
      </c>
    </row>
    <row r="62" spans="1:22" x14ac:dyDescent="0.25">
      <c r="A62" t="s">
        <v>5441</v>
      </c>
      <c r="B62" t="str">
        <f t="shared" si="0"/>
        <v>DELETED</v>
      </c>
      <c r="C62" s="5" t="s">
        <v>5431</v>
      </c>
      <c r="D62" s="5"/>
      <c r="E62" s="5"/>
      <c r="F62" s="5"/>
      <c r="G62" s="6" t="s">
        <v>2890</v>
      </c>
      <c r="H62" t="s">
        <v>1255</v>
      </c>
      <c r="I62" t="s">
        <v>1794</v>
      </c>
      <c r="J62" t="s">
        <v>1985</v>
      </c>
      <c r="K62" t="s">
        <v>2248</v>
      </c>
      <c r="L62" t="s">
        <v>2274</v>
      </c>
      <c r="M62">
        <v>2014</v>
      </c>
      <c r="N62" t="s">
        <v>18</v>
      </c>
      <c r="P62" t="s">
        <v>1511</v>
      </c>
      <c r="Q62" t="s">
        <v>1512</v>
      </c>
      <c r="S62" t="s">
        <v>18</v>
      </c>
      <c r="U62" t="s">
        <v>1086</v>
      </c>
      <c r="V62" t="s">
        <v>2143</v>
      </c>
    </row>
    <row r="63" spans="1:22" x14ac:dyDescent="0.25">
      <c r="A63" t="s">
        <v>5441</v>
      </c>
      <c r="B63" t="str">
        <f t="shared" si="0"/>
        <v>DELETED</v>
      </c>
      <c r="C63" s="5" t="s">
        <v>5431</v>
      </c>
      <c r="D63" s="5"/>
      <c r="E63" s="5"/>
      <c r="F63" s="5"/>
      <c r="G63" s="6" t="s">
        <v>2891</v>
      </c>
      <c r="H63" t="s">
        <v>1256</v>
      </c>
      <c r="I63" t="s">
        <v>1795</v>
      </c>
      <c r="J63" t="s">
        <v>1986</v>
      </c>
      <c r="K63" t="s">
        <v>2249</v>
      </c>
      <c r="L63" t="s">
        <v>2206</v>
      </c>
      <c r="M63">
        <v>2021</v>
      </c>
      <c r="N63" t="s">
        <v>18</v>
      </c>
      <c r="P63" t="s">
        <v>1513</v>
      </c>
      <c r="Q63" t="s">
        <v>1514</v>
      </c>
      <c r="S63" t="s">
        <v>18</v>
      </c>
      <c r="U63" t="s">
        <v>1087</v>
      </c>
      <c r="V63" t="s">
        <v>2143</v>
      </c>
    </row>
    <row r="64" spans="1:22" x14ac:dyDescent="0.25">
      <c r="A64" t="s">
        <v>5441</v>
      </c>
      <c r="B64" t="str">
        <f t="shared" si="0"/>
        <v>READ</v>
      </c>
      <c r="C64" s="5"/>
      <c r="D64" s="5"/>
      <c r="E64" s="5"/>
      <c r="F64" s="5"/>
      <c r="G64" s="6" t="s">
        <v>2892</v>
      </c>
      <c r="H64" t="s">
        <v>1257</v>
      </c>
      <c r="I64" t="s">
        <v>1796</v>
      </c>
      <c r="J64" t="s">
        <v>1987</v>
      </c>
      <c r="K64" t="s">
        <v>2250</v>
      </c>
      <c r="L64" t="s">
        <v>2275</v>
      </c>
      <c r="M64">
        <v>2022</v>
      </c>
      <c r="N64" t="s">
        <v>18</v>
      </c>
      <c r="P64" t="s">
        <v>1515</v>
      </c>
      <c r="Q64" t="s">
        <v>1516</v>
      </c>
      <c r="S64" t="s">
        <v>18</v>
      </c>
      <c r="U64" t="s">
        <v>1088</v>
      </c>
      <c r="V64" t="s">
        <v>2143</v>
      </c>
    </row>
    <row r="65" spans="1:22" x14ac:dyDescent="0.25">
      <c r="A65" t="s">
        <v>5441</v>
      </c>
      <c r="B65" t="str">
        <f t="shared" si="0"/>
        <v>READ</v>
      </c>
      <c r="C65" s="5"/>
      <c r="D65" s="5"/>
      <c r="E65" s="5"/>
      <c r="F65" s="5"/>
      <c r="G65" s="6" t="s">
        <v>2893</v>
      </c>
      <c r="H65" t="s">
        <v>1258</v>
      </c>
      <c r="I65" t="s">
        <v>1797</v>
      </c>
      <c r="J65" t="s">
        <v>1988</v>
      </c>
      <c r="K65" t="s">
        <v>2251</v>
      </c>
      <c r="L65" t="s">
        <v>2220</v>
      </c>
      <c r="M65">
        <v>2014</v>
      </c>
      <c r="N65" t="s">
        <v>18</v>
      </c>
      <c r="P65" t="s">
        <v>1517</v>
      </c>
      <c r="Q65" t="s">
        <v>1518</v>
      </c>
      <c r="S65" t="s">
        <v>1000</v>
      </c>
      <c r="U65" t="s">
        <v>1089</v>
      </c>
      <c r="V65" t="s">
        <v>2143</v>
      </c>
    </row>
    <row r="66" spans="1:22" x14ac:dyDescent="0.25">
      <c r="A66" t="s">
        <v>5441</v>
      </c>
      <c r="B66" t="str">
        <f t="shared" si="0"/>
        <v>DELETED</v>
      </c>
      <c r="C66" s="5" t="s">
        <v>5431</v>
      </c>
      <c r="D66" s="5"/>
      <c r="E66" s="5"/>
      <c r="F66" s="5"/>
      <c r="G66" s="6" t="s">
        <v>2894</v>
      </c>
      <c r="H66" t="s">
        <v>1259</v>
      </c>
      <c r="I66" t="s">
        <v>1798</v>
      </c>
      <c r="J66" t="s">
        <v>1989</v>
      </c>
      <c r="K66" t="s">
        <v>2252</v>
      </c>
      <c r="M66">
        <v>2015</v>
      </c>
      <c r="N66" t="s">
        <v>1421</v>
      </c>
      <c r="O66">
        <v>5</v>
      </c>
      <c r="P66" t="s">
        <v>1519</v>
      </c>
      <c r="Q66" t="s">
        <v>1520</v>
      </c>
      <c r="S66" t="s">
        <v>1006</v>
      </c>
      <c r="U66" t="s">
        <v>18</v>
      </c>
      <c r="V66" t="s">
        <v>2143</v>
      </c>
    </row>
    <row r="67" spans="1:22" x14ac:dyDescent="0.25">
      <c r="A67" t="s">
        <v>5441</v>
      </c>
      <c r="B67" t="str">
        <f t="shared" ref="B67:B130" si="1">IF(OR(C67="x",D67="x",E67="x",F67="x"),"DELETED","READ")</f>
        <v>DELETED</v>
      </c>
      <c r="C67" s="5"/>
      <c r="D67" s="5"/>
      <c r="E67" s="5" t="s">
        <v>5431</v>
      </c>
      <c r="F67" s="5"/>
      <c r="G67" s="6" t="s">
        <v>2895</v>
      </c>
      <c r="H67" t="s">
        <v>1260</v>
      </c>
      <c r="I67" t="s">
        <v>1791</v>
      </c>
      <c r="J67" t="s">
        <v>1990</v>
      </c>
      <c r="K67" t="s">
        <v>2253</v>
      </c>
      <c r="L67" t="s">
        <v>2225</v>
      </c>
      <c r="M67">
        <v>2011</v>
      </c>
      <c r="N67" t="s">
        <v>18</v>
      </c>
      <c r="P67" t="s">
        <v>1509</v>
      </c>
      <c r="Q67" t="s">
        <v>1441</v>
      </c>
      <c r="S67" t="s">
        <v>18</v>
      </c>
      <c r="U67" t="s">
        <v>1090</v>
      </c>
      <c r="V67" t="s">
        <v>2143</v>
      </c>
    </row>
    <row r="68" spans="1:22" x14ac:dyDescent="0.25">
      <c r="A68" t="s">
        <v>5441</v>
      </c>
      <c r="B68" t="str">
        <f t="shared" si="1"/>
        <v>DELETED</v>
      </c>
      <c r="C68" s="5" t="s">
        <v>5431</v>
      </c>
      <c r="D68" s="5"/>
      <c r="E68" s="5"/>
      <c r="F68" s="5"/>
      <c r="G68" s="6" t="s">
        <v>2896</v>
      </c>
      <c r="H68" t="s">
        <v>1261</v>
      </c>
      <c r="I68" t="s">
        <v>1799</v>
      </c>
      <c r="J68" t="s">
        <v>1991</v>
      </c>
      <c r="K68" t="s">
        <v>2219</v>
      </c>
      <c r="L68" t="s">
        <v>2179</v>
      </c>
      <c r="M68">
        <v>2012</v>
      </c>
      <c r="N68" t="s">
        <v>18</v>
      </c>
      <c r="P68" t="s">
        <v>1489</v>
      </c>
      <c r="Q68" t="s">
        <v>1521</v>
      </c>
      <c r="S68" t="s">
        <v>999</v>
      </c>
      <c r="U68" t="s">
        <v>1070</v>
      </c>
      <c r="V68" t="s">
        <v>2143</v>
      </c>
    </row>
    <row r="69" spans="1:22" x14ac:dyDescent="0.25">
      <c r="A69" t="s">
        <v>5441</v>
      </c>
      <c r="B69" t="str">
        <f t="shared" si="1"/>
        <v>DELETED</v>
      </c>
      <c r="C69" s="5"/>
      <c r="D69" s="5"/>
      <c r="E69" s="5" t="s">
        <v>5431</v>
      </c>
      <c r="F69" s="5"/>
      <c r="G69" s="6" t="s">
        <v>2897</v>
      </c>
      <c r="H69" t="s">
        <v>1262</v>
      </c>
      <c r="I69" t="s">
        <v>1800</v>
      </c>
      <c r="J69" t="s">
        <v>1992</v>
      </c>
      <c r="K69" t="s">
        <v>2254</v>
      </c>
      <c r="L69" t="s">
        <v>2221</v>
      </c>
      <c r="M69">
        <v>2009</v>
      </c>
      <c r="N69" t="s">
        <v>18</v>
      </c>
      <c r="P69" t="s">
        <v>1413</v>
      </c>
      <c r="Q69" t="s">
        <v>1414</v>
      </c>
      <c r="S69" t="s">
        <v>18</v>
      </c>
      <c r="U69" t="s">
        <v>1091</v>
      </c>
      <c r="V69" t="s">
        <v>2143</v>
      </c>
    </row>
    <row r="70" spans="1:22" x14ac:dyDescent="0.25">
      <c r="A70" t="s">
        <v>5441</v>
      </c>
      <c r="B70" t="str">
        <f t="shared" si="1"/>
        <v>DELETED</v>
      </c>
      <c r="C70" s="5"/>
      <c r="D70" s="5" t="s">
        <v>5431</v>
      </c>
      <c r="E70" s="5"/>
      <c r="F70" s="5"/>
      <c r="G70" s="6" t="s">
        <v>2898</v>
      </c>
      <c r="H70" t="s">
        <v>1263</v>
      </c>
      <c r="I70" t="s">
        <v>1801</v>
      </c>
      <c r="J70" t="s">
        <v>1993</v>
      </c>
      <c r="K70" t="s">
        <v>2231</v>
      </c>
      <c r="M70">
        <v>2022</v>
      </c>
      <c r="N70" t="s">
        <v>1522</v>
      </c>
      <c r="O70">
        <v>11</v>
      </c>
      <c r="P70" t="s">
        <v>1523</v>
      </c>
      <c r="Q70" t="s">
        <v>1524</v>
      </c>
      <c r="S70" t="s">
        <v>1002</v>
      </c>
      <c r="U70" t="s">
        <v>18</v>
      </c>
      <c r="V70" t="s">
        <v>2143</v>
      </c>
    </row>
    <row r="71" spans="1:22" x14ac:dyDescent="0.25">
      <c r="A71" t="s">
        <v>5441</v>
      </c>
      <c r="B71" t="str">
        <f t="shared" si="1"/>
        <v>READ</v>
      </c>
      <c r="C71" s="5"/>
      <c r="D71" s="5"/>
      <c r="E71" s="5"/>
      <c r="F71" s="5"/>
      <c r="G71" s="6" t="s">
        <v>2899</v>
      </c>
      <c r="H71" t="s">
        <v>1264</v>
      </c>
      <c r="I71" t="s">
        <v>1802</v>
      </c>
      <c r="J71" t="s">
        <v>1994</v>
      </c>
      <c r="K71" t="s">
        <v>2255</v>
      </c>
      <c r="L71" t="s">
        <v>2222</v>
      </c>
      <c r="M71">
        <v>2016</v>
      </c>
      <c r="N71" t="s">
        <v>18</v>
      </c>
      <c r="P71" t="s">
        <v>1525</v>
      </c>
      <c r="Q71" t="s">
        <v>1526</v>
      </c>
      <c r="S71" t="s">
        <v>1000</v>
      </c>
      <c r="U71" t="s">
        <v>1092</v>
      </c>
      <c r="V71" t="s">
        <v>2143</v>
      </c>
    </row>
    <row r="72" spans="1:22" x14ac:dyDescent="0.25">
      <c r="A72" t="s">
        <v>5441</v>
      </c>
      <c r="B72" t="str">
        <f t="shared" si="1"/>
        <v>DELETED</v>
      </c>
      <c r="C72" s="5"/>
      <c r="D72" s="5" t="s">
        <v>5431</v>
      </c>
      <c r="E72" s="5"/>
      <c r="F72" s="5"/>
      <c r="G72" s="6" t="s">
        <v>2900</v>
      </c>
      <c r="H72" t="s">
        <v>1265</v>
      </c>
      <c r="I72" t="s">
        <v>1803</v>
      </c>
      <c r="J72" t="s">
        <v>1995</v>
      </c>
      <c r="K72" t="s">
        <v>2256</v>
      </c>
      <c r="L72" t="s">
        <v>2226</v>
      </c>
      <c r="M72">
        <v>2013</v>
      </c>
      <c r="N72" t="s">
        <v>18</v>
      </c>
      <c r="P72" t="s">
        <v>1527</v>
      </c>
      <c r="Q72" t="s">
        <v>1528</v>
      </c>
      <c r="S72" t="s">
        <v>18</v>
      </c>
      <c r="U72" t="s">
        <v>1093</v>
      </c>
      <c r="V72" t="s">
        <v>2143</v>
      </c>
    </row>
    <row r="73" spans="1:22" x14ac:dyDescent="0.25">
      <c r="A73" t="s">
        <v>5441</v>
      </c>
      <c r="B73" t="str">
        <f t="shared" si="1"/>
        <v>DELETED</v>
      </c>
      <c r="C73" s="5"/>
      <c r="D73" s="5"/>
      <c r="E73" s="5" t="s">
        <v>5431</v>
      </c>
      <c r="F73" s="5"/>
      <c r="G73" s="6" t="s">
        <v>2901</v>
      </c>
      <c r="H73" t="s">
        <v>1266</v>
      </c>
      <c r="I73" t="s">
        <v>1804</v>
      </c>
      <c r="J73" t="s">
        <v>1996</v>
      </c>
      <c r="K73" t="s">
        <v>2189</v>
      </c>
      <c r="M73">
        <v>2021</v>
      </c>
      <c r="N73" t="s">
        <v>1415</v>
      </c>
      <c r="P73" t="s">
        <v>1529</v>
      </c>
      <c r="Q73" t="s">
        <v>1530</v>
      </c>
      <c r="S73" t="s">
        <v>990</v>
      </c>
      <c r="U73" t="s">
        <v>18</v>
      </c>
      <c r="V73" t="s">
        <v>2143</v>
      </c>
    </row>
    <row r="74" spans="1:22" x14ac:dyDescent="0.25">
      <c r="A74" t="s">
        <v>5441</v>
      </c>
      <c r="B74" t="str">
        <f t="shared" si="1"/>
        <v>DELETED</v>
      </c>
      <c r="C74" s="5" t="s">
        <v>5431</v>
      </c>
      <c r="D74" s="5"/>
      <c r="E74" s="5"/>
      <c r="F74" s="5"/>
      <c r="G74" s="6" t="s">
        <v>2902</v>
      </c>
      <c r="H74" t="s">
        <v>1267</v>
      </c>
      <c r="I74" t="s">
        <v>1805</v>
      </c>
      <c r="J74" t="s">
        <v>1997</v>
      </c>
      <c r="K74" t="s">
        <v>2257</v>
      </c>
      <c r="L74" t="s">
        <v>2233</v>
      </c>
      <c r="M74">
        <v>2008</v>
      </c>
      <c r="N74" t="s">
        <v>18</v>
      </c>
      <c r="P74" t="s">
        <v>1531</v>
      </c>
      <c r="Q74" t="s">
        <v>1532</v>
      </c>
      <c r="S74" t="s">
        <v>1007</v>
      </c>
      <c r="U74" t="s">
        <v>1094</v>
      </c>
      <c r="V74" t="s">
        <v>2143</v>
      </c>
    </row>
    <row r="75" spans="1:22" x14ac:dyDescent="0.25">
      <c r="A75" t="s">
        <v>5441</v>
      </c>
      <c r="B75" t="str">
        <f t="shared" si="1"/>
        <v>DELETED</v>
      </c>
      <c r="C75" s="5"/>
      <c r="D75" s="5" t="s">
        <v>5431</v>
      </c>
      <c r="E75" s="5"/>
      <c r="F75" s="5"/>
      <c r="G75" s="6" t="s">
        <v>2903</v>
      </c>
      <c r="H75" t="s">
        <v>1268</v>
      </c>
      <c r="I75" t="s">
        <v>1806</v>
      </c>
      <c r="J75" t="s">
        <v>1998</v>
      </c>
      <c r="K75" t="s">
        <v>2258</v>
      </c>
      <c r="L75" t="s">
        <v>2229</v>
      </c>
      <c r="M75">
        <v>2008</v>
      </c>
      <c r="N75" t="s">
        <v>18</v>
      </c>
      <c r="P75" t="s">
        <v>1485</v>
      </c>
      <c r="Q75" t="s">
        <v>1533</v>
      </c>
      <c r="S75" t="s">
        <v>1008</v>
      </c>
      <c r="U75" t="s">
        <v>1095</v>
      </c>
      <c r="V75" t="s">
        <v>2143</v>
      </c>
    </row>
    <row r="76" spans="1:22" x14ac:dyDescent="0.25">
      <c r="A76" t="s">
        <v>5441</v>
      </c>
      <c r="B76" t="str">
        <f t="shared" si="1"/>
        <v>READ</v>
      </c>
      <c r="C76" s="5"/>
      <c r="D76" s="5"/>
      <c r="E76" s="5"/>
      <c r="F76" s="5"/>
      <c r="G76" s="6" t="s">
        <v>2904</v>
      </c>
      <c r="H76" t="s">
        <v>1269</v>
      </c>
      <c r="I76" t="s">
        <v>1807</v>
      </c>
      <c r="J76" t="s">
        <v>1999</v>
      </c>
      <c r="K76" t="s">
        <v>2259</v>
      </c>
      <c r="L76" t="s">
        <v>2234</v>
      </c>
      <c r="M76">
        <v>2013</v>
      </c>
      <c r="N76" t="s">
        <v>18</v>
      </c>
      <c r="P76" t="s">
        <v>1534</v>
      </c>
      <c r="Q76" t="s">
        <v>1535</v>
      </c>
      <c r="S76" t="s">
        <v>18</v>
      </c>
      <c r="U76" t="s">
        <v>1096</v>
      </c>
      <c r="V76" t="s">
        <v>2143</v>
      </c>
    </row>
    <row r="77" spans="1:22" x14ac:dyDescent="0.25">
      <c r="A77" t="s">
        <v>5441</v>
      </c>
      <c r="B77" t="str">
        <f t="shared" si="1"/>
        <v>DELETED</v>
      </c>
      <c r="C77" s="5" t="s">
        <v>5431</v>
      </c>
      <c r="D77" s="5"/>
      <c r="E77" s="5"/>
      <c r="F77" s="5"/>
      <c r="G77" s="6" t="s">
        <v>2905</v>
      </c>
      <c r="H77" t="s">
        <v>1270</v>
      </c>
      <c r="I77" t="s">
        <v>1808</v>
      </c>
      <c r="J77" t="s">
        <v>2000</v>
      </c>
      <c r="K77" t="s">
        <v>2260</v>
      </c>
      <c r="M77">
        <v>2020</v>
      </c>
      <c r="N77" t="s">
        <v>1536</v>
      </c>
      <c r="O77">
        <v>3</v>
      </c>
      <c r="P77" t="s">
        <v>1537</v>
      </c>
      <c r="Q77" t="s">
        <v>1538</v>
      </c>
      <c r="S77" t="s">
        <v>1009</v>
      </c>
      <c r="U77" t="s">
        <v>18</v>
      </c>
      <c r="V77" t="s">
        <v>2143</v>
      </c>
    </row>
    <row r="78" spans="1:22" x14ac:dyDescent="0.25">
      <c r="A78" t="s">
        <v>5441</v>
      </c>
      <c r="B78" t="str">
        <f t="shared" si="1"/>
        <v>DELETED</v>
      </c>
      <c r="C78" s="5"/>
      <c r="D78" s="5" t="s">
        <v>5431</v>
      </c>
      <c r="E78" s="5"/>
      <c r="F78" s="5"/>
      <c r="G78" s="6" t="s">
        <v>2906</v>
      </c>
      <c r="H78" t="s">
        <v>1271</v>
      </c>
      <c r="I78" t="s">
        <v>1809</v>
      </c>
      <c r="J78" t="s">
        <v>2001</v>
      </c>
      <c r="K78" t="s">
        <v>2261</v>
      </c>
      <c r="L78" t="s">
        <v>2235</v>
      </c>
      <c r="M78">
        <v>2014</v>
      </c>
      <c r="N78" t="s">
        <v>18</v>
      </c>
      <c r="P78" t="s">
        <v>1539</v>
      </c>
      <c r="Q78" t="s">
        <v>1540</v>
      </c>
      <c r="S78" t="s">
        <v>18</v>
      </c>
      <c r="U78" t="s">
        <v>1097</v>
      </c>
      <c r="V78" t="s">
        <v>2143</v>
      </c>
    </row>
    <row r="79" spans="1:22" x14ac:dyDescent="0.25">
      <c r="A79" t="s">
        <v>5441</v>
      </c>
      <c r="B79" t="str">
        <f t="shared" si="1"/>
        <v>DELETED</v>
      </c>
      <c r="C79" s="5"/>
      <c r="D79" s="5" t="s">
        <v>5431</v>
      </c>
      <c r="E79" s="5"/>
      <c r="F79" s="5"/>
      <c r="G79" s="6" t="s">
        <v>2907</v>
      </c>
      <c r="H79" t="s">
        <v>1272</v>
      </c>
      <c r="I79" t="s">
        <v>1810</v>
      </c>
      <c r="J79" t="s">
        <v>2002</v>
      </c>
      <c r="K79" t="s">
        <v>2262</v>
      </c>
      <c r="L79" t="s">
        <v>2236</v>
      </c>
      <c r="M79">
        <v>2008</v>
      </c>
      <c r="N79" t="s">
        <v>18</v>
      </c>
      <c r="P79" t="s">
        <v>1541</v>
      </c>
      <c r="Q79" t="s">
        <v>1542</v>
      </c>
      <c r="S79" t="s">
        <v>18</v>
      </c>
      <c r="U79" t="s">
        <v>1098</v>
      </c>
      <c r="V79" t="s">
        <v>2143</v>
      </c>
    </row>
    <row r="80" spans="1:22" x14ac:dyDescent="0.25">
      <c r="A80" t="s">
        <v>5448</v>
      </c>
      <c r="B80" t="str">
        <f t="shared" si="1"/>
        <v>DELETED</v>
      </c>
      <c r="C80" s="5"/>
      <c r="D80" s="5" t="s">
        <v>5431</v>
      </c>
      <c r="E80" s="5"/>
      <c r="F80" s="5"/>
      <c r="G80" s="6" t="s">
        <v>2908</v>
      </c>
      <c r="H80" t="s">
        <v>1273</v>
      </c>
      <c r="I80" t="s">
        <v>1811</v>
      </c>
      <c r="J80" t="s">
        <v>2003</v>
      </c>
      <c r="K80" t="s">
        <v>2263</v>
      </c>
      <c r="M80">
        <v>2010</v>
      </c>
      <c r="N80" t="s">
        <v>18</v>
      </c>
      <c r="P80" t="s">
        <v>1543</v>
      </c>
      <c r="Q80" t="s">
        <v>1544</v>
      </c>
      <c r="S80" t="s">
        <v>18</v>
      </c>
      <c r="U80" t="s">
        <v>1099</v>
      </c>
      <c r="V80" t="s">
        <v>2143</v>
      </c>
    </row>
    <row r="81" spans="1:22" x14ac:dyDescent="0.25">
      <c r="A81" t="s">
        <v>5448</v>
      </c>
      <c r="B81" t="str">
        <f t="shared" si="1"/>
        <v>DELETED</v>
      </c>
      <c r="C81" s="5" t="s">
        <v>5431</v>
      </c>
      <c r="D81" s="5"/>
      <c r="E81" s="5"/>
      <c r="F81" s="5"/>
      <c r="G81" t="s">
        <v>18</v>
      </c>
      <c r="H81" t="s">
        <v>1274</v>
      </c>
      <c r="I81" t="s">
        <v>1812</v>
      </c>
      <c r="J81" t="s">
        <v>2004</v>
      </c>
      <c r="K81" t="s">
        <v>2264</v>
      </c>
      <c r="M81">
        <v>2021</v>
      </c>
      <c r="N81" t="s">
        <v>18</v>
      </c>
      <c r="P81" t="s">
        <v>1545</v>
      </c>
      <c r="Q81" t="s">
        <v>1488</v>
      </c>
      <c r="S81" t="s">
        <v>18</v>
      </c>
      <c r="U81" t="s">
        <v>1100</v>
      </c>
      <c r="V81" t="s">
        <v>2144</v>
      </c>
    </row>
    <row r="82" spans="1:22" x14ac:dyDescent="0.25">
      <c r="A82" t="s">
        <v>5441</v>
      </c>
      <c r="B82" t="str">
        <f t="shared" si="1"/>
        <v>READ</v>
      </c>
      <c r="C82" s="5"/>
      <c r="D82" s="5"/>
      <c r="E82" s="5"/>
      <c r="F82" s="5"/>
      <c r="G82" s="6" t="s">
        <v>2909</v>
      </c>
      <c r="H82" t="s">
        <v>1275</v>
      </c>
      <c r="I82" t="s">
        <v>1813</v>
      </c>
      <c r="J82" t="s">
        <v>2005</v>
      </c>
      <c r="K82" t="s">
        <v>2265</v>
      </c>
      <c r="L82" t="s">
        <v>2273</v>
      </c>
      <c r="M82">
        <v>2018</v>
      </c>
      <c r="N82" t="s">
        <v>18</v>
      </c>
      <c r="P82" t="s">
        <v>1464</v>
      </c>
      <c r="Q82" t="s">
        <v>1416</v>
      </c>
      <c r="S82" t="s">
        <v>18</v>
      </c>
      <c r="U82" t="s">
        <v>1101</v>
      </c>
      <c r="V82" t="s">
        <v>2143</v>
      </c>
    </row>
    <row r="83" spans="1:22" x14ac:dyDescent="0.25">
      <c r="A83" t="s">
        <v>5441</v>
      </c>
      <c r="B83" t="str">
        <f t="shared" si="1"/>
        <v>DELETED</v>
      </c>
      <c r="C83" s="5" t="s">
        <v>5431</v>
      </c>
      <c r="D83" s="5"/>
      <c r="E83" s="5"/>
      <c r="F83" s="5"/>
      <c r="G83" t="s">
        <v>18</v>
      </c>
      <c r="H83" t="s">
        <v>1276</v>
      </c>
      <c r="I83" t="s">
        <v>1814</v>
      </c>
      <c r="J83" t="s">
        <v>2006</v>
      </c>
      <c r="K83" t="s">
        <v>2266</v>
      </c>
      <c r="L83" t="s">
        <v>2237</v>
      </c>
      <c r="M83">
        <v>2016</v>
      </c>
      <c r="N83" t="s">
        <v>18</v>
      </c>
      <c r="P83" t="s">
        <v>1546</v>
      </c>
      <c r="Q83" t="s">
        <v>1547</v>
      </c>
      <c r="S83" t="s">
        <v>18</v>
      </c>
      <c r="U83" t="s">
        <v>1102</v>
      </c>
      <c r="V83" t="s">
        <v>2143</v>
      </c>
    </row>
    <row r="84" spans="1:22" x14ac:dyDescent="0.25">
      <c r="A84" t="s">
        <v>5441</v>
      </c>
      <c r="B84" t="str">
        <f t="shared" si="1"/>
        <v>DELETED</v>
      </c>
      <c r="C84" s="5" t="s">
        <v>5431</v>
      </c>
      <c r="D84" s="5"/>
      <c r="E84" s="5"/>
      <c r="F84" s="5"/>
      <c r="G84" s="6" t="s">
        <v>2910</v>
      </c>
      <c r="H84" t="s">
        <v>1277</v>
      </c>
      <c r="I84" t="s">
        <v>1815</v>
      </c>
      <c r="J84" t="s">
        <v>2007</v>
      </c>
      <c r="K84" t="s">
        <v>2219</v>
      </c>
      <c r="L84" t="s">
        <v>2179</v>
      </c>
      <c r="M84">
        <v>2012</v>
      </c>
      <c r="N84" t="s">
        <v>18</v>
      </c>
      <c r="P84" t="s">
        <v>1548</v>
      </c>
      <c r="Q84" t="s">
        <v>1549</v>
      </c>
      <c r="S84" t="s">
        <v>999</v>
      </c>
      <c r="U84" t="s">
        <v>1070</v>
      </c>
      <c r="V84" t="s">
        <v>2143</v>
      </c>
    </row>
    <row r="85" spans="1:22" x14ac:dyDescent="0.25">
      <c r="A85" t="s">
        <v>5441</v>
      </c>
      <c r="B85" t="str">
        <f t="shared" si="1"/>
        <v>DELETED</v>
      </c>
      <c r="C85" s="5"/>
      <c r="D85" s="5"/>
      <c r="E85" s="5" t="s">
        <v>5431</v>
      </c>
      <c r="F85" s="5"/>
      <c r="G85" s="6" t="s">
        <v>2911</v>
      </c>
      <c r="H85" t="s">
        <v>1278</v>
      </c>
      <c r="I85" t="s">
        <v>1801</v>
      </c>
      <c r="J85" t="s">
        <v>2008</v>
      </c>
      <c r="K85" t="s">
        <v>2291</v>
      </c>
      <c r="L85" t="s">
        <v>2267</v>
      </c>
      <c r="M85">
        <v>2023</v>
      </c>
      <c r="N85" t="s">
        <v>18</v>
      </c>
      <c r="P85" t="s">
        <v>1550</v>
      </c>
      <c r="Q85" t="s">
        <v>1551</v>
      </c>
      <c r="S85" t="s">
        <v>1010</v>
      </c>
      <c r="U85" t="s">
        <v>1103</v>
      </c>
      <c r="V85" t="s">
        <v>2143</v>
      </c>
    </row>
    <row r="86" spans="1:22" x14ac:dyDescent="0.25">
      <c r="A86" t="s">
        <v>5441</v>
      </c>
      <c r="B86" t="str">
        <f t="shared" si="1"/>
        <v>DELETED</v>
      </c>
      <c r="C86" s="5" t="s">
        <v>5431</v>
      </c>
      <c r="D86" s="5"/>
      <c r="E86" s="5"/>
      <c r="F86" s="5"/>
      <c r="G86" s="6" t="s">
        <v>2912</v>
      </c>
      <c r="H86" t="s">
        <v>1279</v>
      </c>
      <c r="I86" t="s">
        <v>1816</v>
      </c>
      <c r="J86" t="s">
        <v>2009</v>
      </c>
      <c r="K86" t="s">
        <v>2292</v>
      </c>
      <c r="M86">
        <v>2016</v>
      </c>
      <c r="N86" t="s">
        <v>1534</v>
      </c>
      <c r="O86">
        <v>3</v>
      </c>
      <c r="P86" t="s">
        <v>1552</v>
      </c>
      <c r="Q86" t="s">
        <v>1553</v>
      </c>
      <c r="S86" t="s">
        <v>1011</v>
      </c>
      <c r="U86" t="s">
        <v>18</v>
      </c>
      <c r="V86" t="s">
        <v>2143</v>
      </c>
    </row>
    <row r="87" spans="1:22" x14ac:dyDescent="0.25">
      <c r="A87" t="s">
        <v>5441</v>
      </c>
      <c r="B87" t="str">
        <f t="shared" si="1"/>
        <v>DELETED</v>
      </c>
      <c r="C87" s="5"/>
      <c r="D87" s="5" t="s">
        <v>5431</v>
      </c>
      <c r="E87" s="5"/>
      <c r="F87" s="5"/>
      <c r="G87" s="6" t="s">
        <v>2913</v>
      </c>
      <c r="H87" t="s">
        <v>1280</v>
      </c>
      <c r="I87" t="s">
        <v>1817</v>
      </c>
      <c r="J87" t="s">
        <v>2010</v>
      </c>
      <c r="K87" t="s">
        <v>2293</v>
      </c>
      <c r="L87" t="s">
        <v>2268</v>
      </c>
      <c r="M87">
        <v>2015</v>
      </c>
      <c r="N87" t="s">
        <v>18</v>
      </c>
      <c r="P87" t="s">
        <v>1507</v>
      </c>
      <c r="Q87" t="s">
        <v>1464</v>
      </c>
      <c r="S87" t="s">
        <v>18</v>
      </c>
      <c r="U87" t="s">
        <v>1104</v>
      </c>
      <c r="V87" t="s">
        <v>2143</v>
      </c>
    </row>
    <row r="88" spans="1:22" x14ac:dyDescent="0.25">
      <c r="A88" t="s">
        <v>5441</v>
      </c>
      <c r="B88" t="str">
        <f t="shared" si="1"/>
        <v>DELETED</v>
      </c>
      <c r="C88" s="5"/>
      <c r="D88" s="5" t="s">
        <v>5431</v>
      </c>
      <c r="E88" s="5"/>
      <c r="F88" s="5"/>
      <c r="G88" s="6" t="s">
        <v>2914</v>
      </c>
      <c r="H88" t="s">
        <v>1281</v>
      </c>
      <c r="I88" t="s">
        <v>1818</v>
      </c>
      <c r="J88" t="s">
        <v>2011</v>
      </c>
      <c r="K88" t="s">
        <v>2296</v>
      </c>
      <c r="L88" t="s">
        <v>2269</v>
      </c>
      <c r="M88">
        <v>2023</v>
      </c>
      <c r="N88" t="s">
        <v>18</v>
      </c>
      <c r="P88" t="s">
        <v>1554</v>
      </c>
      <c r="Q88" t="s">
        <v>1555</v>
      </c>
      <c r="S88" t="s">
        <v>1012</v>
      </c>
      <c r="U88" t="s">
        <v>1105</v>
      </c>
      <c r="V88" t="s">
        <v>2143</v>
      </c>
    </row>
    <row r="89" spans="1:22" x14ac:dyDescent="0.25">
      <c r="A89" t="s">
        <v>5441</v>
      </c>
      <c r="B89" t="str">
        <f t="shared" si="1"/>
        <v>DELETED</v>
      </c>
      <c r="C89" s="5"/>
      <c r="D89" s="5" t="s">
        <v>5431</v>
      </c>
      <c r="E89" s="5"/>
      <c r="F89" s="5"/>
      <c r="G89" s="6" t="s">
        <v>2915</v>
      </c>
      <c r="H89" t="s">
        <v>1282</v>
      </c>
      <c r="I89" t="s">
        <v>1819</v>
      </c>
      <c r="J89" t="s">
        <v>2012</v>
      </c>
      <c r="K89" t="s">
        <v>2298</v>
      </c>
      <c r="L89" t="s">
        <v>2270</v>
      </c>
      <c r="M89">
        <v>2024</v>
      </c>
      <c r="N89" t="s">
        <v>18</v>
      </c>
      <c r="P89" t="s">
        <v>1556</v>
      </c>
      <c r="Q89" t="s">
        <v>1557</v>
      </c>
      <c r="S89" t="s">
        <v>18</v>
      </c>
      <c r="U89" t="s">
        <v>1106</v>
      </c>
      <c r="V89" t="s">
        <v>2143</v>
      </c>
    </row>
    <row r="90" spans="1:22" x14ac:dyDescent="0.25">
      <c r="A90" t="s">
        <v>5441</v>
      </c>
      <c r="B90" t="str">
        <f t="shared" si="1"/>
        <v>DELETED</v>
      </c>
      <c r="C90" s="5"/>
      <c r="D90" s="5" t="s">
        <v>5431</v>
      </c>
      <c r="E90" s="5"/>
      <c r="F90" s="5"/>
      <c r="G90" s="6" t="s">
        <v>2916</v>
      </c>
      <c r="H90" t="s">
        <v>1283</v>
      </c>
      <c r="I90" t="s">
        <v>1820</v>
      </c>
      <c r="J90" t="s">
        <v>2013</v>
      </c>
      <c r="K90" t="s">
        <v>2301</v>
      </c>
      <c r="L90" t="s">
        <v>2299</v>
      </c>
      <c r="M90">
        <v>2006</v>
      </c>
      <c r="N90" t="s">
        <v>18</v>
      </c>
      <c r="P90" t="s">
        <v>1558</v>
      </c>
      <c r="Q90" t="s">
        <v>1559</v>
      </c>
      <c r="S90" t="s">
        <v>1013</v>
      </c>
      <c r="U90" t="s">
        <v>1107</v>
      </c>
      <c r="V90" t="s">
        <v>2143</v>
      </c>
    </row>
    <row r="91" spans="1:22" x14ac:dyDescent="0.25">
      <c r="A91" t="s">
        <v>5441</v>
      </c>
      <c r="B91" t="str">
        <f t="shared" si="1"/>
        <v>DELETED</v>
      </c>
      <c r="C91" s="5" t="s">
        <v>5431</v>
      </c>
      <c r="D91" s="5"/>
      <c r="E91" s="5"/>
      <c r="F91" s="5"/>
      <c r="G91" s="6" t="s">
        <v>2917</v>
      </c>
      <c r="H91" t="s">
        <v>1284</v>
      </c>
      <c r="I91" t="s">
        <v>1821</v>
      </c>
      <c r="J91" t="s">
        <v>2014</v>
      </c>
      <c r="K91" t="s">
        <v>2302</v>
      </c>
      <c r="L91" t="s">
        <v>2276</v>
      </c>
      <c r="M91">
        <v>2017</v>
      </c>
      <c r="N91" t="s">
        <v>18</v>
      </c>
      <c r="P91" t="s">
        <v>1560</v>
      </c>
      <c r="Q91" t="s">
        <v>1561</v>
      </c>
      <c r="S91" t="s">
        <v>18</v>
      </c>
      <c r="U91" t="s">
        <v>1108</v>
      </c>
      <c r="V91" t="s">
        <v>2143</v>
      </c>
    </row>
    <row r="92" spans="1:22" x14ac:dyDescent="0.25">
      <c r="A92" t="s">
        <v>5441</v>
      </c>
      <c r="B92" t="str">
        <f t="shared" si="1"/>
        <v>DELETED</v>
      </c>
      <c r="C92" s="5"/>
      <c r="D92" s="5" t="s">
        <v>5431</v>
      </c>
      <c r="E92" s="5"/>
      <c r="F92" s="5"/>
      <c r="G92" s="6" t="s">
        <v>2918</v>
      </c>
      <c r="H92" t="s">
        <v>1285</v>
      </c>
      <c r="I92" t="s">
        <v>1822</v>
      </c>
      <c r="J92" t="s">
        <v>2015</v>
      </c>
      <c r="K92" t="s">
        <v>2303</v>
      </c>
      <c r="L92" t="s">
        <v>2277</v>
      </c>
      <c r="M92">
        <v>2018</v>
      </c>
      <c r="N92" t="s">
        <v>18</v>
      </c>
      <c r="P92" t="s">
        <v>1562</v>
      </c>
      <c r="Q92" t="s">
        <v>1563</v>
      </c>
      <c r="S92" t="s">
        <v>18</v>
      </c>
      <c r="U92" t="s">
        <v>1109</v>
      </c>
      <c r="V92" t="s">
        <v>2143</v>
      </c>
    </row>
    <row r="93" spans="1:22" x14ac:dyDescent="0.25">
      <c r="A93" t="s">
        <v>5441</v>
      </c>
      <c r="B93" t="str">
        <f t="shared" si="1"/>
        <v>DELETED</v>
      </c>
      <c r="C93" s="5" t="s">
        <v>5431</v>
      </c>
      <c r="D93" s="5"/>
      <c r="E93" s="5"/>
      <c r="F93" s="5"/>
      <c r="G93" s="6" t="s">
        <v>2919</v>
      </c>
      <c r="H93" t="s">
        <v>1286</v>
      </c>
      <c r="I93" t="s">
        <v>1823</v>
      </c>
      <c r="J93" t="s">
        <v>2016</v>
      </c>
      <c r="K93" t="s">
        <v>2306</v>
      </c>
      <c r="L93" t="s">
        <v>2279</v>
      </c>
      <c r="M93">
        <v>2014</v>
      </c>
      <c r="N93" t="s">
        <v>18</v>
      </c>
      <c r="P93" t="s">
        <v>1485</v>
      </c>
      <c r="Q93" t="s">
        <v>1564</v>
      </c>
      <c r="S93" t="s">
        <v>18</v>
      </c>
      <c r="U93" t="s">
        <v>1110</v>
      </c>
      <c r="V93" t="s">
        <v>2143</v>
      </c>
    </row>
    <row r="94" spans="1:22" x14ac:dyDescent="0.25">
      <c r="A94" t="s">
        <v>5441</v>
      </c>
      <c r="B94" t="str">
        <f t="shared" si="1"/>
        <v>DELETED</v>
      </c>
      <c r="C94" s="5"/>
      <c r="D94" s="5" t="s">
        <v>5431</v>
      </c>
      <c r="E94" s="5"/>
      <c r="F94" s="5"/>
      <c r="G94" s="6" t="s">
        <v>2920</v>
      </c>
      <c r="H94" t="s">
        <v>1287</v>
      </c>
      <c r="I94" t="s">
        <v>1824</v>
      </c>
      <c r="J94" t="s">
        <v>2017</v>
      </c>
      <c r="K94" t="s">
        <v>2307</v>
      </c>
      <c r="L94" t="s">
        <v>2278</v>
      </c>
      <c r="M94">
        <v>2010</v>
      </c>
      <c r="N94" t="s">
        <v>18</v>
      </c>
      <c r="P94" t="s">
        <v>1413</v>
      </c>
      <c r="Q94" t="s">
        <v>1565</v>
      </c>
      <c r="S94" t="s">
        <v>18</v>
      </c>
      <c r="U94" t="s">
        <v>1111</v>
      </c>
      <c r="V94" t="s">
        <v>2143</v>
      </c>
    </row>
    <row r="95" spans="1:22" x14ac:dyDescent="0.25">
      <c r="A95" t="s">
        <v>5441</v>
      </c>
      <c r="B95" t="str">
        <f t="shared" si="1"/>
        <v>DELETED</v>
      </c>
      <c r="C95" s="5"/>
      <c r="D95" s="5" t="s">
        <v>5431</v>
      </c>
      <c r="E95" s="5"/>
      <c r="F95" s="5"/>
      <c r="G95" s="6" t="s">
        <v>2921</v>
      </c>
      <c r="H95" t="s">
        <v>1288</v>
      </c>
      <c r="I95" t="s">
        <v>1824</v>
      </c>
      <c r="J95" t="s">
        <v>2018</v>
      </c>
      <c r="K95" t="s">
        <v>2308</v>
      </c>
      <c r="L95" t="s">
        <v>2278</v>
      </c>
      <c r="M95">
        <v>2011</v>
      </c>
      <c r="N95" t="s">
        <v>18</v>
      </c>
      <c r="P95" t="s">
        <v>1413</v>
      </c>
      <c r="Q95" t="s">
        <v>1565</v>
      </c>
      <c r="S95" t="s">
        <v>18</v>
      </c>
      <c r="U95" t="s">
        <v>1112</v>
      </c>
      <c r="V95" t="s">
        <v>2143</v>
      </c>
    </row>
    <row r="96" spans="1:22" x14ac:dyDescent="0.25">
      <c r="A96" t="s">
        <v>5441</v>
      </c>
      <c r="B96" t="str">
        <f t="shared" si="1"/>
        <v>DELETED</v>
      </c>
      <c r="C96" s="5"/>
      <c r="D96" s="5" t="s">
        <v>5431</v>
      </c>
      <c r="E96" s="5"/>
      <c r="F96" s="5"/>
      <c r="G96" s="6" t="s">
        <v>2922</v>
      </c>
      <c r="H96" t="s">
        <v>1289</v>
      </c>
      <c r="I96" t="s">
        <v>1824</v>
      </c>
      <c r="J96" t="s">
        <v>2019</v>
      </c>
      <c r="K96" t="s">
        <v>2309</v>
      </c>
      <c r="L96" t="s">
        <v>2280</v>
      </c>
      <c r="M96">
        <v>2012</v>
      </c>
      <c r="N96" t="s">
        <v>18</v>
      </c>
      <c r="P96" t="s">
        <v>1566</v>
      </c>
      <c r="Q96" t="s">
        <v>1567</v>
      </c>
      <c r="S96" t="s">
        <v>18</v>
      </c>
      <c r="U96" t="s">
        <v>1113</v>
      </c>
      <c r="V96" t="s">
        <v>2143</v>
      </c>
    </row>
    <row r="97" spans="1:22" x14ac:dyDescent="0.25">
      <c r="A97" t="s">
        <v>5441</v>
      </c>
      <c r="B97" t="str">
        <f t="shared" si="1"/>
        <v>DELETED</v>
      </c>
      <c r="C97" s="5" t="s">
        <v>5431</v>
      </c>
      <c r="D97" s="5"/>
      <c r="E97" s="5"/>
      <c r="F97" s="5"/>
      <c r="G97" s="6" t="s">
        <v>2923</v>
      </c>
      <c r="H97" t="s">
        <v>1290</v>
      </c>
      <c r="I97" t="s">
        <v>1825</v>
      </c>
      <c r="J97" t="s">
        <v>2020</v>
      </c>
      <c r="K97" t="s">
        <v>2310</v>
      </c>
      <c r="L97" t="s">
        <v>2284</v>
      </c>
      <c r="M97">
        <v>2010</v>
      </c>
      <c r="N97" t="s">
        <v>1413</v>
      </c>
      <c r="P97" t="s">
        <v>1568</v>
      </c>
      <c r="Q97" t="s">
        <v>1569</v>
      </c>
      <c r="S97" t="s">
        <v>18</v>
      </c>
      <c r="U97" t="s">
        <v>1114</v>
      </c>
      <c r="V97" t="s">
        <v>2143</v>
      </c>
    </row>
    <row r="98" spans="1:22" x14ac:dyDescent="0.25">
      <c r="A98" t="s">
        <v>5441</v>
      </c>
      <c r="B98" t="str">
        <f t="shared" si="1"/>
        <v>DELETED</v>
      </c>
      <c r="C98" s="5"/>
      <c r="D98" s="5" t="s">
        <v>5431</v>
      </c>
      <c r="E98" s="5"/>
      <c r="F98" s="5"/>
      <c r="G98" s="6" t="s">
        <v>2924</v>
      </c>
      <c r="H98" t="s">
        <v>1291</v>
      </c>
      <c r="I98" t="s">
        <v>1826</v>
      </c>
      <c r="J98" t="s">
        <v>2021</v>
      </c>
      <c r="K98" t="s">
        <v>2311</v>
      </c>
      <c r="L98" t="s">
        <v>2285</v>
      </c>
      <c r="M98">
        <v>2011</v>
      </c>
      <c r="N98" t="s">
        <v>1570</v>
      </c>
      <c r="P98" t="s">
        <v>1571</v>
      </c>
      <c r="Q98" t="s">
        <v>1572</v>
      </c>
      <c r="S98" t="s">
        <v>18</v>
      </c>
      <c r="U98" t="s">
        <v>1115</v>
      </c>
      <c r="V98" t="s">
        <v>2143</v>
      </c>
    </row>
    <row r="99" spans="1:22" x14ac:dyDescent="0.25">
      <c r="A99" t="s">
        <v>5441</v>
      </c>
      <c r="B99" t="str">
        <f t="shared" si="1"/>
        <v>DELETED</v>
      </c>
      <c r="C99" s="5" t="s">
        <v>5431</v>
      </c>
      <c r="D99" s="5"/>
      <c r="E99" s="5"/>
      <c r="F99" s="5"/>
      <c r="G99" s="6" t="s">
        <v>2925</v>
      </c>
      <c r="H99" t="s">
        <v>1292</v>
      </c>
      <c r="I99" t="s">
        <v>1824</v>
      </c>
      <c r="J99" t="s">
        <v>2022</v>
      </c>
      <c r="K99" t="s">
        <v>2312</v>
      </c>
      <c r="L99" t="s">
        <v>2281</v>
      </c>
      <c r="M99">
        <v>2010</v>
      </c>
      <c r="N99" t="s">
        <v>18</v>
      </c>
      <c r="P99" t="s">
        <v>1413</v>
      </c>
      <c r="Q99" t="s">
        <v>1565</v>
      </c>
      <c r="S99" t="s">
        <v>18</v>
      </c>
      <c r="U99" t="s">
        <v>1116</v>
      </c>
      <c r="V99" t="s">
        <v>2143</v>
      </c>
    </row>
    <row r="100" spans="1:22" x14ac:dyDescent="0.25">
      <c r="A100" t="s">
        <v>5441</v>
      </c>
      <c r="B100" t="str">
        <f t="shared" si="1"/>
        <v>DELETED</v>
      </c>
      <c r="C100" s="5"/>
      <c r="D100" s="5" t="s">
        <v>5431</v>
      </c>
      <c r="E100" s="5"/>
      <c r="F100" s="5"/>
      <c r="G100" s="6" t="s">
        <v>2926</v>
      </c>
      <c r="H100" t="s">
        <v>1293</v>
      </c>
      <c r="I100" t="s">
        <v>1827</v>
      </c>
      <c r="J100" t="s">
        <v>2023</v>
      </c>
      <c r="K100" t="s">
        <v>2313</v>
      </c>
      <c r="L100" t="s">
        <v>2282</v>
      </c>
      <c r="M100">
        <v>2019</v>
      </c>
      <c r="N100" t="s">
        <v>18</v>
      </c>
      <c r="P100" t="s">
        <v>1413</v>
      </c>
      <c r="Q100" t="s">
        <v>1573</v>
      </c>
      <c r="S100" t="s">
        <v>18</v>
      </c>
      <c r="U100" t="s">
        <v>1117</v>
      </c>
      <c r="V100" t="s">
        <v>2143</v>
      </c>
    </row>
    <row r="101" spans="1:22" x14ac:dyDescent="0.25">
      <c r="A101" t="s">
        <v>5441</v>
      </c>
      <c r="B101" t="str">
        <f t="shared" si="1"/>
        <v>READ</v>
      </c>
      <c r="C101" s="5"/>
      <c r="D101" s="5"/>
      <c r="E101" s="5"/>
      <c r="F101" s="5"/>
      <c r="G101" s="6" t="s">
        <v>2927</v>
      </c>
      <c r="H101" t="s">
        <v>1294</v>
      </c>
      <c r="I101" t="s">
        <v>1828</v>
      </c>
      <c r="J101" t="s">
        <v>2024</v>
      </c>
      <c r="K101" t="s">
        <v>2314</v>
      </c>
      <c r="L101" t="s">
        <v>2283</v>
      </c>
      <c r="M101">
        <v>2022</v>
      </c>
      <c r="N101" t="s">
        <v>18</v>
      </c>
      <c r="P101" t="s">
        <v>1574</v>
      </c>
      <c r="Q101" t="s">
        <v>1575</v>
      </c>
      <c r="S101" t="s">
        <v>18</v>
      </c>
      <c r="U101" t="s">
        <v>1118</v>
      </c>
      <c r="V101" t="s">
        <v>2143</v>
      </c>
    </row>
    <row r="102" spans="1:22" x14ac:dyDescent="0.25">
      <c r="A102" t="s">
        <v>5441</v>
      </c>
      <c r="B102" t="str">
        <f t="shared" si="1"/>
        <v>DELETED</v>
      </c>
      <c r="C102" s="5" t="s">
        <v>5431</v>
      </c>
      <c r="D102" s="5"/>
      <c r="E102" s="5"/>
      <c r="F102" s="5"/>
      <c r="G102" s="6" t="s">
        <v>2928</v>
      </c>
      <c r="H102" t="s">
        <v>1295</v>
      </c>
      <c r="I102" t="s">
        <v>1824</v>
      </c>
      <c r="J102" t="s">
        <v>2025</v>
      </c>
      <c r="K102" t="s">
        <v>2318</v>
      </c>
      <c r="L102" t="s">
        <v>2286</v>
      </c>
      <c r="M102">
        <v>2010</v>
      </c>
      <c r="N102" t="s">
        <v>1413</v>
      </c>
      <c r="P102" t="s">
        <v>1576</v>
      </c>
      <c r="Q102" t="s">
        <v>1577</v>
      </c>
      <c r="S102" t="s">
        <v>18</v>
      </c>
      <c r="U102" t="s">
        <v>1119</v>
      </c>
      <c r="V102" t="s">
        <v>2143</v>
      </c>
    </row>
    <row r="103" spans="1:22" x14ac:dyDescent="0.25">
      <c r="A103" t="s">
        <v>5441</v>
      </c>
      <c r="B103" t="str">
        <f t="shared" si="1"/>
        <v>DELETED</v>
      </c>
      <c r="C103" s="5" t="s">
        <v>5431</v>
      </c>
      <c r="D103" s="5"/>
      <c r="E103" s="5"/>
      <c r="F103" s="5"/>
      <c r="G103" s="6" t="s">
        <v>2929</v>
      </c>
      <c r="H103" t="s">
        <v>1296</v>
      </c>
      <c r="I103" t="s">
        <v>1824</v>
      </c>
      <c r="J103" t="s">
        <v>2026</v>
      </c>
      <c r="K103" t="s">
        <v>2140</v>
      </c>
      <c r="M103">
        <v>2012</v>
      </c>
      <c r="N103" t="s">
        <v>18</v>
      </c>
      <c r="P103" t="s">
        <v>1425</v>
      </c>
      <c r="Q103" t="s">
        <v>1578</v>
      </c>
      <c r="S103" t="s">
        <v>1014</v>
      </c>
      <c r="U103" t="s">
        <v>1120</v>
      </c>
      <c r="V103" t="s">
        <v>2143</v>
      </c>
    </row>
    <row r="104" spans="1:22" x14ac:dyDescent="0.25">
      <c r="A104" t="s">
        <v>5441</v>
      </c>
      <c r="B104" t="str">
        <f t="shared" si="1"/>
        <v>DELETED</v>
      </c>
      <c r="C104" s="5" t="s">
        <v>5431</v>
      </c>
      <c r="D104" s="5"/>
      <c r="E104" s="5"/>
      <c r="F104" s="5"/>
      <c r="G104" s="6" t="s">
        <v>2930</v>
      </c>
      <c r="H104" t="s">
        <v>1297</v>
      </c>
      <c r="I104" t="s">
        <v>1829</v>
      </c>
      <c r="J104" t="s">
        <v>2027</v>
      </c>
      <c r="K104" t="s">
        <v>2319</v>
      </c>
      <c r="L104" t="s">
        <v>2287</v>
      </c>
      <c r="M104">
        <v>2020</v>
      </c>
      <c r="N104" t="s">
        <v>18</v>
      </c>
      <c r="P104" t="s">
        <v>1579</v>
      </c>
      <c r="Q104" t="s">
        <v>1580</v>
      </c>
      <c r="S104" t="s">
        <v>18</v>
      </c>
      <c r="U104" t="s">
        <v>1121</v>
      </c>
      <c r="V104" t="s">
        <v>2143</v>
      </c>
    </row>
    <row r="105" spans="1:22" x14ac:dyDescent="0.25">
      <c r="A105" t="s">
        <v>5441</v>
      </c>
      <c r="B105" t="str">
        <f t="shared" si="1"/>
        <v>DELETED</v>
      </c>
      <c r="C105" s="5"/>
      <c r="D105" s="5" t="s">
        <v>5431</v>
      </c>
      <c r="E105" s="5"/>
      <c r="F105" s="5"/>
      <c r="G105" s="6" t="s">
        <v>2931</v>
      </c>
      <c r="H105" t="s">
        <v>1298</v>
      </c>
      <c r="I105" t="s">
        <v>1824</v>
      </c>
      <c r="J105" t="s">
        <v>2028</v>
      </c>
      <c r="K105" t="s">
        <v>2320</v>
      </c>
      <c r="L105" t="s">
        <v>2288</v>
      </c>
      <c r="M105">
        <v>2011</v>
      </c>
      <c r="N105" t="s">
        <v>1509</v>
      </c>
      <c r="P105" t="s">
        <v>1581</v>
      </c>
      <c r="Q105" t="s">
        <v>1582</v>
      </c>
      <c r="S105" t="s">
        <v>18</v>
      </c>
      <c r="U105" t="s">
        <v>1122</v>
      </c>
      <c r="V105" t="s">
        <v>2143</v>
      </c>
    </row>
    <row r="106" spans="1:22" x14ac:dyDescent="0.25">
      <c r="A106" t="s">
        <v>5441</v>
      </c>
      <c r="B106" t="str">
        <f t="shared" si="1"/>
        <v>DELETED</v>
      </c>
      <c r="C106" s="5"/>
      <c r="D106" s="5" t="s">
        <v>5431</v>
      </c>
      <c r="E106" s="5"/>
      <c r="F106" s="5"/>
      <c r="G106" s="6" t="s">
        <v>2932</v>
      </c>
      <c r="H106" t="s">
        <v>1299</v>
      </c>
      <c r="I106" t="s">
        <v>1791</v>
      </c>
      <c r="J106" t="s">
        <v>2029</v>
      </c>
      <c r="K106" t="s">
        <v>2321</v>
      </c>
      <c r="M106">
        <v>2010</v>
      </c>
      <c r="N106" t="s">
        <v>1573</v>
      </c>
      <c r="O106">
        <v>1</v>
      </c>
      <c r="P106" t="s">
        <v>1583</v>
      </c>
      <c r="Q106" t="s">
        <v>1584</v>
      </c>
      <c r="S106" t="s">
        <v>1015</v>
      </c>
      <c r="U106" t="s">
        <v>18</v>
      </c>
      <c r="V106" t="s">
        <v>2143</v>
      </c>
    </row>
    <row r="107" spans="1:22" x14ac:dyDescent="0.25">
      <c r="A107" t="s">
        <v>5441</v>
      </c>
      <c r="B107" t="str">
        <f t="shared" si="1"/>
        <v>DELETED</v>
      </c>
      <c r="C107" s="5"/>
      <c r="D107" s="5" t="s">
        <v>5431</v>
      </c>
      <c r="E107" s="5"/>
      <c r="F107" s="5"/>
      <c r="G107" s="6" t="s">
        <v>2933</v>
      </c>
      <c r="H107" t="s">
        <v>1300</v>
      </c>
      <c r="I107" t="s">
        <v>1830</v>
      </c>
      <c r="J107" t="s">
        <v>2030</v>
      </c>
      <c r="K107" t="s">
        <v>2243</v>
      </c>
      <c r="L107" t="s">
        <v>2170</v>
      </c>
      <c r="M107">
        <v>2011</v>
      </c>
      <c r="N107" t="s">
        <v>18</v>
      </c>
      <c r="P107" t="s">
        <v>1585</v>
      </c>
      <c r="Q107" t="s">
        <v>1586</v>
      </c>
      <c r="S107" t="s">
        <v>18</v>
      </c>
      <c r="U107" t="s">
        <v>1081</v>
      </c>
      <c r="V107" t="s">
        <v>2143</v>
      </c>
    </row>
    <row r="108" spans="1:22" x14ac:dyDescent="0.25">
      <c r="A108" t="s">
        <v>5441</v>
      </c>
      <c r="B108" t="str">
        <f t="shared" si="1"/>
        <v>DELETED</v>
      </c>
      <c r="C108" s="5"/>
      <c r="D108" s="5" t="s">
        <v>5431</v>
      </c>
      <c r="E108" s="5"/>
      <c r="F108" s="5"/>
      <c r="G108" s="6" t="s">
        <v>2934</v>
      </c>
      <c r="H108" t="s">
        <v>1301</v>
      </c>
      <c r="I108" t="s">
        <v>1831</v>
      </c>
      <c r="J108" t="s">
        <v>2031</v>
      </c>
      <c r="K108" t="s">
        <v>2325</v>
      </c>
      <c r="L108" t="s">
        <v>2289</v>
      </c>
      <c r="M108">
        <v>2015</v>
      </c>
      <c r="N108" t="s">
        <v>18</v>
      </c>
      <c r="P108" t="s">
        <v>1587</v>
      </c>
      <c r="Q108" t="s">
        <v>1588</v>
      </c>
      <c r="S108" t="s">
        <v>1016</v>
      </c>
      <c r="U108" t="s">
        <v>1123</v>
      </c>
      <c r="V108" t="s">
        <v>2143</v>
      </c>
    </row>
    <row r="109" spans="1:22" x14ac:dyDescent="0.25">
      <c r="A109" t="s">
        <v>5441</v>
      </c>
      <c r="B109" t="str">
        <f t="shared" si="1"/>
        <v>DELETED</v>
      </c>
      <c r="C109" s="5"/>
      <c r="D109" s="5" t="s">
        <v>5431</v>
      </c>
      <c r="E109" s="5"/>
      <c r="F109" s="5"/>
      <c r="G109" s="6" t="s">
        <v>2935</v>
      </c>
      <c r="H109" t="s">
        <v>1302</v>
      </c>
      <c r="I109" t="s">
        <v>1832</v>
      </c>
      <c r="J109" t="s">
        <v>2032</v>
      </c>
      <c r="K109" t="s">
        <v>2326</v>
      </c>
      <c r="L109" t="s">
        <v>2290</v>
      </c>
      <c r="M109">
        <v>2012</v>
      </c>
      <c r="N109" t="s">
        <v>18</v>
      </c>
      <c r="P109" t="s">
        <v>1413</v>
      </c>
      <c r="Q109" t="s">
        <v>1444</v>
      </c>
      <c r="S109" t="s">
        <v>1017</v>
      </c>
      <c r="U109" t="s">
        <v>1124</v>
      </c>
      <c r="V109" t="s">
        <v>2143</v>
      </c>
    </row>
    <row r="110" spans="1:22" x14ac:dyDescent="0.25">
      <c r="A110" t="s">
        <v>5441</v>
      </c>
      <c r="B110" t="str">
        <f t="shared" si="1"/>
        <v>DELETED</v>
      </c>
      <c r="C110" s="5"/>
      <c r="D110" s="5"/>
      <c r="E110" s="5" t="s">
        <v>5431</v>
      </c>
      <c r="F110" s="5"/>
      <c r="G110" s="6" t="s">
        <v>2936</v>
      </c>
      <c r="H110" t="s">
        <v>1303</v>
      </c>
      <c r="I110" t="s">
        <v>1833</v>
      </c>
      <c r="J110" t="s">
        <v>2033</v>
      </c>
      <c r="K110" t="s">
        <v>2327</v>
      </c>
      <c r="M110">
        <v>2025</v>
      </c>
      <c r="N110" t="s">
        <v>1428</v>
      </c>
      <c r="P110" t="s">
        <v>1589</v>
      </c>
      <c r="Q110" t="s">
        <v>1590</v>
      </c>
      <c r="S110" t="s">
        <v>1018</v>
      </c>
      <c r="U110" t="s">
        <v>18</v>
      </c>
      <c r="V110" t="s">
        <v>2143</v>
      </c>
    </row>
    <row r="111" spans="1:22" x14ac:dyDescent="0.25">
      <c r="A111" t="s">
        <v>5441</v>
      </c>
      <c r="B111" t="str">
        <f t="shared" si="1"/>
        <v>DELETED</v>
      </c>
      <c r="C111" s="5"/>
      <c r="D111" s="5" t="s">
        <v>5431</v>
      </c>
      <c r="E111" s="5"/>
      <c r="F111" s="5"/>
      <c r="G111" s="6" t="s">
        <v>2937</v>
      </c>
      <c r="H111" t="s">
        <v>1304</v>
      </c>
      <c r="I111" t="s">
        <v>1834</v>
      </c>
      <c r="J111" t="s">
        <v>2034</v>
      </c>
      <c r="K111" t="s">
        <v>2231</v>
      </c>
      <c r="M111">
        <v>2004</v>
      </c>
      <c r="N111" t="s">
        <v>1416</v>
      </c>
      <c r="O111">
        <v>9</v>
      </c>
      <c r="P111" t="s">
        <v>1591</v>
      </c>
      <c r="Q111" t="s">
        <v>1592</v>
      </c>
      <c r="S111" t="s">
        <v>1002</v>
      </c>
      <c r="U111" t="s">
        <v>18</v>
      </c>
      <c r="V111" t="s">
        <v>2143</v>
      </c>
    </row>
    <row r="112" spans="1:22" x14ac:dyDescent="0.25">
      <c r="A112" t="s">
        <v>5441</v>
      </c>
      <c r="B112" t="str">
        <f t="shared" si="1"/>
        <v>READ</v>
      </c>
      <c r="C112" s="5"/>
      <c r="D112" s="5"/>
      <c r="E112" s="5"/>
      <c r="F112" s="5"/>
      <c r="G112" s="6" t="s">
        <v>2938</v>
      </c>
      <c r="H112" t="s">
        <v>1305</v>
      </c>
      <c r="I112" t="s">
        <v>1835</v>
      </c>
      <c r="J112" t="s">
        <v>2035</v>
      </c>
      <c r="K112" t="s">
        <v>2214</v>
      </c>
      <c r="M112">
        <v>2015</v>
      </c>
      <c r="N112" t="s">
        <v>1444</v>
      </c>
      <c r="O112">
        <v>6</v>
      </c>
      <c r="P112" t="s">
        <v>1593</v>
      </c>
      <c r="Q112" t="s">
        <v>1594</v>
      </c>
      <c r="S112" t="s">
        <v>992</v>
      </c>
      <c r="U112" t="s">
        <v>18</v>
      </c>
      <c r="V112" t="s">
        <v>2143</v>
      </c>
    </row>
    <row r="113" spans="1:22" x14ac:dyDescent="0.25">
      <c r="A113" t="s">
        <v>5441</v>
      </c>
      <c r="B113" t="str">
        <f t="shared" si="1"/>
        <v>DELETED</v>
      </c>
      <c r="C113" s="5" t="s">
        <v>5431</v>
      </c>
      <c r="D113" s="5"/>
      <c r="E113" s="5"/>
      <c r="F113" s="5"/>
      <c r="G113" s="6" t="s">
        <v>2939</v>
      </c>
      <c r="H113" t="s">
        <v>1306</v>
      </c>
      <c r="I113" t="s">
        <v>1836</v>
      </c>
      <c r="J113" t="s">
        <v>2036</v>
      </c>
      <c r="K113" t="s">
        <v>2328</v>
      </c>
      <c r="M113">
        <v>2004</v>
      </c>
      <c r="N113" t="s">
        <v>1535</v>
      </c>
      <c r="O113">
        <v>3</v>
      </c>
      <c r="P113" t="s">
        <v>1595</v>
      </c>
      <c r="Q113" t="s">
        <v>1596</v>
      </c>
      <c r="S113" t="s">
        <v>1019</v>
      </c>
      <c r="U113" t="s">
        <v>18</v>
      </c>
      <c r="V113" t="s">
        <v>2145</v>
      </c>
    </row>
    <row r="114" spans="1:22" x14ac:dyDescent="0.25">
      <c r="A114" t="s">
        <v>5441</v>
      </c>
      <c r="B114" t="str">
        <f t="shared" si="1"/>
        <v>DELETED</v>
      </c>
      <c r="C114" s="5" t="s">
        <v>5431</v>
      </c>
      <c r="D114" s="5"/>
      <c r="E114" s="5"/>
      <c r="F114" s="5"/>
      <c r="G114" s="6" t="s">
        <v>2940</v>
      </c>
      <c r="H114" t="s">
        <v>1307</v>
      </c>
      <c r="I114" t="s">
        <v>1837</v>
      </c>
      <c r="J114" t="s">
        <v>2037</v>
      </c>
      <c r="K114" t="s">
        <v>2329</v>
      </c>
      <c r="M114">
        <v>2023</v>
      </c>
      <c r="N114" t="s">
        <v>1522</v>
      </c>
      <c r="O114">
        <v>2</v>
      </c>
      <c r="P114" t="s">
        <v>1597</v>
      </c>
      <c r="Q114" t="s">
        <v>1598</v>
      </c>
      <c r="S114" t="s">
        <v>1020</v>
      </c>
      <c r="U114" t="s">
        <v>18</v>
      </c>
      <c r="V114" t="s">
        <v>2143</v>
      </c>
    </row>
    <row r="115" spans="1:22" x14ac:dyDescent="0.25">
      <c r="A115" t="s">
        <v>5441</v>
      </c>
      <c r="B115" t="str">
        <f t="shared" si="1"/>
        <v>DELETED</v>
      </c>
      <c r="C115" s="5"/>
      <c r="D115" s="5" t="s">
        <v>5431</v>
      </c>
      <c r="E115" s="5"/>
      <c r="F115" s="5"/>
      <c r="G115" s="6" t="s">
        <v>2941</v>
      </c>
      <c r="H115" t="s">
        <v>1308</v>
      </c>
      <c r="I115" t="s">
        <v>1838</v>
      </c>
      <c r="J115" t="s">
        <v>2038</v>
      </c>
      <c r="K115" t="s">
        <v>2330</v>
      </c>
      <c r="L115" t="s">
        <v>2304</v>
      </c>
      <c r="M115">
        <v>2012</v>
      </c>
      <c r="N115" t="s">
        <v>18</v>
      </c>
      <c r="P115" t="s">
        <v>1599</v>
      </c>
      <c r="Q115" t="s">
        <v>1600</v>
      </c>
      <c r="S115" t="s">
        <v>1021</v>
      </c>
      <c r="U115" t="s">
        <v>1125</v>
      </c>
      <c r="V115" t="s">
        <v>2143</v>
      </c>
    </row>
    <row r="116" spans="1:22" x14ac:dyDescent="0.25">
      <c r="A116" t="s">
        <v>5441</v>
      </c>
      <c r="B116" t="str">
        <f t="shared" si="1"/>
        <v>DELETED</v>
      </c>
      <c r="C116" s="5"/>
      <c r="D116" s="5" t="s">
        <v>5431</v>
      </c>
      <c r="E116" s="5"/>
      <c r="F116" s="5"/>
      <c r="G116" s="6" t="s">
        <v>2942</v>
      </c>
      <c r="H116" t="s">
        <v>1309</v>
      </c>
      <c r="I116" t="s">
        <v>1839</v>
      </c>
      <c r="J116" t="s">
        <v>2039</v>
      </c>
      <c r="K116" t="s">
        <v>2331</v>
      </c>
      <c r="L116" t="s">
        <v>2305</v>
      </c>
      <c r="M116">
        <v>2011</v>
      </c>
      <c r="N116" t="s">
        <v>18</v>
      </c>
      <c r="P116" t="s">
        <v>1413</v>
      </c>
      <c r="Q116" t="s">
        <v>1441</v>
      </c>
      <c r="S116" t="s">
        <v>1000</v>
      </c>
      <c r="U116" t="s">
        <v>1126</v>
      </c>
      <c r="V116" t="s">
        <v>2143</v>
      </c>
    </row>
    <row r="117" spans="1:22" x14ac:dyDescent="0.25">
      <c r="A117" t="s">
        <v>5441</v>
      </c>
      <c r="B117" t="str">
        <f t="shared" si="1"/>
        <v>DELETED</v>
      </c>
      <c r="C117" s="5" t="s">
        <v>5431</v>
      </c>
      <c r="D117" s="5"/>
      <c r="E117" s="5"/>
      <c r="F117" s="5"/>
      <c r="G117" s="6" t="s">
        <v>2943</v>
      </c>
      <c r="H117" t="s">
        <v>1310</v>
      </c>
      <c r="I117" t="s">
        <v>1840</v>
      </c>
      <c r="J117" t="s">
        <v>2040</v>
      </c>
      <c r="K117" t="s">
        <v>2214</v>
      </c>
      <c r="M117">
        <v>2022</v>
      </c>
      <c r="N117" t="s">
        <v>1510</v>
      </c>
      <c r="O117">
        <v>2</v>
      </c>
      <c r="P117" t="s">
        <v>1601</v>
      </c>
      <c r="Q117" t="s">
        <v>1602</v>
      </c>
      <c r="S117" t="s">
        <v>992</v>
      </c>
      <c r="U117" t="s">
        <v>18</v>
      </c>
      <c r="V117" t="s">
        <v>2143</v>
      </c>
    </row>
    <row r="118" spans="1:22" x14ac:dyDescent="0.25">
      <c r="A118" t="s">
        <v>5441</v>
      </c>
      <c r="B118" t="str">
        <f t="shared" si="1"/>
        <v>DELETED</v>
      </c>
      <c r="C118" s="5"/>
      <c r="D118" s="5" t="s">
        <v>5431</v>
      </c>
      <c r="E118" s="5"/>
      <c r="F118" s="5"/>
      <c r="G118" s="6" t="s">
        <v>2944</v>
      </c>
      <c r="H118" t="s">
        <v>1311</v>
      </c>
      <c r="I118" t="s">
        <v>1841</v>
      </c>
      <c r="J118" t="s">
        <v>2041</v>
      </c>
      <c r="K118" t="s">
        <v>2333</v>
      </c>
      <c r="L118" t="s">
        <v>2332</v>
      </c>
      <c r="M118">
        <v>2011</v>
      </c>
      <c r="N118" t="s">
        <v>18</v>
      </c>
      <c r="P118" t="s">
        <v>1603</v>
      </c>
      <c r="Q118" t="s">
        <v>1604</v>
      </c>
      <c r="S118" t="s">
        <v>1010</v>
      </c>
      <c r="U118" t="s">
        <v>1127</v>
      </c>
      <c r="V118" t="s">
        <v>2143</v>
      </c>
    </row>
    <row r="119" spans="1:22" x14ac:dyDescent="0.25">
      <c r="A119" t="s">
        <v>5441</v>
      </c>
      <c r="B119" t="str">
        <f t="shared" si="1"/>
        <v>DELETED</v>
      </c>
      <c r="C119" s="5" t="s">
        <v>5431</v>
      </c>
      <c r="D119" s="5"/>
      <c r="E119" s="5"/>
      <c r="F119" s="5"/>
      <c r="G119" s="6" t="s">
        <v>2945</v>
      </c>
      <c r="H119" t="s">
        <v>1312</v>
      </c>
      <c r="I119" t="s">
        <v>1842</v>
      </c>
      <c r="J119" t="s">
        <v>2042</v>
      </c>
      <c r="K119" t="s">
        <v>2334</v>
      </c>
      <c r="L119" t="s">
        <v>2300</v>
      </c>
      <c r="M119">
        <v>2007</v>
      </c>
      <c r="N119" t="s">
        <v>18</v>
      </c>
      <c r="P119" t="s">
        <v>1509</v>
      </c>
      <c r="Q119" t="s">
        <v>1509</v>
      </c>
      <c r="S119" t="s">
        <v>1008</v>
      </c>
      <c r="U119" t="s">
        <v>1128</v>
      </c>
      <c r="V119" t="s">
        <v>2143</v>
      </c>
    </row>
    <row r="120" spans="1:22" x14ac:dyDescent="0.25">
      <c r="A120" t="s">
        <v>5441</v>
      </c>
      <c r="B120" t="str">
        <f t="shared" si="1"/>
        <v>DELETED</v>
      </c>
      <c r="C120" s="5"/>
      <c r="D120" s="5" t="s">
        <v>5431</v>
      </c>
      <c r="E120" s="5"/>
      <c r="F120" s="5"/>
      <c r="G120" s="6" t="s">
        <v>2946</v>
      </c>
      <c r="H120" t="s">
        <v>1313</v>
      </c>
      <c r="I120" t="s">
        <v>1843</v>
      </c>
      <c r="J120" t="s">
        <v>2043</v>
      </c>
      <c r="K120" t="s">
        <v>2189</v>
      </c>
      <c r="M120">
        <v>2022</v>
      </c>
      <c r="N120" t="s">
        <v>1441</v>
      </c>
      <c r="P120" t="s">
        <v>1605</v>
      </c>
      <c r="Q120" t="s">
        <v>1606</v>
      </c>
      <c r="S120" t="s">
        <v>990</v>
      </c>
      <c r="U120" t="s">
        <v>18</v>
      </c>
      <c r="V120" t="s">
        <v>2143</v>
      </c>
    </row>
    <row r="121" spans="1:22" x14ac:dyDescent="0.25">
      <c r="A121" t="s">
        <v>5441</v>
      </c>
      <c r="B121" t="str">
        <f t="shared" si="1"/>
        <v>DELETED</v>
      </c>
      <c r="C121" s="5"/>
      <c r="D121" s="5" t="s">
        <v>5431</v>
      </c>
      <c r="E121" s="5"/>
      <c r="F121" s="5"/>
      <c r="G121" s="6" t="s">
        <v>2947</v>
      </c>
      <c r="H121" t="s">
        <v>1314</v>
      </c>
      <c r="I121" t="s">
        <v>1844</v>
      </c>
      <c r="J121" t="s">
        <v>2044</v>
      </c>
      <c r="K121" t="s">
        <v>2338</v>
      </c>
      <c r="L121" t="s">
        <v>2294</v>
      </c>
      <c r="M121">
        <v>2013</v>
      </c>
      <c r="N121" t="s">
        <v>18</v>
      </c>
      <c r="P121" t="s">
        <v>1424</v>
      </c>
      <c r="Q121" t="s">
        <v>1607</v>
      </c>
      <c r="S121" t="s">
        <v>989</v>
      </c>
      <c r="U121" t="s">
        <v>1129</v>
      </c>
      <c r="V121" t="s">
        <v>2143</v>
      </c>
    </row>
    <row r="122" spans="1:22" x14ac:dyDescent="0.25">
      <c r="A122" t="s">
        <v>5441</v>
      </c>
      <c r="B122" t="str">
        <f t="shared" si="1"/>
        <v>DELETED</v>
      </c>
      <c r="C122" s="5" t="s">
        <v>5431</v>
      </c>
      <c r="D122" s="5"/>
      <c r="E122" s="5"/>
      <c r="F122" s="5"/>
      <c r="G122" s="6" t="s">
        <v>2948</v>
      </c>
      <c r="H122" t="s">
        <v>1315</v>
      </c>
      <c r="I122" t="s">
        <v>1845</v>
      </c>
      <c r="J122" t="s">
        <v>2045</v>
      </c>
      <c r="K122" t="s">
        <v>2339</v>
      </c>
      <c r="L122" t="s">
        <v>2295</v>
      </c>
      <c r="M122">
        <v>2015</v>
      </c>
      <c r="N122" t="s">
        <v>18</v>
      </c>
      <c r="P122" t="s">
        <v>1413</v>
      </c>
      <c r="Q122" t="s">
        <v>1414</v>
      </c>
      <c r="S122" t="s">
        <v>18</v>
      </c>
      <c r="U122" t="s">
        <v>1130</v>
      </c>
      <c r="V122" t="s">
        <v>2143</v>
      </c>
    </row>
    <row r="123" spans="1:22" x14ac:dyDescent="0.25">
      <c r="A123" t="s">
        <v>5441</v>
      </c>
      <c r="B123" t="str">
        <f t="shared" si="1"/>
        <v>DELETED</v>
      </c>
      <c r="C123" s="5"/>
      <c r="D123" s="5" t="s">
        <v>5431</v>
      </c>
      <c r="E123" s="5"/>
      <c r="F123" s="5"/>
      <c r="G123" s="6" t="s">
        <v>2949</v>
      </c>
      <c r="H123" t="s">
        <v>1316</v>
      </c>
      <c r="I123" t="s">
        <v>1846</v>
      </c>
      <c r="J123" t="s">
        <v>2046</v>
      </c>
      <c r="K123" t="s">
        <v>2340</v>
      </c>
      <c r="L123" t="s">
        <v>2297</v>
      </c>
      <c r="M123">
        <v>2017</v>
      </c>
      <c r="N123" t="s">
        <v>1413</v>
      </c>
      <c r="P123" t="s">
        <v>1608</v>
      </c>
      <c r="Q123" t="s">
        <v>1451</v>
      </c>
      <c r="S123" t="s">
        <v>1022</v>
      </c>
      <c r="U123" t="s">
        <v>1131</v>
      </c>
      <c r="V123" t="s">
        <v>2143</v>
      </c>
    </row>
    <row r="124" spans="1:22" x14ac:dyDescent="0.25">
      <c r="A124" t="s">
        <v>5449</v>
      </c>
      <c r="B124" t="str">
        <f t="shared" si="1"/>
        <v>DELETED</v>
      </c>
      <c r="C124" s="5"/>
      <c r="D124" s="5" t="s">
        <v>5431</v>
      </c>
      <c r="E124" s="5"/>
      <c r="F124" s="5"/>
      <c r="G124" t="s">
        <v>18</v>
      </c>
      <c r="H124" t="s">
        <v>1317</v>
      </c>
      <c r="I124" t="s">
        <v>18</v>
      </c>
      <c r="J124" t="s">
        <v>2047</v>
      </c>
      <c r="K124" t="s">
        <v>2341</v>
      </c>
      <c r="M124">
        <v>2016</v>
      </c>
      <c r="N124" t="s">
        <v>18</v>
      </c>
      <c r="P124" t="s">
        <v>1413</v>
      </c>
      <c r="Q124" t="s">
        <v>1457</v>
      </c>
      <c r="S124" t="s">
        <v>18</v>
      </c>
      <c r="U124" t="s">
        <v>1132</v>
      </c>
      <c r="V124" t="s">
        <v>2143</v>
      </c>
    </row>
    <row r="125" spans="1:22" x14ac:dyDescent="0.25">
      <c r="A125" t="s">
        <v>5441</v>
      </c>
      <c r="B125" t="str">
        <f t="shared" si="1"/>
        <v>DELETED</v>
      </c>
      <c r="C125" s="5" t="s">
        <v>5431</v>
      </c>
      <c r="D125" s="5"/>
      <c r="E125" s="5"/>
      <c r="F125" s="5"/>
      <c r="G125" s="6" t="s">
        <v>2950</v>
      </c>
      <c r="H125" t="s">
        <v>1318</v>
      </c>
      <c r="I125" t="s">
        <v>1847</v>
      </c>
      <c r="J125" t="s">
        <v>2048</v>
      </c>
      <c r="K125" t="s">
        <v>2189</v>
      </c>
      <c r="M125">
        <v>2025</v>
      </c>
      <c r="N125" t="s">
        <v>1421</v>
      </c>
      <c r="P125" t="s">
        <v>1609</v>
      </c>
      <c r="Q125" t="s">
        <v>1610</v>
      </c>
      <c r="S125" t="s">
        <v>990</v>
      </c>
      <c r="U125" t="s">
        <v>18</v>
      </c>
      <c r="V125" t="s">
        <v>2143</v>
      </c>
    </row>
    <row r="126" spans="1:22" x14ac:dyDescent="0.25">
      <c r="A126" t="s">
        <v>5449</v>
      </c>
      <c r="B126" t="str">
        <f t="shared" si="1"/>
        <v>DELETED</v>
      </c>
      <c r="C126" s="5" t="s">
        <v>5431</v>
      </c>
      <c r="D126" s="5"/>
      <c r="E126" s="5"/>
      <c r="F126" s="5"/>
      <c r="G126" t="s">
        <v>18</v>
      </c>
      <c r="H126" t="s">
        <v>1319</v>
      </c>
      <c r="I126" t="s">
        <v>18</v>
      </c>
      <c r="J126" t="s">
        <v>2047</v>
      </c>
      <c r="K126" t="s">
        <v>2342</v>
      </c>
      <c r="M126">
        <v>2016</v>
      </c>
      <c r="N126" t="s">
        <v>18</v>
      </c>
      <c r="P126" t="s">
        <v>1413</v>
      </c>
      <c r="Q126" t="s">
        <v>1564</v>
      </c>
      <c r="S126" t="s">
        <v>18</v>
      </c>
      <c r="U126" t="s">
        <v>1133</v>
      </c>
      <c r="V126" t="s">
        <v>2143</v>
      </c>
    </row>
    <row r="127" spans="1:22" x14ac:dyDescent="0.25">
      <c r="A127" t="s">
        <v>5441</v>
      </c>
      <c r="B127" t="str">
        <f t="shared" si="1"/>
        <v>DELETED</v>
      </c>
      <c r="C127" s="5" t="s">
        <v>5431</v>
      </c>
      <c r="D127" s="5"/>
      <c r="E127" s="5"/>
      <c r="F127" s="5"/>
      <c r="G127" s="6" t="s">
        <v>2951</v>
      </c>
      <c r="H127" t="s">
        <v>1320</v>
      </c>
      <c r="I127" t="s">
        <v>1848</v>
      </c>
      <c r="J127" t="s">
        <v>2049</v>
      </c>
      <c r="K127" t="s">
        <v>2343</v>
      </c>
      <c r="M127">
        <v>2024</v>
      </c>
      <c r="N127" t="s">
        <v>1611</v>
      </c>
      <c r="O127">
        <v>99</v>
      </c>
      <c r="P127" t="s">
        <v>1413</v>
      </c>
      <c r="Q127" t="s">
        <v>1415</v>
      </c>
      <c r="S127" t="s">
        <v>1023</v>
      </c>
      <c r="U127" t="s">
        <v>18</v>
      </c>
      <c r="V127" t="s">
        <v>2143</v>
      </c>
    </row>
    <row r="128" spans="1:22" x14ac:dyDescent="0.25">
      <c r="A128" t="s">
        <v>5441</v>
      </c>
      <c r="B128" t="str">
        <f t="shared" si="1"/>
        <v>DELETED</v>
      </c>
      <c r="C128" s="5"/>
      <c r="D128" s="5" t="s">
        <v>5431</v>
      </c>
      <c r="E128" s="5"/>
      <c r="F128" s="5"/>
      <c r="G128" s="6" t="s">
        <v>2952</v>
      </c>
      <c r="H128" t="s">
        <v>1321</v>
      </c>
      <c r="I128" t="s">
        <v>1849</v>
      </c>
      <c r="J128" t="s">
        <v>2050</v>
      </c>
      <c r="K128" t="s">
        <v>2344</v>
      </c>
      <c r="M128">
        <v>2018</v>
      </c>
      <c r="N128" t="s">
        <v>1612</v>
      </c>
      <c r="O128">
        <v>3</v>
      </c>
      <c r="P128" t="s">
        <v>1613</v>
      </c>
      <c r="Q128" t="s">
        <v>1614</v>
      </c>
      <c r="S128" t="s">
        <v>1024</v>
      </c>
      <c r="U128" t="s">
        <v>18</v>
      </c>
      <c r="V128" t="s">
        <v>2143</v>
      </c>
    </row>
    <row r="129" spans="1:22" x14ac:dyDescent="0.25">
      <c r="A129" t="s">
        <v>5441</v>
      </c>
      <c r="B129" t="str">
        <f t="shared" si="1"/>
        <v>DELETED</v>
      </c>
      <c r="C129" s="5"/>
      <c r="D129" s="5" t="s">
        <v>5431</v>
      </c>
      <c r="E129" s="5"/>
      <c r="F129" s="5"/>
      <c r="G129" s="6" t="s">
        <v>2953</v>
      </c>
      <c r="H129" t="s">
        <v>1322</v>
      </c>
      <c r="I129" t="s">
        <v>1850</v>
      </c>
      <c r="J129" t="s">
        <v>2051</v>
      </c>
      <c r="K129" t="s">
        <v>2189</v>
      </c>
      <c r="M129">
        <v>2022</v>
      </c>
      <c r="N129" t="s">
        <v>1441</v>
      </c>
      <c r="P129" t="s">
        <v>1615</v>
      </c>
      <c r="Q129" t="s">
        <v>1616</v>
      </c>
      <c r="S129" t="s">
        <v>990</v>
      </c>
      <c r="U129" t="s">
        <v>18</v>
      </c>
      <c r="V129" t="s">
        <v>2143</v>
      </c>
    </row>
    <row r="130" spans="1:22" x14ac:dyDescent="0.25">
      <c r="A130" t="s">
        <v>5441</v>
      </c>
      <c r="B130" t="str">
        <f t="shared" si="1"/>
        <v>DELETED</v>
      </c>
      <c r="C130" s="5"/>
      <c r="D130" s="5"/>
      <c r="E130" s="5" t="s">
        <v>5431</v>
      </c>
      <c r="F130" s="5"/>
      <c r="G130" s="6" t="s">
        <v>2954</v>
      </c>
      <c r="H130" t="s">
        <v>1323</v>
      </c>
      <c r="I130" t="s">
        <v>1851</v>
      </c>
      <c r="J130" t="s">
        <v>2052</v>
      </c>
      <c r="K130" t="s">
        <v>2348</v>
      </c>
      <c r="L130" t="s">
        <v>607</v>
      </c>
      <c r="M130">
        <v>2016</v>
      </c>
      <c r="N130" t="s">
        <v>18</v>
      </c>
      <c r="P130" t="s">
        <v>1617</v>
      </c>
      <c r="Q130" t="s">
        <v>1618</v>
      </c>
      <c r="S130" t="s">
        <v>18</v>
      </c>
      <c r="U130" t="s">
        <v>980</v>
      </c>
      <c r="V130" t="s">
        <v>2143</v>
      </c>
    </row>
    <row r="131" spans="1:22" x14ac:dyDescent="0.25">
      <c r="A131" t="s">
        <v>5441</v>
      </c>
      <c r="B131" t="str">
        <f t="shared" ref="B131:B194" si="2">IF(OR(C131="x",D131="x",E131="x",F131="x"),"DELETED","READ")</f>
        <v>DELETED</v>
      </c>
      <c r="C131" s="5"/>
      <c r="D131" s="5" t="s">
        <v>5431</v>
      </c>
      <c r="E131" s="5"/>
      <c r="F131" s="5"/>
      <c r="G131" s="6" t="s">
        <v>2955</v>
      </c>
      <c r="H131" t="s">
        <v>1324</v>
      </c>
      <c r="I131" t="s">
        <v>1852</v>
      </c>
      <c r="J131" t="s">
        <v>2053</v>
      </c>
      <c r="K131" t="s">
        <v>2189</v>
      </c>
      <c r="M131">
        <v>2024</v>
      </c>
      <c r="N131" t="s">
        <v>1464</v>
      </c>
      <c r="P131" t="s">
        <v>1619</v>
      </c>
      <c r="Q131" t="s">
        <v>1620</v>
      </c>
      <c r="S131" t="s">
        <v>990</v>
      </c>
      <c r="U131" t="s">
        <v>18</v>
      </c>
      <c r="V131" t="s">
        <v>2143</v>
      </c>
    </row>
    <row r="132" spans="1:22" x14ac:dyDescent="0.25">
      <c r="A132" t="s">
        <v>5441</v>
      </c>
      <c r="B132" t="str">
        <f t="shared" si="2"/>
        <v>DELETED</v>
      </c>
      <c r="C132" s="5"/>
      <c r="D132" s="5" t="s">
        <v>5431</v>
      </c>
      <c r="E132" s="5"/>
      <c r="F132" s="5"/>
      <c r="G132" s="6" t="s">
        <v>2956</v>
      </c>
      <c r="H132" t="s">
        <v>1325</v>
      </c>
      <c r="I132" t="s">
        <v>1853</v>
      </c>
      <c r="J132" t="s">
        <v>2054</v>
      </c>
      <c r="K132" t="s">
        <v>2356</v>
      </c>
      <c r="L132" t="s">
        <v>2315</v>
      </c>
      <c r="M132">
        <v>2008</v>
      </c>
      <c r="N132" t="s">
        <v>18</v>
      </c>
      <c r="P132" t="s">
        <v>1621</v>
      </c>
      <c r="Q132" t="s">
        <v>1622</v>
      </c>
      <c r="S132" t="s">
        <v>18</v>
      </c>
      <c r="U132" t="s">
        <v>1134</v>
      </c>
      <c r="V132" t="s">
        <v>2143</v>
      </c>
    </row>
    <row r="133" spans="1:22" x14ac:dyDescent="0.25">
      <c r="A133" t="s">
        <v>5441</v>
      </c>
      <c r="B133" t="str">
        <f t="shared" si="2"/>
        <v>DELETED</v>
      </c>
      <c r="C133" s="5"/>
      <c r="D133" s="5" t="s">
        <v>5431</v>
      </c>
      <c r="E133" s="5"/>
      <c r="F133" s="5"/>
      <c r="G133" s="6" t="s">
        <v>2957</v>
      </c>
      <c r="H133" t="s">
        <v>1326</v>
      </c>
      <c r="I133" t="s">
        <v>1854</v>
      </c>
      <c r="J133" t="s">
        <v>2055</v>
      </c>
      <c r="K133" t="s">
        <v>2357</v>
      </c>
      <c r="L133" t="s">
        <v>2316</v>
      </c>
      <c r="M133">
        <v>2013</v>
      </c>
      <c r="N133" t="s">
        <v>18</v>
      </c>
      <c r="P133" t="s">
        <v>1623</v>
      </c>
      <c r="Q133" t="s">
        <v>1624</v>
      </c>
      <c r="S133" t="s">
        <v>18</v>
      </c>
      <c r="U133" t="s">
        <v>1135</v>
      </c>
      <c r="V133" t="s">
        <v>2143</v>
      </c>
    </row>
    <row r="134" spans="1:22" x14ac:dyDescent="0.25">
      <c r="A134" t="s">
        <v>5441</v>
      </c>
      <c r="B134" t="str">
        <f t="shared" si="2"/>
        <v>DELETED</v>
      </c>
      <c r="C134" s="5" t="s">
        <v>5431</v>
      </c>
      <c r="D134" s="5"/>
      <c r="E134" s="5"/>
      <c r="F134" s="5"/>
      <c r="G134" s="6" t="s">
        <v>2958</v>
      </c>
      <c r="H134" t="s">
        <v>1327</v>
      </c>
      <c r="I134" t="s">
        <v>1855</v>
      </c>
      <c r="J134" t="s">
        <v>2056</v>
      </c>
      <c r="K134" t="s">
        <v>2358</v>
      </c>
      <c r="L134" t="s">
        <v>2317</v>
      </c>
      <c r="M134">
        <v>2010</v>
      </c>
      <c r="N134" t="s">
        <v>18</v>
      </c>
      <c r="P134" t="s">
        <v>1625</v>
      </c>
      <c r="Q134" t="s">
        <v>1626</v>
      </c>
      <c r="S134" t="s">
        <v>18</v>
      </c>
      <c r="U134" t="s">
        <v>1136</v>
      </c>
      <c r="V134" t="s">
        <v>2143</v>
      </c>
    </row>
    <row r="135" spans="1:22" x14ac:dyDescent="0.25">
      <c r="A135" t="s">
        <v>5441</v>
      </c>
      <c r="B135" t="str">
        <f t="shared" si="2"/>
        <v>DELETED</v>
      </c>
      <c r="C135" s="5"/>
      <c r="D135" s="5" t="s">
        <v>5431</v>
      </c>
      <c r="E135" s="5"/>
      <c r="F135" s="5"/>
      <c r="G135" s="6" t="s">
        <v>2959</v>
      </c>
      <c r="H135" t="s">
        <v>1328</v>
      </c>
      <c r="I135" t="s">
        <v>1856</v>
      </c>
      <c r="J135" t="s">
        <v>2057</v>
      </c>
      <c r="K135" t="s">
        <v>2359</v>
      </c>
      <c r="L135" t="s">
        <v>2322</v>
      </c>
      <c r="M135">
        <v>2021</v>
      </c>
      <c r="N135" t="s">
        <v>18</v>
      </c>
      <c r="P135" t="s">
        <v>1627</v>
      </c>
      <c r="Q135" t="s">
        <v>1628</v>
      </c>
      <c r="S135" t="s">
        <v>1025</v>
      </c>
      <c r="U135" t="s">
        <v>1137</v>
      </c>
      <c r="V135" t="s">
        <v>2143</v>
      </c>
    </row>
    <row r="136" spans="1:22" x14ac:dyDescent="0.25">
      <c r="A136" t="s">
        <v>5441</v>
      </c>
      <c r="B136" t="str">
        <f t="shared" si="2"/>
        <v>DELETED</v>
      </c>
      <c r="C136" s="5" t="s">
        <v>5431</v>
      </c>
      <c r="D136" s="5"/>
      <c r="E136" s="5"/>
      <c r="F136" s="5"/>
      <c r="G136" s="6" t="s">
        <v>2960</v>
      </c>
      <c r="H136" t="s">
        <v>1329</v>
      </c>
      <c r="I136" t="s">
        <v>1857</v>
      </c>
      <c r="J136" t="s">
        <v>2058</v>
      </c>
      <c r="K136" t="s">
        <v>2367</v>
      </c>
      <c r="L136" t="s">
        <v>2323</v>
      </c>
      <c r="M136">
        <v>2010</v>
      </c>
      <c r="N136" t="s">
        <v>18</v>
      </c>
      <c r="P136" t="s">
        <v>1479</v>
      </c>
      <c r="Q136" t="s">
        <v>1480</v>
      </c>
      <c r="S136" t="s">
        <v>18</v>
      </c>
      <c r="U136" t="s">
        <v>1138</v>
      </c>
      <c r="V136" t="s">
        <v>2143</v>
      </c>
    </row>
    <row r="137" spans="1:22" x14ac:dyDescent="0.25">
      <c r="A137" t="s">
        <v>5441</v>
      </c>
      <c r="B137" t="str">
        <f t="shared" si="2"/>
        <v>DELETED</v>
      </c>
      <c r="C137" s="5"/>
      <c r="D137" s="5" t="s">
        <v>5431</v>
      </c>
      <c r="E137" s="5"/>
      <c r="F137" s="5"/>
      <c r="G137" s="6" t="s">
        <v>2961</v>
      </c>
      <c r="H137" t="s">
        <v>1330</v>
      </c>
      <c r="I137" t="s">
        <v>1858</v>
      </c>
      <c r="J137" t="s">
        <v>2059</v>
      </c>
      <c r="K137" t="s">
        <v>2368</v>
      </c>
      <c r="L137" t="s">
        <v>2324</v>
      </c>
      <c r="M137">
        <v>2019</v>
      </c>
      <c r="N137" t="s">
        <v>18</v>
      </c>
      <c r="P137" t="s">
        <v>1629</v>
      </c>
      <c r="Q137" t="s">
        <v>1630</v>
      </c>
      <c r="S137" t="s">
        <v>1026</v>
      </c>
      <c r="U137" t="s">
        <v>1139</v>
      </c>
      <c r="V137" t="s">
        <v>2143</v>
      </c>
    </row>
    <row r="138" spans="1:22" x14ac:dyDescent="0.25">
      <c r="A138" t="s">
        <v>5441</v>
      </c>
      <c r="B138" t="str">
        <f t="shared" si="2"/>
        <v>DELETED</v>
      </c>
      <c r="C138" s="5"/>
      <c r="D138" s="5" t="s">
        <v>5431</v>
      </c>
      <c r="E138" s="5"/>
      <c r="F138" s="5"/>
      <c r="G138" s="6" t="s">
        <v>2962</v>
      </c>
      <c r="H138" t="s">
        <v>1331</v>
      </c>
      <c r="I138" t="s">
        <v>1859</v>
      </c>
      <c r="J138" t="s">
        <v>2060</v>
      </c>
      <c r="K138" t="s">
        <v>2214</v>
      </c>
      <c r="M138">
        <v>2017</v>
      </c>
      <c r="N138" t="s">
        <v>1441</v>
      </c>
      <c r="O138">
        <v>1</v>
      </c>
      <c r="P138" t="s">
        <v>1631</v>
      </c>
      <c r="Q138" t="s">
        <v>1632</v>
      </c>
      <c r="S138" t="s">
        <v>992</v>
      </c>
      <c r="U138" t="s">
        <v>18</v>
      </c>
      <c r="V138" t="s">
        <v>2143</v>
      </c>
    </row>
    <row r="139" spans="1:22" x14ac:dyDescent="0.25">
      <c r="A139" t="s">
        <v>5441</v>
      </c>
      <c r="B139" t="str">
        <f t="shared" si="2"/>
        <v>DELETED</v>
      </c>
      <c r="C139" s="5"/>
      <c r="D139" s="5" t="s">
        <v>5431</v>
      </c>
      <c r="E139" s="5"/>
      <c r="F139" s="5"/>
      <c r="G139" s="6" t="s">
        <v>2963</v>
      </c>
      <c r="H139" t="s">
        <v>1332</v>
      </c>
      <c r="I139" t="s">
        <v>1860</v>
      </c>
      <c r="J139" t="s">
        <v>2061</v>
      </c>
      <c r="K139" t="s">
        <v>2214</v>
      </c>
      <c r="M139">
        <v>2022</v>
      </c>
      <c r="N139" t="s">
        <v>1510</v>
      </c>
      <c r="O139">
        <v>3</v>
      </c>
      <c r="P139" t="s">
        <v>1633</v>
      </c>
      <c r="Q139" t="s">
        <v>1634</v>
      </c>
      <c r="S139" t="s">
        <v>992</v>
      </c>
      <c r="U139" t="s">
        <v>18</v>
      </c>
      <c r="V139" t="s">
        <v>2143</v>
      </c>
    </row>
    <row r="140" spans="1:22" x14ac:dyDescent="0.25">
      <c r="A140" t="s">
        <v>5441</v>
      </c>
      <c r="B140" t="str">
        <f t="shared" si="2"/>
        <v>DELETED</v>
      </c>
      <c r="C140" s="5" t="s">
        <v>5431</v>
      </c>
      <c r="D140" s="5"/>
      <c r="E140" s="5"/>
      <c r="F140" s="5"/>
      <c r="G140" s="6" t="s">
        <v>2964</v>
      </c>
      <c r="H140" t="s">
        <v>1333</v>
      </c>
      <c r="I140" t="s">
        <v>1861</v>
      </c>
      <c r="J140" t="s">
        <v>2062</v>
      </c>
      <c r="K140" t="s">
        <v>2231</v>
      </c>
      <c r="M140">
        <v>2021</v>
      </c>
      <c r="N140" t="s">
        <v>1635</v>
      </c>
      <c r="O140">
        <v>6</v>
      </c>
      <c r="P140" t="s">
        <v>1636</v>
      </c>
      <c r="Q140" t="s">
        <v>1637</v>
      </c>
      <c r="S140" t="s">
        <v>1002</v>
      </c>
      <c r="U140" t="s">
        <v>18</v>
      </c>
      <c r="V140" t="s">
        <v>2143</v>
      </c>
    </row>
    <row r="141" spans="1:22" x14ac:dyDescent="0.25">
      <c r="A141" t="s">
        <v>5441</v>
      </c>
      <c r="B141" t="str">
        <f t="shared" si="2"/>
        <v>READ</v>
      </c>
      <c r="C141" s="5"/>
      <c r="D141" s="5"/>
      <c r="E141" s="5"/>
      <c r="F141" s="5"/>
      <c r="G141" s="6" t="s">
        <v>2965</v>
      </c>
      <c r="H141" t="s">
        <v>1334</v>
      </c>
      <c r="I141" t="s">
        <v>1862</v>
      </c>
      <c r="J141" t="s">
        <v>2063</v>
      </c>
      <c r="K141" t="s">
        <v>2344</v>
      </c>
      <c r="M141">
        <v>2011</v>
      </c>
      <c r="N141" t="s">
        <v>1492</v>
      </c>
      <c r="O141">
        <v>3</v>
      </c>
      <c r="P141" t="s">
        <v>1638</v>
      </c>
      <c r="Q141" t="s">
        <v>1639</v>
      </c>
      <c r="S141" t="s">
        <v>1024</v>
      </c>
      <c r="U141" t="s">
        <v>18</v>
      </c>
      <c r="V141" t="s">
        <v>2143</v>
      </c>
    </row>
    <row r="142" spans="1:22" x14ac:dyDescent="0.25">
      <c r="A142" t="s">
        <v>5441</v>
      </c>
      <c r="B142" t="str">
        <f t="shared" si="2"/>
        <v>READ</v>
      </c>
      <c r="C142" s="5"/>
      <c r="D142" s="5"/>
      <c r="E142" s="5"/>
      <c r="F142" s="5"/>
      <c r="G142" s="6" t="s">
        <v>2966</v>
      </c>
      <c r="H142" t="s">
        <v>1335</v>
      </c>
      <c r="I142" t="s">
        <v>1863</v>
      </c>
      <c r="J142" t="s">
        <v>2064</v>
      </c>
      <c r="K142" t="s">
        <v>2223</v>
      </c>
      <c r="L142" t="s">
        <v>2159</v>
      </c>
      <c r="M142">
        <v>2012</v>
      </c>
      <c r="N142" t="s">
        <v>18</v>
      </c>
      <c r="P142" t="s">
        <v>1640</v>
      </c>
      <c r="Q142" t="s">
        <v>1641</v>
      </c>
      <c r="S142" t="s">
        <v>1000</v>
      </c>
      <c r="U142" t="s">
        <v>1071</v>
      </c>
      <c r="V142" t="s">
        <v>2143</v>
      </c>
    </row>
    <row r="143" spans="1:22" x14ac:dyDescent="0.25">
      <c r="A143" t="s">
        <v>5441</v>
      </c>
      <c r="B143" t="str">
        <f t="shared" si="2"/>
        <v>READ</v>
      </c>
      <c r="C143" s="5"/>
      <c r="D143" s="5"/>
      <c r="E143" s="5"/>
      <c r="F143" s="5"/>
      <c r="G143" s="6" t="s">
        <v>2967</v>
      </c>
      <c r="H143" t="s">
        <v>1336</v>
      </c>
      <c r="I143" t="s">
        <v>1864</v>
      </c>
      <c r="J143" t="s">
        <v>2065</v>
      </c>
      <c r="K143" t="s">
        <v>2372</v>
      </c>
      <c r="M143">
        <v>2011</v>
      </c>
      <c r="N143" t="s">
        <v>1507</v>
      </c>
      <c r="O143">
        <v>2</v>
      </c>
      <c r="P143" t="s">
        <v>1642</v>
      </c>
      <c r="Q143" t="s">
        <v>1643</v>
      </c>
      <c r="S143" t="s">
        <v>1027</v>
      </c>
      <c r="U143" t="s">
        <v>18</v>
      </c>
      <c r="V143" t="s">
        <v>2143</v>
      </c>
    </row>
    <row r="144" spans="1:22" x14ac:dyDescent="0.25">
      <c r="A144" t="s">
        <v>5441</v>
      </c>
      <c r="B144" t="str">
        <f t="shared" si="2"/>
        <v>DELETED</v>
      </c>
      <c r="C144" s="5"/>
      <c r="D144" s="5" t="s">
        <v>5431</v>
      </c>
      <c r="E144" s="5"/>
      <c r="F144" s="5"/>
      <c r="G144" s="6" t="s">
        <v>2968</v>
      </c>
      <c r="H144" t="s">
        <v>1337</v>
      </c>
      <c r="I144" t="s">
        <v>1865</v>
      </c>
      <c r="J144" t="s">
        <v>2066</v>
      </c>
      <c r="K144" t="s">
        <v>2373</v>
      </c>
      <c r="L144" t="s">
        <v>2335</v>
      </c>
      <c r="M144">
        <v>2019</v>
      </c>
      <c r="N144" t="s">
        <v>18</v>
      </c>
      <c r="P144" t="s">
        <v>1644</v>
      </c>
      <c r="Q144" t="s">
        <v>1645</v>
      </c>
      <c r="S144" t="s">
        <v>1028</v>
      </c>
      <c r="U144" t="s">
        <v>1140</v>
      </c>
      <c r="V144" t="s">
        <v>2143</v>
      </c>
    </row>
    <row r="145" spans="1:22" x14ac:dyDescent="0.25">
      <c r="A145" t="s">
        <v>5441</v>
      </c>
      <c r="B145" t="str">
        <f t="shared" si="2"/>
        <v>DELETED</v>
      </c>
      <c r="C145" s="5"/>
      <c r="D145" s="5" t="s">
        <v>5431</v>
      </c>
      <c r="E145" s="5"/>
      <c r="F145" s="5"/>
      <c r="G145" s="6" t="s">
        <v>2969</v>
      </c>
      <c r="H145" t="s">
        <v>1338</v>
      </c>
      <c r="I145" t="s">
        <v>1866</v>
      </c>
      <c r="J145" t="s">
        <v>2067</v>
      </c>
      <c r="K145" t="s">
        <v>2374</v>
      </c>
      <c r="M145">
        <v>2012</v>
      </c>
      <c r="N145" t="s">
        <v>1646</v>
      </c>
      <c r="O145">
        <v>3</v>
      </c>
      <c r="P145" t="s">
        <v>1583</v>
      </c>
      <c r="Q145" t="s">
        <v>1647</v>
      </c>
      <c r="S145" t="s">
        <v>1029</v>
      </c>
      <c r="U145" t="s">
        <v>18</v>
      </c>
      <c r="V145" t="s">
        <v>2143</v>
      </c>
    </row>
    <row r="146" spans="1:22" x14ac:dyDescent="0.25">
      <c r="A146" t="s">
        <v>5441</v>
      </c>
      <c r="B146" t="str">
        <f t="shared" si="2"/>
        <v>READ</v>
      </c>
      <c r="C146" s="5"/>
      <c r="D146" s="5"/>
      <c r="E146" s="5"/>
      <c r="F146" s="5"/>
      <c r="G146" s="6" t="s">
        <v>2970</v>
      </c>
      <c r="H146" t="s">
        <v>1339</v>
      </c>
      <c r="I146" t="s">
        <v>1867</v>
      </c>
      <c r="J146" t="s">
        <v>2068</v>
      </c>
      <c r="K146" t="s">
        <v>2377</v>
      </c>
      <c r="L146" t="s">
        <v>2375</v>
      </c>
      <c r="M146">
        <v>2006</v>
      </c>
      <c r="N146" t="s">
        <v>18</v>
      </c>
      <c r="P146" t="s">
        <v>1648</v>
      </c>
      <c r="Q146" t="s">
        <v>1649</v>
      </c>
      <c r="S146" t="s">
        <v>1008</v>
      </c>
      <c r="U146" t="s">
        <v>1141</v>
      </c>
      <c r="V146" t="s">
        <v>2143</v>
      </c>
    </row>
    <row r="147" spans="1:22" x14ac:dyDescent="0.25">
      <c r="A147" t="s">
        <v>5441</v>
      </c>
      <c r="B147" t="str">
        <f t="shared" si="2"/>
        <v>DELETED</v>
      </c>
      <c r="C147" s="5"/>
      <c r="D147" s="5" t="s">
        <v>5431</v>
      </c>
      <c r="E147" s="5"/>
      <c r="F147" s="5"/>
      <c r="G147" s="6" t="s">
        <v>2971</v>
      </c>
      <c r="H147" t="s">
        <v>1340</v>
      </c>
      <c r="I147" t="s">
        <v>1868</v>
      </c>
      <c r="J147" t="s">
        <v>2069</v>
      </c>
      <c r="K147" t="s">
        <v>2378</v>
      </c>
      <c r="L147" t="s">
        <v>2336</v>
      </c>
      <c r="M147">
        <v>2015</v>
      </c>
      <c r="N147" t="s">
        <v>18</v>
      </c>
      <c r="P147" t="s">
        <v>1504</v>
      </c>
      <c r="Q147" t="s">
        <v>1584</v>
      </c>
      <c r="S147" t="s">
        <v>1010</v>
      </c>
      <c r="U147" t="s">
        <v>1142</v>
      </c>
      <c r="V147" t="s">
        <v>2143</v>
      </c>
    </row>
    <row r="148" spans="1:22" x14ac:dyDescent="0.25">
      <c r="A148" t="s">
        <v>5441</v>
      </c>
      <c r="B148" t="str">
        <f t="shared" si="2"/>
        <v>DELETED</v>
      </c>
      <c r="C148" s="5"/>
      <c r="D148" s="5" t="s">
        <v>5431</v>
      </c>
      <c r="E148" s="5"/>
      <c r="F148" s="5"/>
      <c r="G148" s="6" t="s">
        <v>2972</v>
      </c>
      <c r="H148" t="s">
        <v>1341</v>
      </c>
      <c r="I148" t="s">
        <v>1869</v>
      </c>
      <c r="J148" t="s">
        <v>2070</v>
      </c>
      <c r="K148" t="s">
        <v>2379</v>
      </c>
      <c r="L148" t="s">
        <v>2337</v>
      </c>
      <c r="M148">
        <v>2011</v>
      </c>
      <c r="N148" t="s">
        <v>18</v>
      </c>
      <c r="P148" t="s">
        <v>1650</v>
      </c>
      <c r="Q148" t="s">
        <v>1651</v>
      </c>
      <c r="S148" t="s">
        <v>18</v>
      </c>
      <c r="U148" t="s">
        <v>1143</v>
      </c>
      <c r="V148" t="s">
        <v>2143</v>
      </c>
    </row>
    <row r="149" spans="1:22" x14ac:dyDescent="0.25">
      <c r="A149" t="s">
        <v>5441</v>
      </c>
      <c r="B149" t="str">
        <f t="shared" si="2"/>
        <v>DELETED</v>
      </c>
      <c r="C149" s="5"/>
      <c r="D149" s="5" t="s">
        <v>5431</v>
      </c>
      <c r="E149" s="5"/>
      <c r="F149" s="5"/>
      <c r="G149" s="6" t="s">
        <v>2973</v>
      </c>
      <c r="H149" t="s">
        <v>1342</v>
      </c>
      <c r="I149" t="s">
        <v>1870</v>
      </c>
      <c r="J149" t="s">
        <v>2071</v>
      </c>
      <c r="K149" t="s">
        <v>2380</v>
      </c>
      <c r="L149" t="s">
        <v>2376</v>
      </c>
      <c r="M149">
        <v>2007</v>
      </c>
      <c r="N149" t="s">
        <v>18</v>
      </c>
      <c r="P149" t="s">
        <v>1652</v>
      </c>
      <c r="Q149" t="s">
        <v>1652</v>
      </c>
      <c r="S149" t="s">
        <v>1000</v>
      </c>
      <c r="U149" t="s">
        <v>1144</v>
      </c>
      <c r="V149" t="s">
        <v>2143</v>
      </c>
    </row>
    <row r="150" spans="1:22" x14ac:dyDescent="0.25">
      <c r="A150" t="s">
        <v>5441</v>
      </c>
      <c r="B150" t="str">
        <f t="shared" si="2"/>
        <v>READ</v>
      </c>
      <c r="C150" s="5"/>
      <c r="D150" s="5"/>
      <c r="E150" s="5"/>
      <c r="F150" s="5"/>
      <c r="G150" s="6" t="s">
        <v>2974</v>
      </c>
      <c r="H150" t="s">
        <v>1343</v>
      </c>
      <c r="I150" t="s">
        <v>1871</v>
      </c>
      <c r="J150" t="s">
        <v>2072</v>
      </c>
      <c r="K150" t="s">
        <v>2382</v>
      </c>
      <c r="L150" t="s">
        <v>2345</v>
      </c>
      <c r="M150">
        <v>2019</v>
      </c>
      <c r="N150" t="s">
        <v>1653</v>
      </c>
      <c r="P150" t="s">
        <v>1413</v>
      </c>
      <c r="Q150" t="s">
        <v>1441</v>
      </c>
      <c r="S150" t="s">
        <v>989</v>
      </c>
      <c r="U150" t="s">
        <v>1145</v>
      </c>
      <c r="V150" t="s">
        <v>2143</v>
      </c>
    </row>
    <row r="151" spans="1:22" x14ac:dyDescent="0.25">
      <c r="A151" t="s">
        <v>5441</v>
      </c>
      <c r="B151" t="str">
        <f t="shared" si="2"/>
        <v>DELETED</v>
      </c>
      <c r="C151" s="5"/>
      <c r="D151" s="5" t="s">
        <v>5431</v>
      </c>
      <c r="E151" s="5"/>
      <c r="F151" s="5"/>
      <c r="G151" s="6" t="s">
        <v>2975</v>
      </c>
      <c r="H151" t="s">
        <v>1344</v>
      </c>
      <c r="I151" t="s">
        <v>1872</v>
      </c>
      <c r="J151" t="s">
        <v>2073</v>
      </c>
      <c r="K151" t="s">
        <v>2383</v>
      </c>
      <c r="L151" t="s">
        <v>2346</v>
      </c>
      <c r="M151">
        <v>2014</v>
      </c>
      <c r="N151" t="s">
        <v>18</v>
      </c>
      <c r="P151" t="s">
        <v>1565</v>
      </c>
      <c r="Q151" t="s">
        <v>1654</v>
      </c>
      <c r="S151" t="s">
        <v>18</v>
      </c>
      <c r="U151" t="s">
        <v>1146</v>
      </c>
      <c r="V151" t="s">
        <v>2143</v>
      </c>
    </row>
    <row r="152" spans="1:22" x14ac:dyDescent="0.25">
      <c r="A152" t="s">
        <v>5441</v>
      </c>
      <c r="B152" t="str">
        <f t="shared" si="2"/>
        <v>DELETED</v>
      </c>
      <c r="C152" s="5"/>
      <c r="D152" s="5" t="s">
        <v>5431</v>
      </c>
      <c r="E152" s="5"/>
      <c r="F152" s="5"/>
      <c r="G152" s="6" t="s">
        <v>2976</v>
      </c>
      <c r="H152" t="s">
        <v>1345</v>
      </c>
      <c r="I152" t="s">
        <v>1873</v>
      </c>
      <c r="J152" t="s">
        <v>2074</v>
      </c>
      <c r="K152" t="s">
        <v>2251</v>
      </c>
      <c r="L152" t="s">
        <v>2220</v>
      </c>
      <c r="M152">
        <v>2014</v>
      </c>
      <c r="N152" t="s">
        <v>18</v>
      </c>
      <c r="P152" t="s">
        <v>1655</v>
      </c>
      <c r="Q152" t="s">
        <v>1656</v>
      </c>
      <c r="S152" t="s">
        <v>1000</v>
      </c>
      <c r="U152" t="s">
        <v>1089</v>
      </c>
      <c r="V152" t="s">
        <v>2143</v>
      </c>
    </row>
    <row r="153" spans="1:22" x14ac:dyDescent="0.25">
      <c r="A153" t="s">
        <v>5441</v>
      </c>
      <c r="B153" t="str">
        <f t="shared" si="2"/>
        <v>DELETED</v>
      </c>
      <c r="C153" s="5"/>
      <c r="D153" s="5" t="s">
        <v>5431</v>
      </c>
      <c r="E153" s="5"/>
      <c r="F153" s="5"/>
      <c r="G153" s="6" t="s">
        <v>2977</v>
      </c>
      <c r="H153" t="s">
        <v>1346</v>
      </c>
      <c r="I153" t="s">
        <v>1874</v>
      </c>
      <c r="J153" t="s">
        <v>2075</v>
      </c>
      <c r="K153" t="s">
        <v>2388</v>
      </c>
      <c r="L153" t="s">
        <v>2347</v>
      </c>
      <c r="M153">
        <v>2011</v>
      </c>
      <c r="N153" t="s">
        <v>18</v>
      </c>
      <c r="P153" t="s">
        <v>1509</v>
      </c>
      <c r="Q153" t="s">
        <v>1657</v>
      </c>
      <c r="S153" t="s">
        <v>18</v>
      </c>
      <c r="U153" t="s">
        <v>1147</v>
      </c>
      <c r="V153" t="s">
        <v>2143</v>
      </c>
    </row>
    <row r="154" spans="1:22" x14ac:dyDescent="0.25">
      <c r="A154" t="s">
        <v>5441</v>
      </c>
      <c r="B154" t="str">
        <f t="shared" si="2"/>
        <v>DELETED</v>
      </c>
      <c r="C154" s="5"/>
      <c r="D154" s="5" t="s">
        <v>5431</v>
      </c>
      <c r="E154" s="5"/>
      <c r="F154" s="5"/>
      <c r="G154" s="6" t="s">
        <v>2978</v>
      </c>
      <c r="H154" t="s">
        <v>1347</v>
      </c>
      <c r="I154" t="s">
        <v>1875</v>
      </c>
      <c r="J154" t="s">
        <v>2076</v>
      </c>
      <c r="K154" t="s">
        <v>2389</v>
      </c>
      <c r="L154" t="s">
        <v>2369</v>
      </c>
      <c r="M154">
        <v>2015</v>
      </c>
      <c r="N154" t="s">
        <v>18</v>
      </c>
      <c r="P154" t="s">
        <v>1658</v>
      </c>
      <c r="Q154" t="s">
        <v>1659</v>
      </c>
      <c r="S154" t="s">
        <v>1000</v>
      </c>
      <c r="U154" t="s">
        <v>1148</v>
      </c>
      <c r="V154" t="s">
        <v>2143</v>
      </c>
    </row>
    <row r="155" spans="1:22" x14ac:dyDescent="0.25">
      <c r="A155" t="s">
        <v>5441</v>
      </c>
      <c r="B155" t="str">
        <f t="shared" si="2"/>
        <v>DELETED</v>
      </c>
      <c r="C155" s="5" t="s">
        <v>5431</v>
      </c>
      <c r="D155" s="5"/>
      <c r="E155" s="5"/>
      <c r="F155" s="5"/>
      <c r="G155" s="6" t="s">
        <v>2979</v>
      </c>
      <c r="H155" t="s">
        <v>1348</v>
      </c>
      <c r="I155" t="s">
        <v>1876</v>
      </c>
      <c r="J155" t="s">
        <v>2077</v>
      </c>
      <c r="K155" t="s">
        <v>2189</v>
      </c>
      <c r="M155">
        <v>2022</v>
      </c>
      <c r="N155" t="s">
        <v>1441</v>
      </c>
      <c r="P155" t="s">
        <v>1660</v>
      </c>
      <c r="Q155" t="s">
        <v>1661</v>
      </c>
      <c r="S155" t="s">
        <v>990</v>
      </c>
      <c r="U155" t="s">
        <v>18</v>
      </c>
      <c r="V155" t="s">
        <v>2143</v>
      </c>
    </row>
    <row r="156" spans="1:22" x14ac:dyDescent="0.25">
      <c r="A156" t="s">
        <v>5441</v>
      </c>
      <c r="B156" t="str">
        <f t="shared" si="2"/>
        <v>READ</v>
      </c>
      <c r="C156" s="5"/>
      <c r="D156" s="5"/>
      <c r="E156" s="5"/>
      <c r="F156" s="5"/>
      <c r="G156" s="6" t="s">
        <v>2980</v>
      </c>
      <c r="H156" t="s">
        <v>1349</v>
      </c>
      <c r="I156" t="s">
        <v>1877</v>
      </c>
      <c r="J156" t="s">
        <v>2078</v>
      </c>
      <c r="K156" t="s">
        <v>2390</v>
      </c>
      <c r="L156" t="s">
        <v>2349</v>
      </c>
      <c r="M156">
        <v>2018</v>
      </c>
      <c r="N156" t="s">
        <v>18</v>
      </c>
      <c r="P156" t="s">
        <v>1662</v>
      </c>
      <c r="Q156" t="s">
        <v>1556</v>
      </c>
      <c r="S156" t="s">
        <v>1030</v>
      </c>
      <c r="U156" t="s">
        <v>1149</v>
      </c>
      <c r="V156" t="s">
        <v>2143</v>
      </c>
    </row>
    <row r="157" spans="1:22" x14ac:dyDescent="0.25">
      <c r="A157" t="s">
        <v>5441</v>
      </c>
      <c r="B157" t="str">
        <f t="shared" si="2"/>
        <v>DELETED</v>
      </c>
      <c r="C157" s="5" t="s">
        <v>5431</v>
      </c>
      <c r="D157" s="5"/>
      <c r="E157" s="5"/>
      <c r="F157" s="5"/>
      <c r="G157" s="6" t="s">
        <v>2981</v>
      </c>
      <c r="H157" t="s">
        <v>1350</v>
      </c>
      <c r="I157" t="s">
        <v>1878</v>
      </c>
      <c r="J157" t="s">
        <v>2079</v>
      </c>
      <c r="K157" t="s">
        <v>2391</v>
      </c>
      <c r="L157" t="s">
        <v>2370</v>
      </c>
      <c r="M157">
        <v>2022</v>
      </c>
      <c r="N157" t="s">
        <v>1413</v>
      </c>
      <c r="P157" t="s">
        <v>1663</v>
      </c>
      <c r="Q157" t="s">
        <v>1543</v>
      </c>
      <c r="S157" t="s">
        <v>1031</v>
      </c>
      <c r="U157" t="s">
        <v>1150</v>
      </c>
      <c r="V157" t="s">
        <v>2143</v>
      </c>
    </row>
    <row r="158" spans="1:22" x14ac:dyDescent="0.25">
      <c r="A158" t="s">
        <v>5441</v>
      </c>
      <c r="B158" t="str">
        <f t="shared" si="2"/>
        <v>DELETED</v>
      </c>
      <c r="C158" s="5"/>
      <c r="D158" s="5" t="s">
        <v>5431</v>
      </c>
      <c r="E158" s="5"/>
      <c r="F158" s="5"/>
      <c r="G158" s="6" t="s">
        <v>2982</v>
      </c>
      <c r="H158" t="s">
        <v>1351</v>
      </c>
      <c r="I158" t="s">
        <v>1879</v>
      </c>
      <c r="J158" t="s">
        <v>2080</v>
      </c>
      <c r="K158" t="s">
        <v>2392</v>
      </c>
      <c r="L158" t="s">
        <v>2350</v>
      </c>
      <c r="M158">
        <v>2019</v>
      </c>
      <c r="N158" t="s">
        <v>18</v>
      </c>
      <c r="P158" t="s">
        <v>1664</v>
      </c>
      <c r="Q158" t="s">
        <v>1665</v>
      </c>
      <c r="S158" t="s">
        <v>1001</v>
      </c>
      <c r="U158" t="s">
        <v>1151</v>
      </c>
      <c r="V158" t="s">
        <v>2143</v>
      </c>
    </row>
    <row r="159" spans="1:22" x14ac:dyDescent="0.25">
      <c r="A159" t="s">
        <v>5441</v>
      </c>
      <c r="B159" t="str">
        <f t="shared" si="2"/>
        <v>READ</v>
      </c>
      <c r="C159" s="5"/>
      <c r="D159" s="5"/>
      <c r="E159" s="5"/>
      <c r="F159" s="5"/>
      <c r="G159" s="6" t="s">
        <v>2983</v>
      </c>
      <c r="H159" t="s">
        <v>1352</v>
      </c>
      <c r="I159" t="s">
        <v>1880</v>
      </c>
      <c r="J159" t="s">
        <v>2081</v>
      </c>
      <c r="K159" t="s">
        <v>2393</v>
      </c>
      <c r="L159" t="s">
        <v>632</v>
      </c>
      <c r="M159">
        <v>2018</v>
      </c>
      <c r="N159" t="s">
        <v>18</v>
      </c>
      <c r="P159" t="s">
        <v>1666</v>
      </c>
      <c r="Q159" t="s">
        <v>1667</v>
      </c>
      <c r="S159" t="s">
        <v>18</v>
      </c>
      <c r="U159" t="s">
        <v>1152</v>
      </c>
      <c r="V159" t="s">
        <v>2143</v>
      </c>
    </row>
    <row r="160" spans="1:22" x14ac:dyDescent="0.25">
      <c r="A160" t="s">
        <v>5441</v>
      </c>
      <c r="B160" t="str">
        <f t="shared" si="2"/>
        <v>DELETED</v>
      </c>
      <c r="C160" s="5" t="s">
        <v>5431</v>
      </c>
      <c r="D160" s="5"/>
      <c r="E160" s="5"/>
      <c r="F160" s="5"/>
      <c r="G160" s="6" t="s">
        <v>2984</v>
      </c>
      <c r="H160" t="s">
        <v>1353</v>
      </c>
      <c r="I160" t="s">
        <v>1881</v>
      </c>
      <c r="J160" t="s">
        <v>2082</v>
      </c>
      <c r="K160" t="s">
        <v>2394</v>
      </c>
      <c r="L160" t="s">
        <v>2351</v>
      </c>
      <c r="M160">
        <v>2022</v>
      </c>
      <c r="N160" t="s">
        <v>18</v>
      </c>
      <c r="P160" t="s">
        <v>1653</v>
      </c>
      <c r="Q160" t="s">
        <v>1668</v>
      </c>
      <c r="S160" t="s">
        <v>18</v>
      </c>
      <c r="U160" t="s">
        <v>1153</v>
      </c>
      <c r="V160" t="s">
        <v>2143</v>
      </c>
    </row>
    <row r="161" spans="1:22" x14ac:dyDescent="0.25">
      <c r="A161" t="s">
        <v>5441</v>
      </c>
      <c r="B161" t="str">
        <f t="shared" si="2"/>
        <v>DELETED</v>
      </c>
      <c r="C161" s="5" t="s">
        <v>5431</v>
      </c>
      <c r="D161" s="5"/>
      <c r="E161" s="5"/>
      <c r="F161" s="5"/>
      <c r="G161" s="6" t="s">
        <v>2985</v>
      </c>
      <c r="H161" t="s">
        <v>1354</v>
      </c>
      <c r="I161" t="s">
        <v>1882</v>
      </c>
      <c r="J161" t="s">
        <v>2083</v>
      </c>
      <c r="K161" t="s">
        <v>2395</v>
      </c>
      <c r="L161" t="s">
        <v>2371</v>
      </c>
      <c r="M161">
        <v>2008</v>
      </c>
      <c r="N161" t="s">
        <v>18</v>
      </c>
      <c r="P161" t="s">
        <v>1669</v>
      </c>
      <c r="Q161" t="s">
        <v>1670</v>
      </c>
      <c r="S161" t="s">
        <v>1022</v>
      </c>
      <c r="U161" t="s">
        <v>1154</v>
      </c>
      <c r="V161" t="s">
        <v>2143</v>
      </c>
    </row>
    <row r="162" spans="1:22" x14ac:dyDescent="0.25">
      <c r="A162" t="s">
        <v>5441</v>
      </c>
      <c r="B162" t="str">
        <f t="shared" si="2"/>
        <v>DELETED</v>
      </c>
      <c r="C162" s="5"/>
      <c r="D162" s="5" t="s">
        <v>5431</v>
      </c>
      <c r="E162" s="5"/>
      <c r="F162" s="5"/>
      <c r="G162" s="6" t="s">
        <v>2986</v>
      </c>
      <c r="H162" t="s">
        <v>1355</v>
      </c>
      <c r="I162" t="s">
        <v>1883</v>
      </c>
      <c r="J162" t="s">
        <v>2084</v>
      </c>
      <c r="K162" t="s">
        <v>2396</v>
      </c>
      <c r="L162" t="s">
        <v>2352</v>
      </c>
      <c r="M162">
        <v>2021</v>
      </c>
      <c r="N162" t="s">
        <v>18</v>
      </c>
      <c r="P162" t="s">
        <v>1463</v>
      </c>
      <c r="Q162" t="s">
        <v>1671</v>
      </c>
      <c r="S162" t="s">
        <v>18</v>
      </c>
      <c r="U162" t="s">
        <v>1155</v>
      </c>
      <c r="V162" t="s">
        <v>2143</v>
      </c>
    </row>
    <row r="163" spans="1:22" x14ac:dyDescent="0.25">
      <c r="A163" t="s">
        <v>5441</v>
      </c>
      <c r="B163" t="str">
        <f t="shared" si="2"/>
        <v>DELETED</v>
      </c>
      <c r="C163" s="5"/>
      <c r="D163" s="5" t="s">
        <v>5431</v>
      </c>
      <c r="E163" s="5"/>
      <c r="F163" s="5"/>
      <c r="G163" s="6" t="s">
        <v>2987</v>
      </c>
      <c r="H163" t="s">
        <v>1356</v>
      </c>
      <c r="I163" t="s">
        <v>1884</v>
      </c>
      <c r="J163" t="s">
        <v>2085</v>
      </c>
      <c r="K163" t="s">
        <v>2189</v>
      </c>
      <c r="M163">
        <v>2021</v>
      </c>
      <c r="N163" t="s">
        <v>1415</v>
      </c>
      <c r="P163" t="s">
        <v>1672</v>
      </c>
      <c r="Q163" t="s">
        <v>1673</v>
      </c>
      <c r="S163" t="s">
        <v>990</v>
      </c>
      <c r="U163" t="s">
        <v>18</v>
      </c>
      <c r="V163" t="s">
        <v>2143</v>
      </c>
    </row>
    <row r="164" spans="1:22" x14ac:dyDescent="0.25">
      <c r="A164" t="s">
        <v>5441</v>
      </c>
      <c r="B164" t="str">
        <f t="shared" si="2"/>
        <v>READ</v>
      </c>
      <c r="C164" s="5"/>
      <c r="D164" s="5"/>
      <c r="E164" s="5"/>
      <c r="F164" s="5"/>
      <c r="G164" s="6" t="s">
        <v>2988</v>
      </c>
      <c r="H164" t="s">
        <v>1357</v>
      </c>
      <c r="I164" t="s">
        <v>1885</v>
      </c>
      <c r="J164" t="s">
        <v>2086</v>
      </c>
      <c r="K164" t="s">
        <v>2397</v>
      </c>
      <c r="L164" t="s">
        <v>2353</v>
      </c>
      <c r="M164">
        <v>2009</v>
      </c>
      <c r="N164" t="s">
        <v>18</v>
      </c>
      <c r="P164" t="s">
        <v>1540</v>
      </c>
      <c r="Q164" t="s">
        <v>1674</v>
      </c>
      <c r="S164" t="s">
        <v>18</v>
      </c>
      <c r="U164" t="s">
        <v>1156</v>
      </c>
      <c r="V164" t="s">
        <v>2143</v>
      </c>
    </row>
    <row r="165" spans="1:22" x14ac:dyDescent="0.25">
      <c r="A165" t="s">
        <v>5441</v>
      </c>
      <c r="B165" t="str">
        <f t="shared" si="2"/>
        <v>DELETED</v>
      </c>
      <c r="C165" s="5" t="s">
        <v>5431</v>
      </c>
      <c r="D165" s="5"/>
      <c r="E165" s="5"/>
      <c r="F165" s="5"/>
      <c r="G165" s="6" t="s">
        <v>2989</v>
      </c>
      <c r="H165" t="s">
        <v>1358</v>
      </c>
      <c r="I165" t="s">
        <v>1886</v>
      </c>
      <c r="J165" t="s">
        <v>2087</v>
      </c>
      <c r="K165" t="s">
        <v>2398</v>
      </c>
      <c r="L165" t="s">
        <v>2354</v>
      </c>
      <c r="M165">
        <v>2019</v>
      </c>
      <c r="N165" t="s">
        <v>18</v>
      </c>
      <c r="P165" t="s">
        <v>1413</v>
      </c>
      <c r="Q165" t="s">
        <v>1573</v>
      </c>
      <c r="S165" t="s">
        <v>1032</v>
      </c>
      <c r="U165" t="s">
        <v>1157</v>
      </c>
      <c r="V165" t="s">
        <v>2143</v>
      </c>
    </row>
    <row r="166" spans="1:22" x14ac:dyDescent="0.25">
      <c r="A166" t="s">
        <v>5441</v>
      </c>
      <c r="B166" t="str">
        <f t="shared" si="2"/>
        <v>DELETED</v>
      </c>
      <c r="C166" s="5"/>
      <c r="D166" s="5" t="s">
        <v>5431</v>
      </c>
      <c r="E166" s="5"/>
      <c r="F166" s="5"/>
      <c r="G166" s="6" t="s">
        <v>2990</v>
      </c>
      <c r="H166" t="s">
        <v>1359</v>
      </c>
      <c r="I166" t="s">
        <v>1887</v>
      </c>
      <c r="J166" t="s">
        <v>2088</v>
      </c>
      <c r="K166" t="s">
        <v>2399</v>
      </c>
      <c r="L166" t="s">
        <v>2355</v>
      </c>
      <c r="M166">
        <v>2007</v>
      </c>
      <c r="N166" t="s">
        <v>18</v>
      </c>
      <c r="P166" t="s">
        <v>1675</v>
      </c>
      <c r="Q166" t="s">
        <v>1435</v>
      </c>
      <c r="S166" t="s">
        <v>18</v>
      </c>
      <c r="U166" t="s">
        <v>1158</v>
      </c>
      <c r="V166" t="s">
        <v>2143</v>
      </c>
    </row>
    <row r="167" spans="1:22" x14ac:dyDescent="0.25">
      <c r="A167" t="s">
        <v>5441</v>
      </c>
      <c r="B167" t="str">
        <f t="shared" si="2"/>
        <v>DELETED</v>
      </c>
      <c r="C167" s="5"/>
      <c r="D167" s="5" t="s">
        <v>5431</v>
      </c>
      <c r="E167" s="5"/>
      <c r="F167" s="5"/>
      <c r="G167" s="6" t="s">
        <v>2991</v>
      </c>
      <c r="H167" t="s">
        <v>1360</v>
      </c>
      <c r="I167" t="s">
        <v>1888</v>
      </c>
      <c r="J167" t="s">
        <v>2089</v>
      </c>
      <c r="K167" t="s">
        <v>2381</v>
      </c>
      <c r="L167" t="s">
        <v>2400</v>
      </c>
      <c r="M167">
        <v>2011</v>
      </c>
      <c r="N167" t="s">
        <v>18</v>
      </c>
      <c r="P167" t="s">
        <v>1676</v>
      </c>
      <c r="Q167" t="s">
        <v>1677</v>
      </c>
      <c r="S167" t="s">
        <v>18</v>
      </c>
      <c r="U167" t="s">
        <v>1159</v>
      </c>
      <c r="V167" t="s">
        <v>2143</v>
      </c>
    </row>
    <row r="168" spans="1:22" x14ac:dyDescent="0.25">
      <c r="A168" t="s">
        <v>5441</v>
      </c>
      <c r="B168" t="str">
        <f t="shared" si="2"/>
        <v>DELETED</v>
      </c>
      <c r="C168" s="5"/>
      <c r="D168" s="5" t="s">
        <v>5431</v>
      </c>
      <c r="E168" s="5"/>
      <c r="F168" s="5"/>
      <c r="G168" s="6" t="s">
        <v>2992</v>
      </c>
      <c r="H168" t="s">
        <v>1361</v>
      </c>
      <c r="I168" t="s">
        <v>1889</v>
      </c>
      <c r="J168" t="s">
        <v>2090</v>
      </c>
      <c r="K168" t="s">
        <v>2214</v>
      </c>
      <c r="M168">
        <v>2023</v>
      </c>
      <c r="N168" t="s">
        <v>1416</v>
      </c>
      <c r="O168">
        <v>4</v>
      </c>
      <c r="P168" t="s">
        <v>1678</v>
      </c>
      <c r="Q168" t="s">
        <v>1679</v>
      </c>
      <c r="S168" t="s">
        <v>992</v>
      </c>
      <c r="U168" t="s">
        <v>18</v>
      </c>
      <c r="V168" t="s">
        <v>2143</v>
      </c>
    </row>
    <row r="169" spans="1:22" x14ac:dyDescent="0.25">
      <c r="A169" t="s">
        <v>5441</v>
      </c>
      <c r="B169" t="str">
        <f t="shared" si="2"/>
        <v>DELETED</v>
      </c>
      <c r="C169" s="5" t="s">
        <v>5431</v>
      </c>
      <c r="D169" s="5"/>
      <c r="E169" s="5"/>
      <c r="F169" s="5"/>
      <c r="G169" s="6" t="s">
        <v>2993</v>
      </c>
      <c r="H169" t="s">
        <v>1362</v>
      </c>
      <c r="I169" t="s">
        <v>1890</v>
      </c>
      <c r="J169" t="s">
        <v>2091</v>
      </c>
      <c r="K169" t="s">
        <v>2189</v>
      </c>
      <c r="M169">
        <v>2025</v>
      </c>
      <c r="N169" t="s">
        <v>1421</v>
      </c>
      <c r="P169" t="s">
        <v>1680</v>
      </c>
      <c r="Q169" t="s">
        <v>1681</v>
      </c>
      <c r="S169" t="s">
        <v>990</v>
      </c>
      <c r="U169" t="s">
        <v>18</v>
      </c>
      <c r="V169" t="s">
        <v>2143</v>
      </c>
    </row>
    <row r="170" spans="1:22" x14ac:dyDescent="0.25">
      <c r="A170" t="s">
        <v>5441</v>
      </c>
      <c r="B170" t="str">
        <f t="shared" si="2"/>
        <v>DELETED</v>
      </c>
      <c r="C170" s="5"/>
      <c r="D170" s="5" t="s">
        <v>5431</v>
      </c>
      <c r="E170" s="5"/>
      <c r="F170" s="5"/>
      <c r="G170" s="6" t="s">
        <v>2994</v>
      </c>
      <c r="H170" t="s">
        <v>1363</v>
      </c>
      <c r="I170" t="s">
        <v>1891</v>
      </c>
      <c r="J170" t="s">
        <v>2092</v>
      </c>
      <c r="K170" t="s">
        <v>2402</v>
      </c>
      <c r="L170" t="s">
        <v>2384</v>
      </c>
      <c r="M170">
        <v>2017</v>
      </c>
      <c r="N170" t="s">
        <v>18</v>
      </c>
      <c r="P170" t="s">
        <v>1413</v>
      </c>
      <c r="Q170" t="s">
        <v>1414</v>
      </c>
      <c r="S170" t="s">
        <v>1033</v>
      </c>
      <c r="U170" t="s">
        <v>1160</v>
      </c>
      <c r="V170" t="s">
        <v>2143</v>
      </c>
    </row>
    <row r="171" spans="1:22" x14ac:dyDescent="0.25">
      <c r="A171" t="s">
        <v>5441</v>
      </c>
      <c r="B171" t="str">
        <f t="shared" si="2"/>
        <v>DELETED</v>
      </c>
      <c r="C171" s="5" t="s">
        <v>5431</v>
      </c>
      <c r="D171" s="5"/>
      <c r="E171" s="5"/>
      <c r="F171" s="5"/>
      <c r="G171" t="s">
        <v>18</v>
      </c>
      <c r="H171" t="s">
        <v>1364</v>
      </c>
      <c r="I171" t="s">
        <v>1892</v>
      </c>
      <c r="J171" t="s">
        <v>2093</v>
      </c>
      <c r="K171" t="s">
        <v>2403</v>
      </c>
      <c r="L171" t="s">
        <v>2360</v>
      </c>
      <c r="M171">
        <v>2019</v>
      </c>
      <c r="N171" t="s">
        <v>18</v>
      </c>
      <c r="P171" t="s">
        <v>1682</v>
      </c>
      <c r="Q171" t="s">
        <v>1683</v>
      </c>
      <c r="S171" t="s">
        <v>18</v>
      </c>
      <c r="U171" t="s">
        <v>1161</v>
      </c>
      <c r="V171" t="s">
        <v>2143</v>
      </c>
    </row>
    <row r="172" spans="1:22" x14ac:dyDescent="0.25">
      <c r="A172" t="s">
        <v>5441</v>
      </c>
      <c r="B172" t="str">
        <f t="shared" si="2"/>
        <v>DELETED</v>
      </c>
      <c r="C172" s="5" t="s">
        <v>5431</v>
      </c>
      <c r="D172" s="5"/>
      <c r="E172" s="5"/>
      <c r="F172" s="5"/>
      <c r="G172" s="6" t="s">
        <v>2995</v>
      </c>
      <c r="H172" t="s">
        <v>1365</v>
      </c>
      <c r="I172" t="s">
        <v>1893</v>
      </c>
      <c r="J172" t="s">
        <v>2094</v>
      </c>
      <c r="K172" t="s">
        <v>2404</v>
      </c>
      <c r="L172" t="s">
        <v>2352</v>
      </c>
      <c r="M172">
        <v>2023</v>
      </c>
      <c r="N172" t="s">
        <v>18</v>
      </c>
      <c r="P172" t="s">
        <v>1684</v>
      </c>
      <c r="Q172" t="s">
        <v>1685</v>
      </c>
      <c r="S172" t="s">
        <v>18</v>
      </c>
      <c r="U172" t="s">
        <v>1162</v>
      </c>
      <c r="V172" t="s">
        <v>2143</v>
      </c>
    </row>
    <row r="173" spans="1:22" x14ac:dyDescent="0.25">
      <c r="A173" t="s">
        <v>5441</v>
      </c>
      <c r="B173" t="str">
        <f t="shared" si="2"/>
        <v>DELETED</v>
      </c>
      <c r="C173" s="5"/>
      <c r="D173" s="5" t="s">
        <v>5431</v>
      </c>
      <c r="E173" s="5"/>
      <c r="F173" s="5"/>
      <c r="G173" s="6" t="s">
        <v>2996</v>
      </c>
      <c r="H173" t="s">
        <v>1366</v>
      </c>
      <c r="I173" t="s">
        <v>1894</v>
      </c>
      <c r="J173" t="s">
        <v>2095</v>
      </c>
      <c r="K173" t="s">
        <v>2405</v>
      </c>
      <c r="L173" t="s">
        <v>2361</v>
      </c>
      <c r="M173">
        <v>2012</v>
      </c>
      <c r="N173" t="s">
        <v>18</v>
      </c>
      <c r="P173" t="s">
        <v>1413</v>
      </c>
      <c r="Q173" t="s">
        <v>1507</v>
      </c>
      <c r="S173" t="s">
        <v>18</v>
      </c>
      <c r="U173" t="s">
        <v>1163</v>
      </c>
      <c r="V173" t="s">
        <v>2143</v>
      </c>
    </row>
    <row r="174" spans="1:22" x14ac:dyDescent="0.25">
      <c r="A174" t="s">
        <v>5441</v>
      </c>
      <c r="B174" t="str">
        <f t="shared" si="2"/>
        <v>DELETED</v>
      </c>
      <c r="C174" s="5" t="s">
        <v>5431</v>
      </c>
      <c r="D174" s="5"/>
      <c r="E174" s="5"/>
      <c r="F174" s="5"/>
      <c r="G174" s="6" t="s">
        <v>2997</v>
      </c>
      <c r="H174" t="s">
        <v>1367</v>
      </c>
      <c r="I174" t="s">
        <v>1895</v>
      </c>
      <c r="J174" t="s">
        <v>2096</v>
      </c>
      <c r="K174" t="s">
        <v>2406</v>
      </c>
      <c r="L174" t="s">
        <v>2385</v>
      </c>
      <c r="M174">
        <v>2020</v>
      </c>
      <c r="N174" t="s">
        <v>18</v>
      </c>
      <c r="P174" t="s">
        <v>1497</v>
      </c>
      <c r="Q174" t="s">
        <v>1498</v>
      </c>
      <c r="S174" t="s">
        <v>18</v>
      </c>
      <c r="U174" t="s">
        <v>1164</v>
      </c>
      <c r="V174" t="s">
        <v>2143</v>
      </c>
    </row>
    <row r="175" spans="1:22" x14ac:dyDescent="0.25">
      <c r="A175" t="s">
        <v>5441</v>
      </c>
      <c r="B175" t="str">
        <f t="shared" si="2"/>
        <v>DELETED</v>
      </c>
      <c r="C175" s="5" t="s">
        <v>5431</v>
      </c>
      <c r="D175" s="5"/>
      <c r="E175" s="5"/>
      <c r="F175" s="5"/>
      <c r="G175" s="6" t="s">
        <v>2998</v>
      </c>
      <c r="H175" t="s">
        <v>1368</v>
      </c>
      <c r="I175" t="s">
        <v>1896</v>
      </c>
      <c r="J175" t="s">
        <v>2097</v>
      </c>
      <c r="K175" t="s">
        <v>2407</v>
      </c>
      <c r="L175" t="s">
        <v>2362</v>
      </c>
      <c r="M175">
        <v>2017</v>
      </c>
      <c r="N175" t="s">
        <v>18</v>
      </c>
      <c r="P175" t="s">
        <v>1686</v>
      </c>
      <c r="Q175" t="s">
        <v>1687</v>
      </c>
      <c r="S175" t="s">
        <v>18</v>
      </c>
      <c r="U175" t="s">
        <v>1165</v>
      </c>
      <c r="V175" t="s">
        <v>2143</v>
      </c>
    </row>
    <row r="176" spans="1:22" x14ac:dyDescent="0.25">
      <c r="A176" t="s">
        <v>5441</v>
      </c>
      <c r="B176" t="str">
        <f t="shared" si="2"/>
        <v>DELETED</v>
      </c>
      <c r="C176" s="5"/>
      <c r="D176" s="5"/>
      <c r="E176" s="5" t="s">
        <v>5431</v>
      </c>
      <c r="F176" s="5"/>
      <c r="G176" s="6" t="s">
        <v>2999</v>
      </c>
      <c r="H176" t="s">
        <v>1369</v>
      </c>
      <c r="I176" t="s">
        <v>1897</v>
      </c>
      <c r="J176" t="s">
        <v>2098</v>
      </c>
      <c r="K176" t="s">
        <v>2408</v>
      </c>
      <c r="L176" t="s">
        <v>2363</v>
      </c>
      <c r="M176">
        <v>2016</v>
      </c>
      <c r="N176" t="s">
        <v>18</v>
      </c>
      <c r="P176" t="s">
        <v>1688</v>
      </c>
      <c r="Q176" t="s">
        <v>1689</v>
      </c>
      <c r="S176" t="s">
        <v>18</v>
      </c>
      <c r="U176" t="s">
        <v>1166</v>
      </c>
      <c r="V176" t="s">
        <v>2143</v>
      </c>
    </row>
    <row r="177" spans="1:22" x14ac:dyDescent="0.25">
      <c r="A177" t="s">
        <v>5441</v>
      </c>
      <c r="B177" t="str">
        <f t="shared" si="2"/>
        <v>DELETED</v>
      </c>
      <c r="C177" s="5" t="s">
        <v>5431</v>
      </c>
      <c r="D177" s="5"/>
      <c r="E177" s="5"/>
      <c r="F177" s="5"/>
      <c r="G177" s="6" t="s">
        <v>3000</v>
      </c>
      <c r="H177" t="s">
        <v>1370</v>
      </c>
      <c r="I177" t="s">
        <v>1898</v>
      </c>
      <c r="J177" t="s">
        <v>2099</v>
      </c>
      <c r="K177" t="s">
        <v>2409</v>
      </c>
      <c r="L177" t="s">
        <v>2386</v>
      </c>
      <c r="M177">
        <v>2022</v>
      </c>
      <c r="N177" t="s">
        <v>18</v>
      </c>
      <c r="P177" t="s">
        <v>1413</v>
      </c>
      <c r="Q177" t="s">
        <v>1573</v>
      </c>
      <c r="S177" t="s">
        <v>18</v>
      </c>
      <c r="U177" t="s">
        <v>1167</v>
      </c>
      <c r="V177" t="s">
        <v>2143</v>
      </c>
    </row>
    <row r="178" spans="1:22" x14ac:dyDescent="0.25">
      <c r="A178" t="s">
        <v>5441</v>
      </c>
      <c r="B178" t="str">
        <f t="shared" si="2"/>
        <v>DELETED</v>
      </c>
      <c r="C178" s="5"/>
      <c r="D178" s="5"/>
      <c r="E178" s="5" t="s">
        <v>5431</v>
      </c>
      <c r="F178" s="5"/>
      <c r="G178" s="6" t="s">
        <v>3001</v>
      </c>
      <c r="H178" t="s">
        <v>1371</v>
      </c>
      <c r="I178" t="s">
        <v>1899</v>
      </c>
      <c r="J178" t="s">
        <v>2100</v>
      </c>
      <c r="K178" t="s">
        <v>2410</v>
      </c>
      <c r="L178" t="s">
        <v>2364</v>
      </c>
      <c r="M178">
        <v>2024</v>
      </c>
      <c r="N178" t="s">
        <v>18</v>
      </c>
      <c r="P178" t="s">
        <v>1413</v>
      </c>
      <c r="Q178" t="s">
        <v>1444</v>
      </c>
      <c r="S178" t="s">
        <v>1034</v>
      </c>
      <c r="U178" t="s">
        <v>1168</v>
      </c>
      <c r="V178" t="s">
        <v>2143</v>
      </c>
    </row>
    <row r="179" spans="1:22" x14ac:dyDescent="0.25">
      <c r="A179" t="s">
        <v>5441</v>
      </c>
      <c r="B179" t="str">
        <f t="shared" si="2"/>
        <v>DELETED</v>
      </c>
      <c r="C179" s="5" t="s">
        <v>5431</v>
      </c>
      <c r="D179" s="5"/>
      <c r="E179" s="5"/>
      <c r="F179" s="5"/>
      <c r="G179" s="6" t="s">
        <v>3002</v>
      </c>
      <c r="H179" t="s">
        <v>1372</v>
      </c>
      <c r="I179" t="s">
        <v>1900</v>
      </c>
      <c r="J179" t="s">
        <v>2101</v>
      </c>
      <c r="K179" t="s">
        <v>2411</v>
      </c>
      <c r="L179" t="s">
        <v>2365</v>
      </c>
      <c r="M179">
        <v>2023</v>
      </c>
      <c r="N179" t="s">
        <v>18</v>
      </c>
      <c r="P179" t="s">
        <v>1690</v>
      </c>
      <c r="Q179" t="s">
        <v>1691</v>
      </c>
      <c r="S179" t="s">
        <v>18</v>
      </c>
      <c r="U179" t="s">
        <v>1169</v>
      </c>
      <c r="V179" t="s">
        <v>2143</v>
      </c>
    </row>
    <row r="180" spans="1:22" x14ac:dyDescent="0.25">
      <c r="A180" t="s">
        <v>5441</v>
      </c>
      <c r="B180" t="str">
        <f t="shared" si="2"/>
        <v>DELETED</v>
      </c>
      <c r="C180" s="5"/>
      <c r="D180" s="5" t="s">
        <v>5431</v>
      </c>
      <c r="E180" s="5"/>
      <c r="F180" s="5"/>
      <c r="G180" s="6" t="s">
        <v>3003</v>
      </c>
      <c r="H180" t="s">
        <v>1373</v>
      </c>
      <c r="I180" t="s">
        <v>1901</v>
      </c>
      <c r="J180" t="s">
        <v>2102</v>
      </c>
      <c r="K180" t="s">
        <v>2412</v>
      </c>
      <c r="L180" t="s">
        <v>2366</v>
      </c>
      <c r="M180">
        <v>2024</v>
      </c>
      <c r="N180" t="s">
        <v>18</v>
      </c>
      <c r="P180" t="s">
        <v>1692</v>
      </c>
      <c r="Q180" t="s">
        <v>1693</v>
      </c>
      <c r="S180" t="s">
        <v>18</v>
      </c>
      <c r="U180" t="s">
        <v>1170</v>
      </c>
      <c r="V180" t="s">
        <v>2143</v>
      </c>
    </row>
    <row r="181" spans="1:22" x14ac:dyDescent="0.25">
      <c r="A181" t="s">
        <v>5441</v>
      </c>
      <c r="B181" t="str">
        <f t="shared" si="2"/>
        <v>DELETED</v>
      </c>
      <c r="C181" s="5" t="s">
        <v>5431</v>
      </c>
      <c r="D181" s="5"/>
      <c r="E181" s="5"/>
      <c r="F181" s="5"/>
      <c r="G181" t="s">
        <v>18</v>
      </c>
      <c r="H181" t="s">
        <v>1374</v>
      </c>
      <c r="I181" t="s">
        <v>1902</v>
      </c>
      <c r="J181" t="s">
        <v>2103</v>
      </c>
      <c r="K181" t="s">
        <v>2413</v>
      </c>
      <c r="L181" t="s">
        <v>2387</v>
      </c>
      <c r="M181">
        <v>2014</v>
      </c>
      <c r="N181" t="s">
        <v>18</v>
      </c>
      <c r="P181" t="s">
        <v>1694</v>
      </c>
      <c r="Q181" t="s">
        <v>1695</v>
      </c>
      <c r="S181" t="s">
        <v>18</v>
      </c>
      <c r="U181" t="s">
        <v>1171</v>
      </c>
      <c r="V181" t="s">
        <v>2143</v>
      </c>
    </row>
    <row r="182" spans="1:22" x14ac:dyDescent="0.25">
      <c r="A182" t="s">
        <v>5448</v>
      </c>
      <c r="B182" t="str">
        <f t="shared" si="2"/>
        <v>DELETED</v>
      </c>
      <c r="C182" s="5" t="s">
        <v>5431</v>
      </c>
      <c r="D182" s="5"/>
      <c r="E182" s="5"/>
      <c r="F182" s="5"/>
      <c r="G182" t="s">
        <v>18</v>
      </c>
      <c r="H182" t="s">
        <v>1375</v>
      </c>
      <c r="I182" t="s">
        <v>1903</v>
      </c>
      <c r="J182" t="s">
        <v>2104</v>
      </c>
      <c r="K182" t="s">
        <v>2414</v>
      </c>
      <c r="M182">
        <v>2016</v>
      </c>
      <c r="N182" t="s">
        <v>18</v>
      </c>
      <c r="P182" t="s">
        <v>1509</v>
      </c>
      <c r="Q182" t="s">
        <v>1696</v>
      </c>
      <c r="S182" t="s">
        <v>18</v>
      </c>
      <c r="U182" t="s">
        <v>1172</v>
      </c>
      <c r="V182" t="s">
        <v>2146</v>
      </c>
    </row>
    <row r="183" spans="1:22" x14ac:dyDescent="0.25">
      <c r="A183" t="s">
        <v>5448</v>
      </c>
      <c r="B183" t="str">
        <f t="shared" si="2"/>
        <v>DELETED</v>
      </c>
      <c r="C183" s="5" t="s">
        <v>5431</v>
      </c>
      <c r="D183" s="5"/>
      <c r="E183" s="5"/>
      <c r="F183" s="5"/>
      <c r="G183" s="6" t="s">
        <v>3004</v>
      </c>
      <c r="H183" t="s">
        <v>1376</v>
      </c>
      <c r="I183" t="s">
        <v>18</v>
      </c>
      <c r="J183" t="s">
        <v>18</v>
      </c>
      <c r="K183" t="s">
        <v>2415</v>
      </c>
      <c r="M183">
        <v>2021</v>
      </c>
      <c r="N183" t="s">
        <v>18</v>
      </c>
      <c r="P183" t="s">
        <v>1697</v>
      </c>
      <c r="Q183" t="s">
        <v>1698</v>
      </c>
      <c r="S183" t="s">
        <v>18</v>
      </c>
      <c r="U183" t="s">
        <v>1173</v>
      </c>
      <c r="V183" t="s">
        <v>2143</v>
      </c>
    </row>
    <row r="184" spans="1:22" x14ac:dyDescent="0.25">
      <c r="A184" t="s">
        <v>5448</v>
      </c>
      <c r="B184" t="str">
        <f t="shared" si="2"/>
        <v>DELETED</v>
      </c>
      <c r="C184" s="5" t="s">
        <v>5431</v>
      </c>
      <c r="D184" s="5"/>
      <c r="E184" s="5"/>
      <c r="F184" s="5"/>
      <c r="G184" s="6" t="s">
        <v>3005</v>
      </c>
      <c r="H184" t="s">
        <v>1376</v>
      </c>
      <c r="I184" t="s">
        <v>1904</v>
      </c>
      <c r="J184" t="s">
        <v>2105</v>
      </c>
      <c r="K184" t="s">
        <v>2416</v>
      </c>
      <c r="M184">
        <v>2013</v>
      </c>
      <c r="N184" t="s">
        <v>18</v>
      </c>
      <c r="P184" t="s">
        <v>1417</v>
      </c>
      <c r="Q184" t="s">
        <v>1699</v>
      </c>
      <c r="S184" t="s">
        <v>18</v>
      </c>
      <c r="U184" t="s">
        <v>1174</v>
      </c>
      <c r="V184" t="s">
        <v>2143</v>
      </c>
    </row>
    <row r="185" spans="1:22" x14ac:dyDescent="0.25">
      <c r="A185" t="s">
        <v>5448</v>
      </c>
      <c r="B185" t="str">
        <f t="shared" si="2"/>
        <v>DELETED</v>
      </c>
      <c r="C185" s="5"/>
      <c r="D185" s="5"/>
      <c r="E185" s="5" t="s">
        <v>5431</v>
      </c>
      <c r="F185" s="5"/>
      <c r="G185" t="s">
        <v>18</v>
      </c>
      <c r="H185" t="s">
        <v>1377</v>
      </c>
      <c r="I185" t="s">
        <v>1903</v>
      </c>
      <c r="J185" t="s">
        <v>2106</v>
      </c>
      <c r="K185" t="s">
        <v>2414</v>
      </c>
      <c r="M185">
        <v>2016</v>
      </c>
      <c r="N185" t="s">
        <v>18</v>
      </c>
      <c r="P185" t="s">
        <v>1429</v>
      </c>
      <c r="Q185" t="s">
        <v>1700</v>
      </c>
      <c r="S185" t="s">
        <v>18</v>
      </c>
      <c r="U185" t="s">
        <v>1172</v>
      </c>
      <c r="V185" t="s">
        <v>2146</v>
      </c>
    </row>
    <row r="186" spans="1:22" x14ac:dyDescent="0.25">
      <c r="A186" t="s">
        <v>5448</v>
      </c>
      <c r="B186" t="str">
        <f t="shared" si="2"/>
        <v>DELETED</v>
      </c>
      <c r="C186" s="5"/>
      <c r="D186" s="5" t="s">
        <v>5431</v>
      </c>
      <c r="E186" s="5"/>
      <c r="F186" s="5"/>
      <c r="G186" t="s">
        <v>18</v>
      </c>
      <c r="H186" t="s">
        <v>1378</v>
      </c>
      <c r="I186" t="s">
        <v>1905</v>
      </c>
      <c r="J186" t="s">
        <v>2107</v>
      </c>
      <c r="K186" t="s">
        <v>2417</v>
      </c>
      <c r="M186">
        <v>2025</v>
      </c>
      <c r="N186" t="s">
        <v>18</v>
      </c>
      <c r="P186" t="s">
        <v>1701</v>
      </c>
      <c r="Q186" t="s">
        <v>1702</v>
      </c>
      <c r="S186" t="s">
        <v>18</v>
      </c>
      <c r="U186" t="s">
        <v>1175</v>
      </c>
      <c r="V186" t="s">
        <v>2147</v>
      </c>
    </row>
    <row r="187" spans="1:22" x14ac:dyDescent="0.25">
      <c r="A187" t="s">
        <v>5450</v>
      </c>
      <c r="B187" t="str">
        <f t="shared" si="2"/>
        <v>DELETED</v>
      </c>
      <c r="C187" s="5"/>
      <c r="D187" s="5" t="s">
        <v>5431</v>
      </c>
      <c r="E187" s="5"/>
      <c r="F187" s="5"/>
      <c r="G187" t="s">
        <v>18</v>
      </c>
      <c r="H187" t="s">
        <v>1379</v>
      </c>
      <c r="I187" t="s">
        <v>1906</v>
      </c>
      <c r="J187" t="s">
        <v>2108</v>
      </c>
      <c r="K187" t="s">
        <v>2418</v>
      </c>
      <c r="M187">
        <v>2013</v>
      </c>
      <c r="N187" t="s">
        <v>18</v>
      </c>
      <c r="P187" t="s">
        <v>18</v>
      </c>
      <c r="Q187" t="s">
        <v>18</v>
      </c>
      <c r="S187" t="s">
        <v>18</v>
      </c>
      <c r="U187" t="s">
        <v>1176</v>
      </c>
      <c r="V187" t="s">
        <v>2148</v>
      </c>
    </row>
    <row r="188" spans="1:22" x14ac:dyDescent="0.25">
      <c r="A188" t="s">
        <v>5448</v>
      </c>
      <c r="B188" t="str">
        <f t="shared" si="2"/>
        <v>DELETED</v>
      </c>
      <c r="C188" s="5" t="s">
        <v>5431</v>
      </c>
      <c r="D188" s="5"/>
      <c r="E188" s="5"/>
      <c r="F188" s="5"/>
      <c r="G188" t="s">
        <v>18</v>
      </c>
      <c r="H188" t="s">
        <v>1380</v>
      </c>
      <c r="I188" t="s">
        <v>1907</v>
      </c>
      <c r="J188" t="s">
        <v>2109</v>
      </c>
      <c r="K188" t="s">
        <v>2264</v>
      </c>
      <c r="M188">
        <v>2021</v>
      </c>
      <c r="N188" t="s">
        <v>18</v>
      </c>
      <c r="P188" t="s">
        <v>1703</v>
      </c>
      <c r="Q188" t="s">
        <v>1704</v>
      </c>
      <c r="S188" t="s">
        <v>18</v>
      </c>
      <c r="U188" t="s">
        <v>1100</v>
      </c>
      <c r="V188" t="s">
        <v>2144</v>
      </c>
    </row>
    <row r="189" spans="1:22" x14ac:dyDescent="0.25">
      <c r="A189" t="s">
        <v>5448</v>
      </c>
      <c r="B189" t="str">
        <f t="shared" si="2"/>
        <v>DELETED</v>
      </c>
      <c r="C189" s="5" t="s">
        <v>5431</v>
      </c>
      <c r="D189" s="5"/>
      <c r="E189" s="5"/>
      <c r="F189" s="5"/>
      <c r="G189" t="s">
        <v>18</v>
      </c>
      <c r="H189" t="s">
        <v>1376</v>
      </c>
      <c r="I189" t="s">
        <v>1903</v>
      </c>
      <c r="J189" t="s">
        <v>18</v>
      </c>
      <c r="K189" t="s">
        <v>2414</v>
      </c>
      <c r="M189">
        <v>2016</v>
      </c>
      <c r="N189" t="s">
        <v>18</v>
      </c>
      <c r="P189" t="s">
        <v>1705</v>
      </c>
      <c r="Q189" t="s">
        <v>1706</v>
      </c>
      <c r="S189" t="s">
        <v>18</v>
      </c>
      <c r="U189" t="s">
        <v>1172</v>
      </c>
      <c r="V189" t="s">
        <v>2146</v>
      </c>
    </row>
    <row r="190" spans="1:22" x14ac:dyDescent="0.25">
      <c r="A190" t="s">
        <v>5441</v>
      </c>
      <c r="B190" t="str">
        <f t="shared" si="2"/>
        <v>DELETED</v>
      </c>
      <c r="C190" s="5" t="s">
        <v>5431</v>
      </c>
      <c r="D190" s="5"/>
      <c r="E190" s="5"/>
      <c r="F190" s="5"/>
      <c r="G190" s="6" t="s">
        <v>3006</v>
      </c>
      <c r="H190" t="s">
        <v>1381</v>
      </c>
      <c r="I190" t="s">
        <v>1908</v>
      </c>
      <c r="J190" t="s">
        <v>2110</v>
      </c>
      <c r="K190" t="s">
        <v>2421</v>
      </c>
      <c r="L190" t="s">
        <v>2419</v>
      </c>
      <c r="M190">
        <v>2022</v>
      </c>
      <c r="N190" t="s">
        <v>18</v>
      </c>
      <c r="P190" t="s">
        <v>1707</v>
      </c>
      <c r="Q190" t="s">
        <v>1708</v>
      </c>
      <c r="S190" t="s">
        <v>1035</v>
      </c>
      <c r="U190" t="s">
        <v>1177</v>
      </c>
      <c r="V190" t="s">
        <v>2143</v>
      </c>
    </row>
    <row r="191" spans="1:22" x14ac:dyDescent="0.25">
      <c r="A191" t="s">
        <v>5448</v>
      </c>
      <c r="B191" t="str">
        <f t="shared" si="2"/>
        <v>DELETED</v>
      </c>
      <c r="C191" s="5" t="s">
        <v>5431</v>
      </c>
      <c r="D191" s="5"/>
      <c r="E191" s="5"/>
      <c r="F191" s="5"/>
      <c r="G191" s="6" t="s">
        <v>3007</v>
      </c>
      <c r="H191" t="s">
        <v>1382</v>
      </c>
      <c r="I191" t="s">
        <v>18</v>
      </c>
      <c r="J191" t="s">
        <v>18</v>
      </c>
      <c r="K191" t="s">
        <v>2415</v>
      </c>
      <c r="M191">
        <v>2021</v>
      </c>
      <c r="N191" t="s">
        <v>18</v>
      </c>
      <c r="P191" t="s">
        <v>1709</v>
      </c>
      <c r="Q191" t="s">
        <v>1710</v>
      </c>
      <c r="S191" t="s">
        <v>18</v>
      </c>
      <c r="U191" t="s">
        <v>1173</v>
      </c>
      <c r="V191" t="s">
        <v>2143</v>
      </c>
    </row>
    <row r="192" spans="1:22" x14ac:dyDescent="0.25">
      <c r="A192" t="s">
        <v>5450</v>
      </c>
      <c r="B192" t="str">
        <f t="shared" si="2"/>
        <v>DELETED</v>
      </c>
      <c r="C192" s="5" t="s">
        <v>5431</v>
      </c>
      <c r="D192" s="5"/>
      <c r="E192" s="5"/>
      <c r="F192" s="5"/>
      <c r="G192" t="s">
        <v>18</v>
      </c>
      <c r="H192" t="s">
        <v>1383</v>
      </c>
      <c r="I192" t="s">
        <v>1909</v>
      </c>
      <c r="J192" t="s">
        <v>2111</v>
      </c>
      <c r="K192" t="s">
        <v>2422</v>
      </c>
      <c r="M192">
        <v>2022</v>
      </c>
      <c r="N192" t="s">
        <v>18</v>
      </c>
      <c r="P192" t="s">
        <v>18</v>
      </c>
      <c r="Q192" t="s">
        <v>18</v>
      </c>
      <c r="S192" t="s">
        <v>18</v>
      </c>
      <c r="U192" t="s">
        <v>1178</v>
      </c>
      <c r="V192" t="s">
        <v>2142</v>
      </c>
    </row>
    <row r="193" spans="1:22" x14ac:dyDescent="0.25">
      <c r="A193" t="s">
        <v>5450</v>
      </c>
      <c r="B193" t="str">
        <f t="shared" si="2"/>
        <v>DELETED</v>
      </c>
      <c r="C193" s="5" t="s">
        <v>5431</v>
      </c>
      <c r="D193" s="5"/>
      <c r="E193" s="5"/>
      <c r="F193" s="5"/>
      <c r="G193" s="6" t="s">
        <v>3008</v>
      </c>
      <c r="H193" t="s">
        <v>1384</v>
      </c>
      <c r="I193" t="s">
        <v>1910</v>
      </c>
      <c r="J193" t="s">
        <v>2112</v>
      </c>
      <c r="K193" t="s">
        <v>2415</v>
      </c>
      <c r="M193">
        <v>2021</v>
      </c>
      <c r="N193" t="s">
        <v>18</v>
      </c>
      <c r="P193" t="s">
        <v>1711</v>
      </c>
      <c r="Q193" t="s">
        <v>1712</v>
      </c>
      <c r="S193" t="s">
        <v>18</v>
      </c>
      <c r="U193" t="s">
        <v>1173</v>
      </c>
      <c r="V193" t="s">
        <v>2143</v>
      </c>
    </row>
    <row r="194" spans="1:22" x14ac:dyDescent="0.25">
      <c r="A194" t="s">
        <v>5441</v>
      </c>
      <c r="B194" t="str">
        <f t="shared" si="2"/>
        <v>DELETED</v>
      </c>
      <c r="C194" s="5"/>
      <c r="D194" s="5" t="s">
        <v>5431</v>
      </c>
      <c r="E194" s="5"/>
      <c r="F194" s="5"/>
      <c r="G194" s="6" t="s">
        <v>3009</v>
      </c>
      <c r="H194" t="s">
        <v>1385</v>
      </c>
      <c r="I194" t="s">
        <v>1911</v>
      </c>
      <c r="J194" t="s">
        <v>2113</v>
      </c>
      <c r="K194" t="s">
        <v>2425</v>
      </c>
      <c r="L194" t="s">
        <v>2401</v>
      </c>
      <c r="M194">
        <v>2011</v>
      </c>
      <c r="N194" t="s">
        <v>1414</v>
      </c>
      <c r="P194" t="s">
        <v>1713</v>
      </c>
      <c r="Q194" t="s">
        <v>1705</v>
      </c>
      <c r="S194" t="s">
        <v>18</v>
      </c>
      <c r="U194" t="s">
        <v>1179</v>
      </c>
      <c r="V194" t="s">
        <v>2143</v>
      </c>
    </row>
    <row r="195" spans="1:22" x14ac:dyDescent="0.25">
      <c r="A195" t="s">
        <v>5450</v>
      </c>
      <c r="B195" t="str">
        <f t="shared" ref="B195:B224" si="3">IF(OR(C195="x",D195="x",E195="x",F195="x"),"DELETED","READ")</f>
        <v>DELETED</v>
      </c>
      <c r="C195" s="5" t="s">
        <v>5431</v>
      </c>
      <c r="D195" s="5"/>
      <c r="E195" s="5"/>
      <c r="F195" s="5"/>
      <c r="G195" t="s">
        <v>18</v>
      </c>
      <c r="H195" t="s">
        <v>1386</v>
      </c>
      <c r="I195" t="s">
        <v>1912</v>
      </c>
      <c r="J195" t="s">
        <v>2114</v>
      </c>
      <c r="K195" t="s">
        <v>2426</v>
      </c>
      <c r="M195">
        <v>2022</v>
      </c>
      <c r="N195" t="s">
        <v>18</v>
      </c>
      <c r="P195" t="s">
        <v>18</v>
      </c>
      <c r="Q195" t="s">
        <v>18</v>
      </c>
      <c r="S195" t="s">
        <v>18</v>
      </c>
      <c r="U195" t="s">
        <v>1180</v>
      </c>
      <c r="V195" t="s">
        <v>2142</v>
      </c>
    </row>
    <row r="196" spans="1:22" x14ac:dyDescent="0.25">
      <c r="A196" t="s">
        <v>5448</v>
      </c>
      <c r="B196" t="str">
        <f t="shared" si="3"/>
        <v>DELETED</v>
      </c>
      <c r="C196" s="5" t="s">
        <v>5431</v>
      </c>
      <c r="D196" s="5"/>
      <c r="E196" s="5"/>
      <c r="F196" s="5"/>
      <c r="G196" t="s">
        <v>18</v>
      </c>
      <c r="H196" t="s">
        <v>1387</v>
      </c>
      <c r="I196" t="s">
        <v>1903</v>
      </c>
      <c r="J196" t="s">
        <v>2115</v>
      </c>
      <c r="K196" t="s">
        <v>2414</v>
      </c>
      <c r="M196">
        <v>2016</v>
      </c>
      <c r="N196" t="s">
        <v>18</v>
      </c>
      <c r="P196" t="s">
        <v>1714</v>
      </c>
      <c r="Q196" t="s">
        <v>1715</v>
      </c>
      <c r="S196" t="s">
        <v>18</v>
      </c>
      <c r="U196" t="s">
        <v>1172</v>
      </c>
      <c r="V196" t="s">
        <v>2146</v>
      </c>
    </row>
    <row r="197" spans="1:22" x14ac:dyDescent="0.25">
      <c r="A197" t="s">
        <v>5441</v>
      </c>
      <c r="B197" t="str">
        <f t="shared" si="3"/>
        <v>DELETED</v>
      </c>
      <c r="C197" s="5"/>
      <c r="D197" s="5" t="s">
        <v>5431</v>
      </c>
      <c r="E197" s="5"/>
      <c r="F197" s="5"/>
      <c r="G197" s="6" t="s">
        <v>3010</v>
      </c>
      <c r="H197" t="s">
        <v>1388</v>
      </c>
      <c r="I197" t="s">
        <v>1913</v>
      </c>
      <c r="J197" t="s">
        <v>2116</v>
      </c>
      <c r="K197" t="s">
        <v>2189</v>
      </c>
      <c r="M197">
        <v>2025</v>
      </c>
      <c r="N197" t="s">
        <v>1611</v>
      </c>
      <c r="O197">
        <v>99</v>
      </c>
      <c r="P197" t="s">
        <v>1413</v>
      </c>
      <c r="Q197" t="s">
        <v>1413</v>
      </c>
      <c r="S197" t="s">
        <v>990</v>
      </c>
      <c r="U197" t="s">
        <v>18</v>
      </c>
      <c r="V197" t="s">
        <v>2143</v>
      </c>
    </row>
    <row r="198" spans="1:22" x14ac:dyDescent="0.25">
      <c r="A198" t="s">
        <v>5448</v>
      </c>
      <c r="B198" t="str">
        <f t="shared" si="3"/>
        <v>DELETED</v>
      </c>
      <c r="C198" s="5" t="s">
        <v>5431</v>
      </c>
      <c r="D198" s="5"/>
      <c r="E198" s="5"/>
      <c r="F198" s="5"/>
      <c r="G198" t="s">
        <v>18</v>
      </c>
      <c r="H198" t="s">
        <v>1376</v>
      </c>
      <c r="I198" t="s">
        <v>1914</v>
      </c>
      <c r="J198" t="s">
        <v>18</v>
      </c>
      <c r="K198" t="s">
        <v>2427</v>
      </c>
      <c r="M198">
        <v>2024</v>
      </c>
      <c r="N198" t="s">
        <v>18</v>
      </c>
      <c r="P198" t="s">
        <v>1716</v>
      </c>
      <c r="Q198" t="s">
        <v>1667</v>
      </c>
      <c r="S198" t="s">
        <v>18</v>
      </c>
      <c r="U198" t="s">
        <v>1181</v>
      </c>
      <c r="V198" t="s">
        <v>2147</v>
      </c>
    </row>
    <row r="199" spans="1:22" x14ac:dyDescent="0.25">
      <c r="A199" t="s">
        <v>5450</v>
      </c>
      <c r="B199" t="str">
        <f t="shared" si="3"/>
        <v>DELETED</v>
      </c>
      <c r="C199" s="5" t="s">
        <v>5431</v>
      </c>
      <c r="D199" s="5"/>
      <c r="E199" s="5"/>
      <c r="F199" s="5"/>
      <c r="G199" t="s">
        <v>18</v>
      </c>
      <c r="H199" t="s">
        <v>1389</v>
      </c>
      <c r="I199" t="s">
        <v>1915</v>
      </c>
      <c r="J199" t="s">
        <v>2117</v>
      </c>
      <c r="K199" t="s">
        <v>2428</v>
      </c>
      <c r="M199">
        <v>2000</v>
      </c>
      <c r="N199" t="s">
        <v>18</v>
      </c>
      <c r="P199" t="s">
        <v>18</v>
      </c>
      <c r="Q199" t="s">
        <v>18</v>
      </c>
      <c r="S199" t="s">
        <v>18</v>
      </c>
      <c r="U199" t="s">
        <v>1182</v>
      </c>
      <c r="V199" t="s">
        <v>2149</v>
      </c>
    </row>
    <row r="200" spans="1:22" x14ac:dyDescent="0.25">
      <c r="A200" t="s">
        <v>5448</v>
      </c>
      <c r="B200" t="str">
        <f t="shared" si="3"/>
        <v>DELETED</v>
      </c>
      <c r="C200" s="5" t="s">
        <v>5431</v>
      </c>
      <c r="D200" s="5"/>
      <c r="E200" s="5"/>
      <c r="F200" s="5"/>
      <c r="G200" t="s">
        <v>18</v>
      </c>
      <c r="H200" t="s">
        <v>7</v>
      </c>
      <c r="I200" t="s">
        <v>18</v>
      </c>
      <c r="J200" t="s">
        <v>18</v>
      </c>
      <c r="K200" t="s">
        <v>2264</v>
      </c>
      <c r="M200">
        <v>2021</v>
      </c>
      <c r="N200" t="s">
        <v>18</v>
      </c>
      <c r="P200" t="s">
        <v>1717</v>
      </c>
      <c r="Q200" t="s">
        <v>1718</v>
      </c>
      <c r="S200" t="s">
        <v>18</v>
      </c>
      <c r="U200" t="s">
        <v>1100</v>
      </c>
      <c r="V200" t="s">
        <v>2144</v>
      </c>
    </row>
    <row r="201" spans="1:22" x14ac:dyDescent="0.25">
      <c r="A201" t="s">
        <v>5448</v>
      </c>
      <c r="B201" t="str">
        <f t="shared" si="3"/>
        <v>DELETED</v>
      </c>
      <c r="C201" s="5"/>
      <c r="D201" s="5"/>
      <c r="E201" s="5" t="s">
        <v>5431</v>
      </c>
      <c r="F201" s="5"/>
      <c r="G201" t="s">
        <v>18</v>
      </c>
      <c r="H201" t="s">
        <v>1390</v>
      </c>
      <c r="I201" t="s">
        <v>1903</v>
      </c>
      <c r="J201" t="s">
        <v>2118</v>
      </c>
      <c r="K201" t="s">
        <v>2414</v>
      </c>
      <c r="M201">
        <v>2016</v>
      </c>
      <c r="N201" t="s">
        <v>18</v>
      </c>
      <c r="P201" t="s">
        <v>1711</v>
      </c>
      <c r="Q201" t="s">
        <v>1498</v>
      </c>
      <c r="S201" t="s">
        <v>18</v>
      </c>
      <c r="U201" t="s">
        <v>1172</v>
      </c>
      <c r="V201" t="s">
        <v>2146</v>
      </c>
    </row>
    <row r="202" spans="1:22" x14ac:dyDescent="0.25">
      <c r="A202" t="s">
        <v>5448</v>
      </c>
      <c r="B202" t="str">
        <f t="shared" si="3"/>
        <v>DELETED</v>
      </c>
      <c r="C202" s="5"/>
      <c r="D202" s="5" t="s">
        <v>5431</v>
      </c>
      <c r="E202" s="5"/>
      <c r="F202" s="5"/>
      <c r="G202" t="s">
        <v>18</v>
      </c>
      <c r="H202" t="s">
        <v>1391</v>
      </c>
      <c r="I202" t="s">
        <v>1916</v>
      </c>
      <c r="J202" t="s">
        <v>2119</v>
      </c>
      <c r="K202" t="s">
        <v>2429</v>
      </c>
      <c r="M202">
        <v>2023</v>
      </c>
      <c r="N202" t="s">
        <v>18</v>
      </c>
      <c r="P202" t="s">
        <v>1719</v>
      </c>
      <c r="Q202" t="s">
        <v>1488</v>
      </c>
      <c r="S202" t="s">
        <v>18</v>
      </c>
      <c r="U202" t="s">
        <v>1183</v>
      </c>
      <c r="V202" t="s">
        <v>2147</v>
      </c>
    </row>
    <row r="203" spans="1:22" x14ac:dyDescent="0.25">
      <c r="A203" t="s">
        <v>5450</v>
      </c>
      <c r="B203" t="str">
        <f t="shared" si="3"/>
        <v>DELETED</v>
      </c>
      <c r="C203" s="5" t="s">
        <v>5431</v>
      </c>
      <c r="D203" s="5"/>
      <c r="E203" s="5"/>
      <c r="F203" s="5"/>
      <c r="G203" t="s">
        <v>18</v>
      </c>
      <c r="H203" t="s">
        <v>1392</v>
      </c>
      <c r="I203" t="s">
        <v>1917</v>
      </c>
      <c r="J203" t="s">
        <v>2120</v>
      </c>
      <c r="K203" t="s">
        <v>2430</v>
      </c>
      <c r="M203">
        <v>2022</v>
      </c>
      <c r="N203" t="s">
        <v>18</v>
      </c>
      <c r="P203" t="s">
        <v>18</v>
      </c>
      <c r="Q203" t="s">
        <v>18</v>
      </c>
      <c r="S203" t="s">
        <v>18</v>
      </c>
      <c r="U203" t="s">
        <v>1184</v>
      </c>
      <c r="V203" t="s">
        <v>2142</v>
      </c>
    </row>
    <row r="204" spans="1:22" x14ac:dyDescent="0.25">
      <c r="A204" t="s">
        <v>5441</v>
      </c>
      <c r="B204" t="str">
        <f t="shared" si="3"/>
        <v>DELETED</v>
      </c>
      <c r="C204" s="5" t="s">
        <v>5431</v>
      </c>
      <c r="D204" s="5"/>
      <c r="E204" s="5"/>
      <c r="F204" s="5"/>
      <c r="G204" s="6" t="s">
        <v>3011</v>
      </c>
      <c r="H204" t="s">
        <v>1393</v>
      </c>
      <c r="I204" t="s">
        <v>1918</v>
      </c>
      <c r="J204" t="s">
        <v>2121</v>
      </c>
      <c r="K204" t="s">
        <v>2431</v>
      </c>
      <c r="M204">
        <v>2025</v>
      </c>
      <c r="N204" t="s">
        <v>1611</v>
      </c>
      <c r="O204">
        <v>99</v>
      </c>
      <c r="P204" t="s">
        <v>1413</v>
      </c>
      <c r="Q204" t="s">
        <v>1415</v>
      </c>
      <c r="S204" t="s">
        <v>1036</v>
      </c>
      <c r="U204" t="s">
        <v>18</v>
      </c>
      <c r="V204" t="s">
        <v>2143</v>
      </c>
    </row>
    <row r="205" spans="1:22" x14ac:dyDescent="0.25">
      <c r="A205" t="s">
        <v>5441</v>
      </c>
      <c r="B205" t="str">
        <f t="shared" si="3"/>
        <v>DELETED</v>
      </c>
      <c r="C205" s="5" t="s">
        <v>5431</v>
      </c>
      <c r="D205" s="5"/>
      <c r="E205" s="5"/>
      <c r="F205" s="5"/>
      <c r="G205" s="6" t="s">
        <v>3012</v>
      </c>
      <c r="H205" t="s">
        <v>1394</v>
      </c>
      <c r="I205" t="s">
        <v>1919</v>
      </c>
      <c r="J205" t="s">
        <v>2122</v>
      </c>
      <c r="K205" t="s">
        <v>2432</v>
      </c>
      <c r="M205">
        <v>2025</v>
      </c>
      <c r="N205" t="s">
        <v>1611</v>
      </c>
      <c r="O205">
        <v>99</v>
      </c>
      <c r="P205" t="s">
        <v>1413</v>
      </c>
      <c r="Q205" t="s">
        <v>1413</v>
      </c>
      <c r="S205" t="s">
        <v>1037</v>
      </c>
      <c r="U205" t="s">
        <v>18</v>
      </c>
      <c r="V205" t="s">
        <v>2143</v>
      </c>
    </row>
    <row r="206" spans="1:22" x14ac:dyDescent="0.25">
      <c r="A206" t="s">
        <v>5441</v>
      </c>
      <c r="B206" t="str">
        <f t="shared" si="3"/>
        <v>DELETED</v>
      </c>
      <c r="C206" s="5" t="s">
        <v>5431</v>
      </c>
      <c r="D206" s="5"/>
      <c r="E206" s="5"/>
      <c r="F206" s="5"/>
      <c r="G206" s="6" t="s">
        <v>3013</v>
      </c>
      <c r="H206" t="s">
        <v>1395</v>
      </c>
      <c r="I206" t="s">
        <v>1920</v>
      </c>
      <c r="J206" t="s">
        <v>2123</v>
      </c>
      <c r="K206" t="s">
        <v>2433</v>
      </c>
      <c r="M206">
        <v>2023</v>
      </c>
      <c r="N206" t="s">
        <v>18</v>
      </c>
      <c r="P206" t="s">
        <v>1720</v>
      </c>
      <c r="Q206" t="s">
        <v>1721</v>
      </c>
      <c r="S206" t="s">
        <v>18</v>
      </c>
      <c r="U206" t="s">
        <v>1185</v>
      </c>
      <c r="V206" t="s">
        <v>2147</v>
      </c>
    </row>
    <row r="207" spans="1:22" x14ac:dyDescent="0.25">
      <c r="A207" t="s">
        <v>5448</v>
      </c>
      <c r="B207" t="str">
        <f t="shared" si="3"/>
        <v>DELETED</v>
      </c>
      <c r="C207" s="5" t="s">
        <v>5431</v>
      </c>
      <c r="D207" s="5"/>
      <c r="E207" s="5"/>
      <c r="F207" s="5"/>
      <c r="G207" s="6" t="s">
        <v>3014</v>
      </c>
      <c r="H207" t="s">
        <v>1396</v>
      </c>
      <c r="I207" t="s">
        <v>18</v>
      </c>
      <c r="J207" t="s">
        <v>2124</v>
      </c>
      <c r="K207" t="s">
        <v>2415</v>
      </c>
      <c r="M207">
        <v>2021</v>
      </c>
      <c r="N207" t="s">
        <v>18</v>
      </c>
      <c r="P207" t="s">
        <v>1722</v>
      </c>
      <c r="Q207" t="s">
        <v>1723</v>
      </c>
      <c r="S207" t="s">
        <v>18</v>
      </c>
      <c r="U207" t="s">
        <v>1173</v>
      </c>
      <c r="V207" t="s">
        <v>2143</v>
      </c>
    </row>
    <row r="208" spans="1:22" x14ac:dyDescent="0.25">
      <c r="A208" t="s">
        <v>5448</v>
      </c>
      <c r="B208" t="str">
        <f t="shared" si="3"/>
        <v>DELETED</v>
      </c>
      <c r="C208" s="5" t="s">
        <v>5431</v>
      </c>
      <c r="D208" s="5"/>
      <c r="E208" s="5"/>
      <c r="F208" s="5"/>
      <c r="G208" t="s">
        <v>18</v>
      </c>
      <c r="H208" t="s">
        <v>1397</v>
      </c>
      <c r="I208" t="s">
        <v>1921</v>
      </c>
      <c r="J208" t="s">
        <v>2125</v>
      </c>
      <c r="K208" t="s">
        <v>2264</v>
      </c>
      <c r="M208">
        <v>2021</v>
      </c>
      <c r="N208" t="s">
        <v>18</v>
      </c>
      <c r="P208" t="s">
        <v>1429</v>
      </c>
      <c r="Q208" t="s">
        <v>1724</v>
      </c>
      <c r="S208" t="s">
        <v>18</v>
      </c>
      <c r="U208" t="s">
        <v>1100</v>
      </c>
      <c r="V208" t="s">
        <v>2144</v>
      </c>
    </row>
    <row r="209" spans="1:22" x14ac:dyDescent="0.25">
      <c r="A209" t="s">
        <v>5450</v>
      </c>
      <c r="B209" t="str">
        <f t="shared" si="3"/>
        <v>DELETED</v>
      </c>
      <c r="C209" s="5"/>
      <c r="D209" s="5" t="s">
        <v>5431</v>
      </c>
      <c r="E209" s="5"/>
      <c r="F209" s="5"/>
      <c r="G209" t="s">
        <v>18</v>
      </c>
      <c r="H209" t="s">
        <v>1398</v>
      </c>
      <c r="I209" t="s">
        <v>1922</v>
      </c>
      <c r="J209" t="s">
        <v>2126</v>
      </c>
      <c r="K209" t="s">
        <v>2434</v>
      </c>
      <c r="M209">
        <v>2021</v>
      </c>
      <c r="N209" t="s">
        <v>18</v>
      </c>
      <c r="P209" t="s">
        <v>18</v>
      </c>
      <c r="Q209" t="s">
        <v>18</v>
      </c>
      <c r="S209" t="s">
        <v>18</v>
      </c>
      <c r="U209" t="s">
        <v>1186</v>
      </c>
      <c r="V209" t="s">
        <v>2150</v>
      </c>
    </row>
    <row r="210" spans="1:22" x14ac:dyDescent="0.25">
      <c r="A210" t="s">
        <v>5441</v>
      </c>
      <c r="B210" t="str">
        <f t="shared" si="3"/>
        <v>DELETED</v>
      </c>
      <c r="C210" s="5" t="s">
        <v>5431</v>
      </c>
      <c r="D210" s="5"/>
      <c r="E210" s="5"/>
      <c r="F210" s="5"/>
      <c r="G210" s="6" t="s">
        <v>3015</v>
      </c>
      <c r="H210" t="s">
        <v>1399</v>
      </c>
      <c r="I210" t="s">
        <v>18</v>
      </c>
      <c r="J210" t="s">
        <v>2127</v>
      </c>
      <c r="K210" t="s">
        <v>2441</v>
      </c>
      <c r="L210" t="s">
        <v>2166</v>
      </c>
      <c r="M210">
        <v>2019</v>
      </c>
      <c r="N210" t="s">
        <v>18</v>
      </c>
      <c r="P210" t="s">
        <v>1444</v>
      </c>
      <c r="Q210" t="s">
        <v>1444</v>
      </c>
      <c r="S210" t="s">
        <v>18</v>
      </c>
      <c r="U210" t="s">
        <v>921</v>
      </c>
      <c r="V210" t="s">
        <v>2143</v>
      </c>
    </row>
    <row r="211" spans="1:22" x14ac:dyDescent="0.25">
      <c r="A211" t="s">
        <v>5441</v>
      </c>
      <c r="B211" t="str">
        <f t="shared" si="3"/>
        <v>DELETED</v>
      </c>
      <c r="C211" s="5" t="s">
        <v>5431</v>
      </c>
      <c r="D211" s="5"/>
      <c r="E211" s="5"/>
      <c r="F211" s="5"/>
      <c r="G211" s="6" t="s">
        <v>3016</v>
      </c>
      <c r="H211" t="s">
        <v>1399</v>
      </c>
      <c r="I211" t="s">
        <v>18</v>
      </c>
      <c r="J211" t="s">
        <v>2128</v>
      </c>
      <c r="K211" t="s">
        <v>2442</v>
      </c>
      <c r="L211" t="s">
        <v>597</v>
      </c>
      <c r="M211">
        <v>2022</v>
      </c>
      <c r="N211" t="s">
        <v>18</v>
      </c>
      <c r="P211" t="s">
        <v>1725</v>
      </c>
      <c r="Q211" t="s">
        <v>1725</v>
      </c>
      <c r="S211" t="s">
        <v>18</v>
      </c>
      <c r="U211" t="s">
        <v>918</v>
      </c>
      <c r="V211" t="s">
        <v>2143</v>
      </c>
    </row>
    <row r="212" spans="1:22" x14ac:dyDescent="0.25">
      <c r="A212" t="s">
        <v>5441</v>
      </c>
      <c r="B212" t="str">
        <f t="shared" si="3"/>
        <v>DELETED</v>
      </c>
      <c r="C212" s="5" t="s">
        <v>5431</v>
      </c>
      <c r="D212" s="5"/>
      <c r="E212" s="5"/>
      <c r="F212" s="5"/>
      <c r="G212" s="6" t="s">
        <v>3017</v>
      </c>
      <c r="H212" t="s">
        <v>1400</v>
      </c>
      <c r="I212" t="s">
        <v>18</v>
      </c>
      <c r="J212" t="s">
        <v>18</v>
      </c>
      <c r="K212" t="s">
        <v>2443</v>
      </c>
      <c r="L212" t="s">
        <v>2423</v>
      </c>
      <c r="M212">
        <v>2023</v>
      </c>
      <c r="N212" t="s">
        <v>18</v>
      </c>
      <c r="P212" t="s">
        <v>1725</v>
      </c>
      <c r="Q212" t="s">
        <v>1726</v>
      </c>
      <c r="S212" t="s">
        <v>18</v>
      </c>
      <c r="U212" t="s">
        <v>1187</v>
      </c>
      <c r="V212" t="s">
        <v>2143</v>
      </c>
    </row>
    <row r="213" spans="1:22" x14ac:dyDescent="0.25">
      <c r="A213" t="s">
        <v>5441</v>
      </c>
      <c r="B213" t="str">
        <f t="shared" si="3"/>
        <v>DELETED</v>
      </c>
      <c r="C213" s="5" t="s">
        <v>5431</v>
      </c>
      <c r="D213" s="5"/>
      <c r="E213" s="5"/>
      <c r="F213" s="5"/>
      <c r="G213" s="6" t="s">
        <v>3018</v>
      </c>
      <c r="H213" t="s">
        <v>1401</v>
      </c>
      <c r="I213" t="s">
        <v>1923</v>
      </c>
      <c r="J213" t="s">
        <v>2129</v>
      </c>
      <c r="K213" t="s">
        <v>2444</v>
      </c>
      <c r="L213" t="s">
        <v>2420</v>
      </c>
      <c r="M213">
        <v>2014</v>
      </c>
      <c r="N213" t="s">
        <v>18</v>
      </c>
      <c r="P213" t="s">
        <v>1727</v>
      </c>
      <c r="Q213" t="s">
        <v>1727</v>
      </c>
      <c r="S213" t="s">
        <v>1001</v>
      </c>
      <c r="U213" t="s">
        <v>1188</v>
      </c>
      <c r="V213" t="s">
        <v>2143</v>
      </c>
    </row>
    <row r="214" spans="1:22" x14ac:dyDescent="0.25">
      <c r="A214" t="s">
        <v>5451</v>
      </c>
      <c r="B214" t="str">
        <f t="shared" si="3"/>
        <v>DELETED</v>
      </c>
      <c r="C214" s="5" t="s">
        <v>5431</v>
      </c>
      <c r="D214" s="5"/>
      <c r="E214" s="5"/>
      <c r="F214" s="5"/>
      <c r="G214" s="6" t="s">
        <v>3019</v>
      </c>
      <c r="H214" t="s">
        <v>1402</v>
      </c>
      <c r="I214" t="s">
        <v>18</v>
      </c>
      <c r="J214" t="s">
        <v>2130</v>
      </c>
      <c r="K214" t="s">
        <v>2445</v>
      </c>
      <c r="L214" t="s">
        <v>2435</v>
      </c>
      <c r="M214">
        <v>2019</v>
      </c>
      <c r="N214" t="s">
        <v>18</v>
      </c>
      <c r="P214" t="s">
        <v>1469</v>
      </c>
      <c r="Q214" t="s">
        <v>1469</v>
      </c>
      <c r="S214" t="s">
        <v>18</v>
      </c>
      <c r="U214" t="s">
        <v>1189</v>
      </c>
      <c r="V214" t="s">
        <v>2143</v>
      </c>
    </row>
    <row r="215" spans="1:22" x14ac:dyDescent="0.25">
      <c r="A215" t="s">
        <v>5441</v>
      </c>
      <c r="B215" t="str">
        <f t="shared" si="3"/>
        <v>DELETED</v>
      </c>
      <c r="C215" s="5" t="s">
        <v>5431</v>
      </c>
      <c r="D215" s="5"/>
      <c r="E215" s="5"/>
      <c r="F215" s="5"/>
      <c r="G215" s="6" t="s">
        <v>3020</v>
      </c>
      <c r="H215" t="s">
        <v>1403</v>
      </c>
      <c r="I215" t="s">
        <v>1924</v>
      </c>
      <c r="J215" t="s">
        <v>2131</v>
      </c>
      <c r="K215" t="s">
        <v>2321</v>
      </c>
      <c r="M215">
        <v>2017</v>
      </c>
      <c r="N215" t="s">
        <v>1464</v>
      </c>
      <c r="O215">
        <v>2</v>
      </c>
      <c r="P215" t="s">
        <v>1565</v>
      </c>
      <c r="Q215" t="s">
        <v>1444</v>
      </c>
      <c r="S215" t="s">
        <v>1015</v>
      </c>
      <c r="U215" t="s">
        <v>18</v>
      </c>
      <c r="V215" t="s">
        <v>2143</v>
      </c>
    </row>
    <row r="216" spans="1:22" x14ac:dyDescent="0.25">
      <c r="A216" t="s">
        <v>5441</v>
      </c>
      <c r="B216" t="str">
        <f t="shared" si="3"/>
        <v>DELETED</v>
      </c>
      <c r="C216" s="5" t="s">
        <v>5431</v>
      </c>
      <c r="D216" s="5"/>
      <c r="E216" s="5"/>
      <c r="F216" s="5"/>
      <c r="G216" s="6" t="s">
        <v>3021</v>
      </c>
      <c r="H216" t="s">
        <v>1404</v>
      </c>
      <c r="I216" t="s">
        <v>1925</v>
      </c>
      <c r="J216" t="s">
        <v>18</v>
      </c>
      <c r="K216" t="s">
        <v>2214</v>
      </c>
      <c r="M216">
        <v>2008</v>
      </c>
      <c r="N216" t="s">
        <v>1413</v>
      </c>
      <c r="O216">
        <v>1</v>
      </c>
      <c r="P216" t="s">
        <v>1573</v>
      </c>
      <c r="Q216" t="s">
        <v>1728</v>
      </c>
      <c r="S216" t="s">
        <v>992</v>
      </c>
      <c r="U216" t="s">
        <v>18</v>
      </c>
      <c r="V216" t="s">
        <v>2143</v>
      </c>
    </row>
    <row r="217" spans="1:22" x14ac:dyDescent="0.25">
      <c r="A217" t="s">
        <v>5441</v>
      </c>
      <c r="B217" t="str">
        <f t="shared" si="3"/>
        <v>DELETED</v>
      </c>
      <c r="C217" s="5"/>
      <c r="D217" s="5" t="s">
        <v>5431</v>
      </c>
      <c r="E217" s="5"/>
      <c r="F217" s="5"/>
      <c r="G217" s="6" t="s">
        <v>3022</v>
      </c>
      <c r="H217" t="s">
        <v>1405</v>
      </c>
      <c r="I217" t="s">
        <v>1926</v>
      </c>
      <c r="J217" t="s">
        <v>2132</v>
      </c>
      <c r="K217" t="s">
        <v>2446</v>
      </c>
      <c r="M217">
        <v>2012</v>
      </c>
      <c r="N217" t="s">
        <v>1416</v>
      </c>
      <c r="O217">
        <v>1</v>
      </c>
      <c r="P217" t="s">
        <v>1729</v>
      </c>
      <c r="Q217" t="s">
        <v>1730</v>
      </c>
      <c r="S217" t="s">
        <v>1038</v>
      </c>
      <c r="U217" t="s">
        <v>18</v>
      </c>
      <c r="V217" t="s">
        <v>2143</v>
      </c>
    </row>
    <row r="218" spans="1:22" x14ac:dyDescent="0.25">
      <c r="A218" t="s">
        <v>5448</v>
      </c>
      <c r="B218" t="str">
        <f t="shared" si="3"/>
        <v>DELETED</v>
      </c>
      <c r="C218" s="5" t="s">
        <v>5431</v>
      </c>
      <c r="D218" s="5"/>
      <c r="E218" s="5"/>
      <c r="F218" s="5"/>
      <c r="G218" s="6" t="s">
        <v>3023</v>
      </c>
      <c r="H218" t="s">
        <v>1406</v>
      </c>
      <c r="I218" t="s">
        <v>18</v>
      </c>
      <c r="J218" t="s">
        <v>2133</v>
      </c>
      <c r="K218" t="s">
        <v>2447</v>
      </c>
      <c r="L218" t="s">
        <v>2424</v>
      </c>
      <c r="M218">
        <v>2019</v>
      </c>
      <c r="N218" t="s">
        <v>18</v>
      </c>
      <c r="P218" t="s">
        <v>1722</v>
      </c>
      <c r="Q218" t="s">
        <v>1731</v>
      </c>
      <c r="S218" t="s">
        <v>1039</v>
      </c>
      <c r="U218" t="s">
        <v>1190</v>
      </c>
      <c r="V218" t="s">
        <v>2143</v>
      </c>
    </row>
    <row r="219" spans="1:22" x14ac:dyDescent="0.25">
      <c r="A219" t="s">
        <v>5448</v>
      </c>
      <c r="B219" t="str">
        <f t="shared" si="3"/>
        <v>DELETED</v>
      </c>
      <c r="C219" s="5" t="s">
        <v>5431</v>
      </c>
      <c r="D219" s="5"/>
      <c r="E219" s="5"/>
      <c r="F219" s="5"/>
      <c r="G219" s="6" t="s">
        <v>3024</v>
      </c>
      <c r="H219" t="s">
        <v>1407</v>
      </c>
      <c r="I219" t="s">
        <v>18</v>
      </c>
      <c r="J219" t="s">
        <v>2133</v>
      </c>
      <c r="K219" t="s">
        <v>2448</v>
      </c>
      <c r="L219" t="s">
        <v>2436</v>
      </c>
      <c r="M219">
        <v>2020</v>
      </c>
      <c r="N219" t="s">
        <v>18</v>
      </c>
      <c r="P219" t="s">
        <v>1573</v>
      </c>
      <c r="Q219" t="s">
        <v>1444</v>
      </c>
      <c r="S219" t="s">
        <v>1025</v>
      </c>
      <c r="U219" t="s">
        <v>1191</v>
      </c>
      <c r="V219" t="s">
        <v>2143</v>
      </c>
    </row>
    <row r="220" spans="1:22" x14ac:dyDescent="0.25">
      <c r="A220" t="s">
        <v>5441</v>
      </c>
      <c r="B220" t="str">
        <f t="shared" si="3"/>
        <v>DELETED</v>
      </c>
      <c r="C220" s="5" t="s">
        <v>5431</v>
      </c>
      <c r="D220" s="5"/>
      <c r="E220" s="5"/>
      <c r="F220" s="5"/>
      <c r="G220" s="6" t="s">
        <v>3025</v>
      </c>
      <c r="H220" t="s">
        <v>1408</v>
      </c>
      <c r="I220" t="s">
        <v>18</v>
      </c>
      <c r="J220" t="s">
        <v>18</v>
      </c>
      <c r="K220" t="s">
        <v>2449</v>
      </c>
      <c r="L220" t="s">
        <v>2437</v>
      </c>
      <c r="M220">
        <v>2024</v>
      </c>
      <c r="N220" t="s">
        <v>18</v>
      </c>
      <c r="P220" t="s">
        <v>1732</v>
      </c>
      <c r="Q220" t="s">
        <v>1733</v>
      </c>
      <c r="S220" t="s">
        <v>1040</v>
      </c>
      <c r="U220" t="s">
        <v>1192</v>
      </c>
      <c r="V220" t="s">
        <v>2143</v>
      </c>
    </row>
    <row r="221" spans="1:22" x14ac:dyDescent="0.25">
      <c r="A221" t="s">
        <v>5448</v>
      </c>
      <c r="B221" t="str">
        <f t="shared" si="3"/>
        <v>DELETED</v>
      </c>
      <c r="C221" s="5" t="s">
        <v>5431</v>
      </c>
      <c r="D221" s="5"/>
      <c r="E221" s="5"/>
      <c r="F221" s="5"/>
      <c r="G221" s="6" t="s">
        <v>3026</v>
      </c>
      <c r="H221" t="s">
        <v>1409</v>
      </c>
      <c r="I221" t="s">
        <v>18</v>
      </c>
      <c r="J221" t="s">
        <v>2134</v>
      </c>
      <c r="K221" t="s">
        <v>2450</v>
      </c>
      <c r="L221" t="s">
        <v>2438</v>
      </c>
      <c r="M221">
        <v>2020</v>
      </c>
      <c r="N221" t="s">
        <v>18</v>
      </c>
      <c r="P221" t="s">
        <v>1565</v>
      </c>
      <c r="Q221" t="s">
        <v>1734</v>
      </c>
      <c r="S221" t="s">
        <v>1041</v>
      </c>
      <c r="U221" t="s">
        <v>1193</v>
      </c>
      <c r="V221" t="s">
        <v>2143</v>
      </c>
    </row>
    <row r="222" spans="1:22" x14ac:dyDescent="0.25">
      <c r="A222" t="s">
        <v>5441</v>
      </c>
      <c r="B222" t="str">
        <f t="shared" si="3"/>
        <v>DELETED</v>
      </c>
      <c r="C222" s="5" t="s">
        <v>5431</v>
      </c>
      <c r="D222" s="5"/>
      <c r="E222" s="5"/>
      <c r="F222" s="5"/>
      <c r="G222" s="6" t="s">
        <v>3027</v>
      </c>
      <c r="H222" t="s">
        <v>1410</v>
      </c>
      <c r="I222" t="s">
        <v>18</v>
      </c>
      <c r="J222" t="s">
        <v>2135</v>
      </c>
      <c r="K222" t="s">
        <v>2451</v>
      </c>
      <c r="L222" t="s">
        <v>2439</v>
      </c>
      <c r="M222">
        <v>2022</v>
      </c>
      <c r="N222" t="s">
        <v>18</v>
      </c>
      <c r="P222" t="s">
        <v>1413</v>
      </c>
      <c r="Q222" t="s">
        <v>1489</v>
      </c>
      <c r="S222" t="s">
        <v>1042</v>
      </c>
      <c r="U222" t="s">
        <v>1194</v>
      </c>
      <c r="V222" t="s">
        <v>2143</v>
      </c>
    </row>
    <row r="223" spans="1:22" x14ac:dyDescent="0.25">
      <c r="A223" t="s">
        <v>5441</v>
      </c>
      <c r="B223" t="str">
        <f t="shared" si="3"/>
        <v>DELETED</v>
      </c>
      <c r="C223" s="5" t="s">
        <v>5431</v>
      </c>
      <c r="D223" s="5"/>
      <c r="E223" s="5"/>
      <c r="F223" s="5"/>
      <c r="G223" s="6" t="s">
        <v>3028</v>
      </c>
      <c r="H223" t="s">
        <v>1411</v>
      </c>
      <c r="I223" t="s">
        <v>18</v>
      </c>
      <c r="J223" t="s">
        <v>18</v>
      </c>
      <c r="K223" t="s">
        <v>2449</v>
      </c>
      <c r="L223" t="s">
        <v>2437</v>
      </c>
      <c r="M223">
        <v>2024</v>
      </c>
      <c r="N223" t="s">
        <v>18</v>
      </c>
      <c r="P223" t="s">
        <v>1735</v>
      </c>
      <c r="Q223" t="s">
        <v>1736</v>
      </c>
      <c r="S223" t="s">
        <v>1040</v>
      </c>
      <c r="U223" t="s">
        <v>1192</v>
      </c>
      <c r="V223" t="s">
        <v>2143</v>
      </c>
    </row>
    <row r="224" spans="1:22" x14ac:dyDescent="0.25">
      <c r="A224" t="s">
        <v>5441</v>
      </c>
      <c r="B224" t="str">
        <f t="shared" si="3"/>
        <v>DELETED</v>
      </c>
      <c r="C224" s="5" t="s">
        <v>5431</v>
      </c>
      <c r="D224" s="5"/>
      <c r="E224" s="5"/>
      <c r="F224" s="5"/>
      <c r="G224" s="6" t="s">
        <v>3029</v>
      </c>
      <c r="H224" t="s">
        <v>1412</v>
      </c>
      <c r="I224" t="s">
        <v>18</v>
      </c>
      <c r="J224" t="s">
        <v>18</v>
      </c>
      <c r="K224" t="s">
        <v>2452</v>
      </c>
      <c r="L224" t="s">
        <v>2440</v>
      </c>
      <c r="M224">
        <v>2022</v>
      </c>
      <c r="N224" t="s">
        <v>18</v>
      </c>
      <c r="P224" t="s">
        <v>1413</v>
      </c>
      <c r="Q224" t="s">
        <v>1492</v>
      </c>
      <c r="S224" t="s">
        <v>18</v>
      </c>
      <c r="U224" t="s">
        <v>1195</v>
      </c>
      <c r="V224" t="s">
        <v>2143</v>
      </c>
    </row>
  </sheetData>
  <autoFilter ref="A1:V224" xr:uid="{931F2724-1D09-4341-AEAE-E9C3C91580E9}"/>
  <hyperlinks>
    <hyperlink ref="G3" r:id="rId1" xr:uid="{B4D591F1-6DA7-4A4C-A7DA-A38E266C662A}"/>
    <hyperlink ref="G4" r:id="rId2" xr:uid="{190EFA62-4A51-4239-A5D3-B152EB9F5B82}"/>
    <hyperlink ref="G5" r:id="rId3" xr:uid="{1024B8ED-936F-405E-93B4-D239A70CC241}"/>
    <hyperlink ref="G6" r:id="rId4" xr:uid="{9039480E-0789-4A45-9566-6C922E4B1A69}"/>
    <hyperlink ref="G7" r:id="rId5" xr:uid="{735C0554-FC90-484E-B6EE-3EDF2ECC7303}"/>
    <hyperlink ref="G8" r:id="rId6" xr:uid="{A492E4D0-A8F6-4B17-80C2-985C6426C550}"/>
    <hyperlink ref="G9" r:id="rId7" xr:uid="{75DCFF32-1AF1-4063-99CF-FF154BDCE93D}"/>
    <hyperlink ref="G10" r:id="rId8" xr:uid="{2DF335FD-7F87-4704-B1CD-391353D5C855}"/>
    <hyperlink ref="G11" r:id="rId9" xr:uid="{B60BD27D-648B-4A9B-84DC-13E4F5F832BE}"/>
    <hyperlink ref="G12" r:id="rId10" xr:uid="{A66DF33F-0960-40B3-AAFE-0F816AA883DB}"/>
    <hyperlink ref="G13" r:id="rId11" xr:uid="{6F5E9FA1-6B0A-4A51-BFDE-F6B0BACE63E6}"/>
    <hyperlink ref="G14" r:id="rId12" xr:uid="{FB7E9FFA-5480-444A-A3D9-AB9389209674}"/>
    <hyperlink ref="G15" r:id="rId13" xr:uid="{624ACCEE-A558-460C-A006-F6D48A180252}"/>
    <hyperlink ref="G16" r:id="rId14" xr:uid="{065DB0A2-3066-4ACC-BC37-DA0871DA8AB4}"/>
    <hyperlink ref="G17" r:id="rId15" xr:uid="{D527C144-7F57-477B-8849-6E4053119EA8}"/>
    <hyperlink ref="G18" r:id="rId16" xr:uid="{699F653C-511F-4654-9A55-DA4B4E1DAE52}"/>
    <hyperlink ref="G19" r:id="rId17" xr:uid="{9D114EA5-4DBD-4988-BD2D-9DCEE85CEE3B}"/>
    <hyperlink ref="G20" r:id="rId18" xr:uid="{42C0FBD8-818A-4D27-8EC6-47D5D5915A8F}"/>
    <hyperlink ref="G21" r:id="rId19" xr:uid="{F82A4395-9C86-4E98-A9EE-70B9B736961F}"/>
    <hyperlink ref="G22" r:id="rId20" xr:uid="{DAAB2627-A218-416B-8B03-5C953C450F81}"/>
    <hyperlink ref="G23" r:id="rId21" xr:uid="{6D488033-575D-422E-A1F0-719C5C6A15C8}"/>
    <hyperlink ref="G24" r:id="rId22" xr:uid="{9CA2DAB4-1064-49DD-A20B-F3C058DD1A01}"/>
    <hyperlink ref="G25" r:id="rId23" xr:uid="{14663F51-5C6F-48A1-B08C-FD58079E8C17}"/>
    <hyperlink ref="G26" r:id="rId24" xr:uid="{2B694567-ADFB-48D7-8744-67DD9A426EC5}"/>
    <hyperlink ref="G27" r:id="rId25" xr:uid="{5F156333-4CAC-48F6-B44B-37A2969A241A}"/>
    <hyperlink ref="G28" r:id="rId26" xr:uid="{4BBBACC2-4663-4C45-B2F6-2E3E72F30A5F}"/>
    <hyperlink ref="G29" r:id="rId27" xr:uid="{9774330B-252F-439F-9734-51153FE82DF9}"/>
    <hyperlink ref="G30" r:id="rId28" xr:uid="{737D40EF-1EBB-4716-8303-94B85BDB76A0}"/>
    <hyperlink ref="G31" r:id="rId29" xr:uid="{F2039464-226D-402E-BD5F-DF06EC9EAC7C}"/>
    <hyperlink ref="G32" r:id="rId30" xr:uid="{FDF5ABE2-A55E-4ED3-B998-CD3FB41FDBD2}"/>
    <hyperlink ref="G33" r:id="rId31" xr:uid="{0C0ABF3A-E643-426B-BAA6-D63BDE253E1F}"/>
    <hyperlink ref="G34" r:id="rId32" xr:uid="{A69C5A8D-AF51-46B1-95F0-5E3D93A9476A}"/>
    <hyperlink ref="G35" r:id="rId33" xr:uid="{C7FCA55A-2255-43B5-BFAF-E2CE3A4D011C}"/>
    <hyperlink ref="G36" r:id="rId34" xr:uid="{FCF0133C-577F-4FD4-99F2-3F1023D07F56}"/>
    <hyperlink ref="G37" r:id="rId35" xr:uid="{7A53A79B-78A1-4831-B116-740052F698CB}"/>
    <hyperlink ref="G38" r:id="rId36" xr:uid="{5C1301A0-5C61-4380-ACC6-5F39A03931B0}"/>
    <hyperlink ref="G39" r:id="rId37" xr:uid="{C60143CE-5E29-4093-A010-E63857840ACF}"/>
    <hyperlink ref="G40" r:id="rId38" xr:uid="{93F79B74-8402-4D50-8B9F-755F24357484}"/>
    <hyperlink ref="G41" r:id="rId39" xr:uid="{DE1222FD-F985-4C78-96AA-27979E5801E0}"/>
    <hyperlink ref="G42" r:id="rId40" xr:uid="{F44A9183-D523-4E4B-A622-A0E7C9691FEA}"/>
    <hyperlink ref="G43" r:id="rId41" xr:uid="{18D792BE-E32D-4987-8652-576E348AA247}"/>
    <hyperlink ref="G44" r:id="rId42" xr:uid="{F6AB31A3-A4DB-4D14-AA5D-C8F42466C78C}"/>
    <hyperlink ref="G45" r:id="rId43" xr:uid="{350C6756-9F0B-48F3-BB1A-1E9BE4D8CE05}"/>
    <hyperlink ref="G46" r:id="rId44" xr:uid="{A18C5E23-0251-4AB8-9B8A-108F82057E87}"/>
    <hyperlink ref="G47" r:id="rId45" xr:uid="{CBDDF21A-E3DE-4C46-99B4-46A70B8D7927}"/>
    <hyperlink ref="G48" r:id="rId46" xr:uid="{79405B4A-1438-4594-9573-0C0FC3F95C9E}"/>
    <hyperlink ref="G49" r:id="rId47" xr:uid="{9C334DAF-EB59-4772-8263-68B4A6DA5EBA}"/>
    <hyperlink ref="G50" r:id="rId48" xr:uid="{CE1BC005-9DA1-4AF4-995B-990F48B21C08}"/>
    <hyperlink ref="G51" r:id="rId49" xr:uid="{E4E98D0D-CFC7-4420-A7E9-5010DB16655D}"/>
    <hyperlink ref="G52" r:id="rId50" xr:uid="{EFACC9A0-7F11-47E9-AECA-4021839C024F}"/>
    <hyperlink ref="G53" r:id="rId51" xr:uid="{F4962701-FA7D-4FC2-A6CC-F83981F366A6}"/>
    <hyperlink ref="G54" r:id="rId52" xr:uid="{A2F709B9-CAB3-47DD-AFE6-CE9AEB1CBC3E}"/>
    <hyperlink ref="G55" r:id="rId53" xr:uid="{1B200CFB-89EE-4F73-B3A3-9C6347AB35B7}"/>
    <hyperlink ref="G56" r:id="rId54" xr:uid="{A87429C0-DD82-4C11-AF23-74000B580211}"/>
    <hyperlink ref="G57" r:id="rId55" xr:uid="{B99C6ED5-76E2-41B7-AAF9-5A41D33CF5FF}"/>
    <hyperlink ref="G58" r:id="rId56" xr:uid="{9930F17F-7FD7-42B8-AF19-CC2417B444F3}"/>
    <hyperlink ref="G60" r:id="rId57" xr:uid="{4AC405DF-137E-4915-96A3-B47D244304B8}"/>
    <hyperlink ref="G61" r:id="rId58" xr:uid="{A03493AF-3430-482A-9CB3-B327E8F5032B}"/>
    <hyperlink ref="G62" r:id="rId59" xr:uid="{AB4C452D-62F9-4209-AEA1-C53D8F1B4005}"/>
    <hyperlink ref="G63" r:id="rId60" xr:uid="{2FB32DB7-2A9B-45C4-9938-A480CDEC1CE3}"/>
    <hyperlink ref="G64" r:id="rId61" xr:uid="{1CC04442-D6BD-46C8-9EB0-E64FC5C4ED1A}"/>
    <hyperlink ref="G65" r:id="rId62" xr:uid="{B4D68F2C-6C83-4962-B519-E87B90939AC9}"/>
    <hyperlink ref="G66" r:id="rId63" xr:uid="{74BDA9B6-AC3F-4D3A-A19C-1F77CB0B61DC}"/>
    <hyperlink ref="G67" r:id="rId64" xr:uid="{D8A74372-2A83-41FA-B30A-3D953C20BC3E}"/>
    <hyperlink ref="G68" r:id="rId65" xr:uid="{E85B962E-09CB-4EBF-B301-284C12728C00}"/>
    <hyperlink ref="G69" r:id="rId66" xr:uid="{39FDF236-A309-480C-B79B-6FEE210309EF}"/>
    <hyperlink ref="G70" r:id="rId67" xr:uid="{A429294F-3A36-43EC-B72D-F0BE3B45B8E2}"/>
    <hyperlink ref="G71" r:id="rId68" xr:uid="{9CF89241-8966-4D15-BFFB-654258CB2DDA}"/>
    <hyperlink ref="G72" r:id="rId69" xr:uid="{CF625537-E2E8-4ECE-B25A-D7BD9D55684A}"/>
    <hyperlink ref="G73" r:id="rId70" xr:uid="{F513A682-9E61-4E20-8140-5AD444E61EC4}"/>
    <hyperlink ref="G74" r:id="rId71" xr:uid="{E2E98F7A-E1B6-4520-AF02-08259868EB81}"/>
    <hyperlink ref="G75" r:id="rId72" xr:uid="{425553B5-2C6D-4751-A26C-C1F65774DE7E}"/>
    <hyperlink ref="G76" r:id="rId73" xr:uid="{3A51DD82-067A-41D0-9FCD-325889973BD5}"/>
    <hyperlink ref="G77" r:id="rId74" xr:uid="{9997A8A9-F8F7-4B6D-8D9C-95A2DA839B20}"/>
    <hyperlink ref="G78" r:id="rId75" xr:uid="{58B84EC8-0268-4E11-8EF5-3E2FD1C59CAB}"/>
    <hyperlink ref="G79" r:id="rId76" xr:uid="{E5EC2C48-3515-400C-BC69-60914EB865CB}"/>
    <hyperlink ref="G80" r:id="rId77" xr:uid="{97EE3BD6-C4D3-4815-A440-0575BB0DBA4F}"/>
    <hyperlink ref="G82" r:id="rId78" xr:uid="{E854C493-A798-43CD-8B0B-246288EAD7E9}"/>
    <hyperlink ref="G84" r:id="rId79" xr:uid="{6C964E06-18F4-4207-8540-C1021CEA5111}"/>
    <hyperlink ref="G85" r:id="rId80" xr:uid="{B3C86EFE-7FA4-412A-B74A-19B129104B9A}"/>
    <hyperlink ref="G86" r:id="rId81" xr:uid="{E1A7E0A8-2611-4CC6-A73B-462F1985A82B}"/>
    <hyperlink ref="G87" r:id="rId82" xr:uid="{BF69D7D9-118A-44D8-97CB-6B5FD291D28E}"/>
    <hyperlink ref="G88" r:id="rId83" xr:uid="{217B8CD5-5ADC-4C73-92C4-20116162260E}"/>
    <hyperlink ref="G89" r:id="rId84" xr:uid="{F1C4CAF4-E1F3-47C3-A5CF-E325EFA936AA}"/>
    <hyperlink ref="G90" r:id="rId85" xr:uid="{2C897ABC-699E-49B8-800C-5490D25E1B6B}"/>
    <hyperlink ref="G91" r:id="rId86" xr:uid="{D829792A-FC3D-4971-BADB-5FCB4DB21393}"/>
    <hyperlink ref="G92" r:id="rId87" xr:uid="{61A2CB9B-32FB-4C0E-B35A-16A00D336CBC}"/>
    <hyperlink ref="G93" r:id="rId88" xr:uid="{7DDF0670-6703-4ECC-AA90-4E6441564D79}"/>
    <hyperlink ref="G94" r:id="rId89" xr:uid="{536BD2E0-74AC-42B3-8D92-0B6016722F2B}"/>
    <hyperlink ref="G95" r:id="rId90" xr:uid="{8E471C6D-DDB2-4059-9022-A07534F5EBA5}"/>
    <hyperlink ref="G96" r:id="rId91" xr:uid="{CEEB9D9D-1ACB-4FFB-8F17-9E1B3D190A2E}"/>
    <hyperlink ref="G97" r:id="rId92" xr:uid="{A2C5AF7B-939E-4450-93C9-B8319D9AF554}"/>
    <hyperlink ref="G98" r:id="rId93" xr:uid="{C90086D2-90A0-4F3F-B916-F560F77393EE}"/>
    <hyperlink ref="G99" r:id="rId94" xr:uid="{FEB1A258-D183-4BD7-8E55-1E6F9D34E7CD}"/>
    <hyperlink ref="G100" r:id="rId95" xr:uid="{B6606EE4-2A23-450C-AFD4-A51164F573EF}"/>
    <hyperlink ref="G101" r:id="rId96" xr:uid="{E9A350AA-7C51-4999-9F31-2A14F3256C72}"/>
    <hyperlink ref="G102" r:id="rId97" xr:uid="{76990269-EB72-41AB-8786-41D458BD4CDB}"/>
    <hyperlink ref="G103" r:id="rId98" xr:uid="{B30A542A-333A-420A-939E-2E97504A767D}"/>
    <hyperlink ref="G104" r:id="rId99" xr:uid="{056EF49E-58BD-412C-98A6-15B6197BD3B5}"/>
    <hyperlink ref="G105" r:id="rId100" xr:uid="{B1A787E8-B410-4773-A3B4-38FFD1420538}"/>
    <hyperlink ref="G106" r:id="rId101" xr:uid="{05EFB200-0793-45C9-9988-C3C055D11C23}"/>
    <hyperlink ref="G107" r:id="rId102" xr:uid="{FA87485D-4D6E-4E6E-9FB8-E4EA6235E84C}"/>
    <hyperlink ref="G108" r:id="rId103" xr:uid="{B024AC11-D87B-4485-B8A4-0AD9FF99B741}"/>
    <hyperlink ref="G109" r:id="rId104" xr:uid="{B4D39F61-067C-407A-BC8E-15BAAD6B9E2C}"/>
    <hyperlink ref="G110" r:id="rId105" xr:uid="{D0272BDE-1BCC-4C06-97BF-EE6CC178156E}"/>
    <hyperlink ref="G111" r:id="rId106" xr:uid="{A536ACDE-32D9-4BF1-9EFB-49C6636F9968}"/>
    <hyperlink ref="G112" r:id="rId107" xr:uid="{D95C62E4-E948-4BE6-9C6C-BA11C7E5A2EF}"/>
    <hyperlink ref="G113" r:id="rId108" xr:uid="{FDE3EB2F-D94D-4389-96C1-C592DE7BD4B9}"/>
    <hyperlink ref="G114" r:id="rId109" xr:uid="{F9CAFB71-859D-42D5-8766-ACD7F9309BD5}"/>
    <hyperlink ref="G115" r:id="rId110" xr:uid="{AE2BE134-5A5D-4EBA-84D0-4D5A77D75ABF}"/>
    <hyperlink ref="G116" r:id="rId111" xr:uid="{F1E05CF1-30E9-4F1F-9D65-FE3DC1E5F91C}"/>
    <hyperlink ref="G117" r:id="rId112" xr:uid="{6674D8F0-7533-4704-B2CF-FDD37F97EE14}"/>
    <hyperlink ref="G118" r:id="rId113" xr:uid="{41C85699-5F34-49DA-B88C-C2A374AC526B}"/>
    <hyperlink ref="G119" r:id="rId114" xr:uid="{642F85B0-0416-4C88-B74E-DF21E916AF73}"/>
    <hyperlink ref="G120" r:id="rId115" xr:uid="{230F8C3B-612B-4FDB-84F0-5CE6ECAAFFD3}"/>
    <hyperlink ref="G121" r:id="rId116" xr:uid="{6692B090-E63F-4B77-A736-70CA2F271DC2}"/>
    <hyperlink ref="G122" r:id="rId117" xr:uid="{5565D7E2-E1EE-41DA-9046-F04E4A75A6C0}"/>
    <hyperlink ref="G123" r:id="rId118" xr:uid="{644005D3-98E2-4E92-9E09-70B071FFB183}"/>
    <hyperlink ref="G125" r:id="rId119" xr:uid="{DC224DF8-D525-4584-99FC-81EA85B734FE}"/>
    <hyperlink ref="G127" r:id="rId120" xr:uid="{CF2CE423-AF57-4E3B-AC20-F3CEDAE09519}"/>
    <hyperlink ref="G128" r:id="rId121" xr:uid="{A0D99D44-03B8-4D3D-8B79-1BC5110C0CF3}"/>
    <hyperlink ref="G129" r:id="rId122" xr:uid="{50B7FA89-7ACF-409B-B2F0-BA7C4619FCEF}"/>
    <hyperlink ref="G130" r:id="rId123" xr:uid="{B2129F18-0E94-46B1-80C7-D2CF78E7465B}"/>
    <hyperlink ref="G131" r:id="rId124" xr:uid="{B21DC447-8BAC-4F65-9C15-437674A6261D}"/>
    <hyperlink ref="G132" r:id="rId125" xr:uid="{17E6DAD6-3CBF-464B-88B8-F65A7FB7E1A5}"/>
    <hyperlink ref="G133" r:id="rId126" xr:uid="{792FB02A-D06E-4654-847D-BC12C5B8FC8F}"/>
    <hyperlink ref="G134" r:id="rId127" xr:uid="{045535D4-90B1-4CB4-A838-0CE2F4FF9BBC}"/>
    <hyperlink ref="G135" r:id="rId128" xr:uid="{71AC64BF-3F41-4510-80EE-521A22B12B7C}"/>
    <hyperlink ref="G136" r:id="rId129" xr:uid="{DDC6AD15-53DA-46EF-B164-C78AA5BF6347}"/>
    <hyperlink ref="G137" r:id="rId130" xr:uid="{1A92E605-541C-44A8-B615-E2CE92B54B10}"/>
    <hyperlink ref="G138" r:id="rId131" xr:uid="{449D672D-6252-479E-977A-788D2894E324}"/>
    <hyperlink ref="G139" r:id="rId132" xr:uid="{70EB58C0-924C-472E-B661-6C7F71F91CFC}"/>
    <hyperlink ref="G140" r:id="rId133" xr:uid="{98ECB331-F86D-4A52-A07E-87553BD86816}"/>
    <hyperlink ref="G141" r:id="rId134" xr:uid="{EDCA1D86-0406-436A-A05A-50C48C7BC3B3}"/>
    <hyperlink ref="G142" r:id="rId135" xr:uid="{AC400747-0CAF-4DBB-ABDC-D1CD9836084D}"/>
    <hyperlink ref="G143" r:id="rId136" xr:uid="{C1135415-6DA0-4CC9-966F-035815CE0BFE}"/>
    <hyperlink ref="G144" r:id="rId137" xr:uid="{D65F8C52-A2D2-4020-8116-F30D34E875C2}"/>
    <hyperlink ref="G145" r:id="rId138" xr:uid="{9600F93A-2901-4F43-8F0F-D915B5651640}"/>
    <hyperlink ref="G146" r:id="rId139" xr:uid="{5C3D8B41-F35F-4B34-89E7-3FC010D017EB}"/>
    <hyperlink ref="G147" r:id="rId140" xr:uid="{96FBC8E2-D8DD-47ED-9944-79B1055A3995}"/>
    <hyperlink ref="G148" r:id="rId141" xr:uid="{59425978-472E-4C78-8425-7B0D0C2C890B}"/>
    <hyperlink ref="G149" r:id="rId142" xr:uid="{9D43C0C7-379B-498F-9327-E5B0139742A1}"/>
    <hyperlink ref="G150" r:id="rId143" xr:uid="{DAD72F07-24A5-45FD-BF7E-B7A8A0150CAA}"/>
    <hyperlink ref="G151" r:id="rId144" xr:uid="{BEBAC6DC-8DFF-4681-A3AE-35CC4D552F52}"/>
    <hyperlink ref="G152" r:id="rId145" xr:uid="{CE6E0DCD-AAE4-4653-ADD8-9FA42B177A94}"/>
    <hyperlink ref="G153" r:id="rId146" xr:uid="{D4AFE1F6-F207-4C8D-827A-D12ABF9ECB70}"/>
    <hyperlink ref="G154" r:id="rId147" xr:uid="{64F94C68-3E34-4A84-8F7C-A49EA54E9967}"/>
    <hyperlink ref="G155" r:id="rId148" xr:uid="{C8353F78-9AED-4890-B8C5-1CEEC7B79B37}"/>
    <hyperlink ref="G156" r:id="rId149" xr:uid="{B7682209-C01B-4B00-B683-E6408EE6552D}"/>
    <hyperlink ref="G157" r:id="rId150" xr:uid="{0F50670E-4D13-444B-95DC-26975B9886B4}"/>
    <hyperlink ref="G158" r:id="rId151" xr:uid="{412F72F8-E24A-4CCA-BAC4-DAC7C0F9A529}"/>
    <hyperlink ref="G159" r:id="rId152" xr:uid="{69214F83-012C-40B1-A11E-C19B7597D40C}"/>
    <hyperlink ref="G160" r:id="rId153" xr:uid="{13AE99D0-8010-4069-BB15-39F45260A7AA}"/>
    <hyperlink ref="G161" r:id="rId154" xr:uid="{5CF598C5-E161-4515-A8FC-DE275311AED0}"/>
    <hyperlink ref="G162" r:id="rId155" xr:uid="{333CAEE1-0C6F-41EB-9585-AE9A5743D938}"/>
    <hyperlink ref="G163" r:id="rId156" xr:uid="{9A850CDA-9904-4096-A6F8-D1A8DE078722}"/>
    <hyperlink ref="G164" r:id="rId157" xr:uid="{9CC5F4A8-D57C-4F05-8E24-5E6FECFFC713}"/>
    <hyperlink ref="G165" r:id="rId158" xr:uid="{C3C35297-E4CF-4CC7-999F-D75E555B096B}"/>
    <hyperlink ref="G166" r:id="rId159" xr:uid="{F5BCF9C9-3B34-44EB-9F16-ABBE054A72FE}"/>
    <hyperlink ref="G167" r:id="rId160" xr:uid="{B1385960-C517-4D83-BA2D-A58C92749E48}"/>
    <hyperlink ref="G168" r:id="rId161" xr:uid="{5551705B-C65E-4871-9A1E-E6896409DC85}"/>
    <hyperlink ref="G169" r:id="rId162" xr:uid="{6DC08A44-462B-464C-B3D1-1385A90BF3C5}"/>
    <hyperlink ref="G170" r:id="rId163" xr:uid="{DA8EE3DB-B918-45D9-A3CC-0BF434166064}"/>
    <hyperlink ref="G172" r:id="rId164" xr:uid="{6CD65B0D-5DFC-41AD-99F3-97517311240C}"/>
    <hyperlink ref="G173" r:id="rId165" xr:uid="{8880FE8C-25AE-4FB7-8826-2C08C97449DC}"/>
    <hyperlink ref="G174" r:id="rId166" xr:uid="{A033E8FE-FE8E-45E0-95E8-A3B19F774669}"/>
    <hyperlink ref="G175" r:id="rId167" xr:uid="{D3365687-F866-4A76-9D53-77DE2085D870}"/>
    <hyperlink ref="G176" r:id="rId168" xr:uid="{85D81721-0F14-4A07-A5FF-47FA4262F625}"/>
    <hyperlink ref="G177" r:id="rId169" xr:uid="{6087EF2B-2126-46AE-8E05-264480301EF8}"/>
    <hyperlink ref="G178" r:id="rId170" xr:uid="{A068D733-A07D-4A47-B57A-CFA377812AFF}"/>
    <hyperlink ref="G179" r:id="rId171" xr:uid="{6782C4A0-CDED-405B-93FA-4CCEA9BCD651}"/>
    <hyperlink ref="G180" r:id="rId172" xr:uid="{08E29C0F-CAF3-4311-B38C-E38BC6FAF3C0}"/>
    <hyperlink ref="G183" r:id="rId173" xr:uid="{24613419-A072-46F4-8F73-B4B0E7850549}"/>
    <hyperlink ref="G184" r:id="rId174" xr:uid="{40A91CDA-E324-4170-9767-23F89213FC6A}"/>
    <hyperlink ref="G190" r:id="rId175" xr:uid="{AD254B05-EE1D-4C1C-AC18-58CCC029CABA}"/>
    <hyperlink ref="G191" r:id="rId176" xr:uid="{B01913DC-2E2B-4E63-A356-A86079E9955F}"/>
    <hyperlink ref="G193" r:id="rId177" xr:uid="{7F08B583-FCDB-47F9-862B-9D0ECD7B8605}"/>
    <hyperlink ref="G194" r:id="rId178" xr:uid="{F88851C1-7465-4F49-9918-0A173CCE07C8}"/>
    <hyperlink ref="G197" r:id="rId179" xr:uid="{5CBFFEF7-09FD-4DE0-8B49-1E79BC70059A}"/>
    <hyperlink ref="G204" r:id="rId180" xr:uid="{21157301-97AC-4E9E-82EC-F3A3804E5768}"/>
    <hyperlink ref="G205" r:id="rId181" xr:uid="{1704DF2A-12C6-450F-A548-631C6B82D470}"/>
    <hyperlink ref="G206" r:id="rId182" xr:uid="{B8A06707-53AE-43D8-AC56-9C5CF8A7288D}"/>
    <hyperlink ref="G207" r:id="rId183" xr:uid="{497C892F-7C64-49E7-8936-DD9269DB284D}"/>
    <hyperlink ref="G210" r:id="rId184" xr:uid="{78738E1A-FD0F-44F5-B8B1-DE19E975261F}"/>
    <hyperlink ref="G211" r:id="rId185" xr:uid="{F847C3C8-2E80-4F6D-9F8A-108261DD963B}"/>
    <hyperlink ref="G212" r:id="rId186" xr:uid="{A86CFF43-6914-4B9F-BD8F-7F8330B0DCAD}"/>
    <hyperlink ref="G213" r:id="rId187" xr:uid="{574A7ADA-7683-4075-B5F2-2AE98D0E47B5}"/>
    <hyperlink ref="G214" r:id="rId188" xr:uid="{8357D173-7D18-4735-AD3E-5478B6E3B99A}"/>
    <hyperlink ref="G215" r:id="rId189" xr:uid="{DD968756-E71E-4931-A61F-9B3BC523CF68}"/>
    <hyperlink ref="G216" r:id="rId190" xr:uid="{09E207D9-1D7E-464E-B6BE-02E52AA59F9E}"/>
    <hyperlink ref="G217" r:id="rId191" xr:uid="{383813BA-0CEA-4CCB-888F-5C1C7E8D6772}"/>
    <hyperlink ref="G218" r:id="rId192" xr:uid="{15C7807A-63BE-48B2-8B23-46BEF6A13BBF}"/>
    <hyperlink ref="G219" r:id="rId193" xr:uid="{8C589427-2EC2-411D-85C7-690C444CEBA8}"/>
    <hyperlink ref="G220" r:id="rId194" xr:uid="{3E917F5D-7017-4D41-8DFB-B73D67ADFC0B}"/>
    <hyperlink ref="G221" r:id="rId195" xr:uid="{DB6BBF5F-BA49-491F-BCC9-2E22304BB7BE}"/>
    <hyperlink ref="G222" r:id="rId196" xr:uid="{EDA0E80A-9EEB-47B9-A7BB-9D81362BC8D0}"/>
    <hyperlink ref="G223" r:id="rId197" xr:uid="{3B5D7D32-9684-45C2-9AEB-CC9931C372DA}"/>
    <hyperlink ref="G224" r:id="rId198" xr:uid="{6AC59054-6FC3-4566-B5B2-BF73B6924FD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A454-B5F9-4B3E-8F08-349AC7774A8B}">
  <dimension ref="A1:W78"/>
  <sheetViews>
    <sheetView topLeftCell="H1" workbookViewId="0">
      <pane ySplit="1" topLeftCell="A2" activePane="bottomLeft" state="frozen"/>
      <selection activeCell="F1" sqref="F1"/>
      <selection pane="bottomLeft" activeCell="W49" sqref="W49"/>
    </sheetView>
  </sheetViews>
  <sheetFormatPr baseColWidth="10" defaultRowHeight="15" x14ac:dyDescent="0.25"/>
  <cols>
    <col min="3" max="3" width="15.85546875" bestFit="1" customWidth="1"/>
    <col min="4" max="4" width="19.140625" bestFit="1" customWidth="1"/>
    <col min="5" max="5" width="19" bestFit="1" customWidth="1"/>
    <col min="6" max="6" width="19" customWidth="1"/>
    <col min="8" max="8" width="69.28515625" customWidth="1"/>
    <col min="9" max="9" width="44.42578125" customWidth="1"/>
    <col min="11" max="11" width="75.28515625" bestFit="1" customWidth="1"/>
    <col min="12" max="12" width="41.5703125" bestFit="1" customWidth="1"/>
    <col min="13" max="13" width="15.42578125" bestFit="1" customWidth="1"/>
    <col min="16" max="16" width="9.7109375" bestFit="1" customWidth="1"/>
    <col min="17" max="17" width="9" bestFit="1" customWidth="1"/>
    <col min="21" max="21" width="14" bestFit="1" customWidth="1"/>
    <col min="22" max="22" width="34.42578125" bestFit="1" customWidth="1"/>
    <col min="23" max="23" width="1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5432</v>
      </c>
      <c r="B2" t="str">
        <f>IF(OR(C2="x",D2="x",E2="x",F2="x"),"DELETED","READ")</f>
        <v>DELETED</v>
      </c>
      <c r="C2" s="5" t="s">
        <v>5431</v>
      </c>
      <c r="F2" s="5" t="s">
        <v>5431</v>
      </c>
      <c r="G2" s="3" t="s">
        <v>2454</v>
      </c>
      <c r="H2" t="s">
        <v>2453</v>
      </c>
      <c r="I2" t="s">
        <v>2481</v>
      </c>
      <c r="J2" t="s">
        <v>2455</v>
      </c>
      <c r="K2" t="s">
        <v>2465</v>
      </c>
      <c r="L2" t="s">
        <v>2456</v>
      </c>
      <c r="M2">
        <v>2018</v>
      </c>
      <c r="P2">
        <v>269</v>
      </c>
      <c r="Q2">
        <v>278</v>
      </c>
      <c r="U2" s="1" t="s">
        <v>2457</v>
      </c>
      <c r="V2" t="s">
        <v>2458</v>
      </c>
    </row>
    <row r="3" spans="1:23" x14ac:dyDescent="0.25">
      <c r="A3" t="s">
        <v>5432</v>
      </c>
      <c r="B3" t="str">
        <f t="shared" ref="B3:B66" si="0">IF(OR(C3="x",D3="x",E3="x",F3="x"),"DELETED","READ")</f>
        <v>READ</v>
      </c>
      <c r="G3" s="3" t="s">
        <v>2460</v>
      </c>
      <c r="H3" t="s">
        <v>2459</v>
      </c>
      <c r="I3" t="s">
        <v>2461</v>
      </c>
      <c r="J3" t="s">
        <v>2462</v>
      </c>
      <c r="K3" t="s">
        <v>2466</v>
      </c>
      <c r="M3">
        <v>2012</v>
      </c>
      <c r="N3">
        <v>3</v>
      </c>
      <c r="O3">
        <v>2</v>
      </c>
      <c r="S3" s="1" t="s">
        <v>2463</v>
      </c>
      <c r="T3" s="1" t="s">
        <v>2464</v>
      </c>
      <c r="V3" t="s">
        <v>2458</v>
      </c>
    </row>
    <row r="4" spans="1:23" x14ac:dyDescent="0.25">
      <c r="A4" t="s">
        <v>5432</v>
      </c>
      <c r="B4" t="str">
        <f t="shared" si="0"/>
        <v>READ</v>
      </c>
      <c r="G4" s="3" t="s">
        <v>2468</v>
      </c>
      <c r="H4" t="s">
        <v>2467</v>
      </c>
      <c r="I4" t="s">
        <v>2470</v>
      </c>
      <c r="J4" t="s">
        <v>2469</v>
      </c>
      <c r="K4" t="s">
        <v>2488</v>
      </c>
      <c r="M4">
        <v>2012</v>
      </c>
      <c r="N4">
        <v>55</v>
      </c>
      <c r="O4">
        <v>8</v>
      </c>
      <c r="P4">
        <v>76</v>
      </c>
      <c r="Q4">
        <v>83</v>
      </c>
      <c r="S4" t="s">
        <v>2471</v>
      </c>
      <c r="T4" t="s">
        <v>2473</v>
      </c>
      <c r="V4" t="s">
        <v>2458</v>
      </c>
    </row>
    <row r="5" spans="1:23" x14ac:dyDescent="0.25">
      <c r="A5" t="s">
        <v>5432</v>
      </c>
      <c r="B5" t="str">
        <f t="shared" si="0"/>
        <v>READ</v>
      </c>
      <c r="G5" s="3" t="s">
        <v>2475</v>
      </c>
      <c r="H5" t="s">
        <v>2474</v>
      </c>
      <c r="I5" t="s">
        <v>2461</v>
      </c>
      <c r="J5" t="s">
        <v>2476</v>
      </c>
      <c r="K5" t="s">
        <v>2487</v>
      </c>
      <c r="M5">
        <v>2012</v>
      </c>
      <c r="N5">
        <v>13</v>
      </c>
      <c r="O5">
        <v>2</v>
      </c>
      <c r="P5">
        <v>45</v>
      </c>
      <c r="Q5">
        <v>49</v>
      </c>
      <c r="S5" t="s">
        <v>2477</v>
      </c>
      <c r="T5" t="s">
        <v>2478</v>
      </c>
      <c r="V5" t="s">
        <v>2458</v>
      </c>
    </row>
    <row r="6" spans="1:23" x14ac:dyDescent="0.25">
      <c r="A6" t="s">
        <v>5432</v>
      </c>
      <c r="B6" t="str">
        <f t="shared" si="0"/>
        <v>READ</v>
      </c>
      <c r="G6" s="3" t="s">
        <v>2480</v>
      </c>
      <c r="H6" t="s">
        <v>2479</v>
      </c>
      <c r="I6" t="s">
        <v>2482</v>
      </c>
      <c r="J6" t="s">
        <v>2485</v>
      </c>
      <c r="K6" t="s">
        <v>2486</v>
      </c>
      <c r="L6" t="s">
        <v>2483</v>
      </c>
      <c r="M6">
        <v>2011</v>
      </c>
      <c r="P6">
        <v>272</v>
      </c>
      <c r="Q6">
        <v>279</v>
      </c>
      <c r="U6" s="1" t="s">
        <v>2484</v>
      </c>
      <c r="V6" t="s">
        <v>2458</v>
      </c>
    </row>
    <row r="7" spans="1:23" x14ac:dyDescent="0.25">
      <c r="A7" t="s">
        <v>5433</v>
      </c>
      <c r="B7" t="str">
        <f t="shared" si="0"/>
        <v>READ</v>
      </c>
      <c r="G7" s="3" t="s">
        <v>2495</v>
      </c>
      <c r="H7" t="s">
        <v>2490</v>
      </c>
      <c r="I7" t="s">
        <v>2489</v>
      </c>
      <c r="J7" t="s">
        <v>2491</v>
      </c>
      <c r="K7" t="s">
        <v>2493</v>
      </c>
      <c r="L7" t="s">
        <v>2492</v>
      </c>
      <c r="M7">
        <v>2012</v>
      </c>
      <c r="P7">
        <v>211</v>
      </c>
      <c r="Q7">
        <v>213</v>
      </c>
      <c r="U7" s="1" t="s">
        <v>2494</v>
      </c>
      <c r="V7" t="s">
        <v>2458</v>
      </c>
    </row>
    <row r="8" spans="1:23" x14ac:dyDescent="0.25">
      <c r="A8" t="s">
        <v>5432</v>
      </c>
      <c r="B8" t="str">
        <f t="shared" si="0"/>
        <v>READ</v>
      </c>
      <c r="C8" s="5"/>
      <c r="D8" s="5"/>
      <c r="E8" s="5"/>
      <c r="F8" s="5"/>
      <c r="G8" s="3" t="s">
        <v>2497</v>
      </c>
      <c r="H8" t="s">
        <v>2496</v>
      </c>
      <c r="I8" t="s">
        <v>2501</v>
      </c>
      <c r="J8" t="s">
        <v>2498</v>
      </c>
      <c r="K8" t="s">
        <v>2508</v>
      </c>
      <c r="L8" t="s">
        <v>2499</v>
      </c>
      <c r="M8">
        <v>2023</v>
      </c>
      <c r="P8">
        <v>50</v>
      </c>
      <c r="Q8">
        <v>59</v>
      </c>
      <c r="U8" s="1" t="s">
        <v>2500</v>
      </c>
      <c r="V8" t="s">
        <v>2458</v>
      </c>
    </row>
    <row r="9" spans="1:23" x14ac:dyDescent="0.25">
      <c r="A9" t="s">
        <v>5432</v>
      </c>
      <c r="B9" t="str">
        <f t="shared" si="0"/>
        <v>DELETED</v>
      </c>
      <c r="C9" s="5" t="s">
        <v>5431</v>
      </c>
      <c r="D9" s="5"/>
      <c r="E9" s="5"/>
      <c r="F9" s="5"/>
      <c r="G9" s="3" t="s">
        <v>2503</v>
      </c>
      <c r="H9" t="s">
        <v>2502</v>
      </c>
      <c r="I9" t="s">
        <v>2504</v>
      </c>
      <c r="J9" t="s">
        <v>2505</v>
      </c>
      <c r="K9" t="s">
        <v>2509</v>
      </c>
      <c r="L9" t="s">
        <v>2506</v>
      </c>
      <c r="M9">
        <v>2012</v>
      </c>
      <c r="P9">
        <v>379</v>
      </c>
      <c r="Q9">
        <v>388</v>
      </c>
      <c r="U9" s="1" t="s">
        <v>2507</v>
      </c>
      <c r="V9" t="s">
        <v>2458</v>
      </c>
    </row>
    <row r="10" spans="1:23" x14ac:dyDescent="0.25">
      <c r="A10" t="s">
        <v>5432</v>
      </c>
      <c r="B10" t="str">
        <f t="shared" si="0"/>
        <v>DELETED</v>
      </c>
      <c r="C10" s="5"/>
      <c r="D10" s="5"/>
      <c r="E10" s="5" t="s">
        <v>5431</v>
      </c>
      <c r="F10" s="5"/>
      <c r="G10" s="3" t="s">
        <v>2511</v>
      </c>
      <c r="H10" t="s">
        <v>2510</v>
      </c>
      <c r="I10" t="s">
        <v>2512</v>
      </c>
      <c r="J10" t="s">
        <v>2513</v>
      </c>
      <c r="K10" t="s">
        <v>2466</v>
      </c>
      <c r="M10">
        <v>2015</v>
      </c>
      <c r="N10">
        <v>5</v>
      </c>
      <c r="O10">
        <v>4</v>
      </c>
      <c r="S10" s="1" t="s">
        <v>2463</v>
      </c>
      <c r="T10" s="1" t="s">
        <v>2464</v>
      </c>
      <c r="V10" t="s">
        <v>2458</v>
      </c>
    </row>
    <row r="11" spans="1:23" x14ac:dyDescent="0.25">
      <c r="A11" t="s">
        <v>5432</v>
      </c>
      <c r="B11" t="str">
        <f t="shared" si="0"/>
        <v>DELETED</v>
      </c>
      <c r="C11" s="5"/>
      <c r="D11" s="5"/>
      <c r="E11" s="5" t="s">
        <v>5431</v>
      </c>
      <c r="F11" s="5"/>
      <c r="G11" s="3" t="s">
        <v>2514</v>
      </c>
      <c r="H11" t="s">
        <v>413</v>
      </c>
      <c r="I11" t="s">
        <v>158</v>
      </c>
      <c r="J11" t="s">
        <v>776</v>
      </c>
      <c r="K11" t="s">
        <v>2515</v>
      </c>
      <c r="L11" t="s">
        <v>2516</v>
      </c>
      <c r="M11">
        <v>2015</v>
      </c>
      <c r="P11">
        <v>1247</v>
      </c>
      <c r="Q11">
        <v>1254</v>
      </c>
      <c r="U11" s="1" t="s">
        <v>2517</v>
      </c>
      <c r="V11" t="s">
        <v>2458</v>
      </c>
    </row>
    <row r="12" spans="1:23" x14ac:dyDescent="0.25">
      <c r="A12" t="s">
        <v>5432</v>
      </c>
      <c r="B12" t="str">
        <f t="shared" si="0"/>
        <v>DELETED</v>
      </c>
      <c r="C12" s="5" t="s">
        <v>5431</v>
      </c>
      <c r="D12" s="5"/>
      <c r="E12" s="5"/>
      <c r="F12" s="5"/>
      <c r="G12" s="3" t="s">
        <v>2519</v>
      </c>
      <c r="H12" t="s">
        <v>2518</v>
      </c>
      <c r="I12" t="s">
        <v>2520</v>
      </c>
      <c r="J12" t="s">
        <v>2521</v>
      </c>
      <c r="K12" t="s">
        <v>2522</v>
      </c>
      <c r="L12" t="s">
        <v>2523</v>
      </c>
      <c r="M12">
        <v>2014</v>
      </c>
      <c r="P12">
        <v>1406</v>
      </c>
      <c r="Q12">
        <v>1413</v>
      </c>
      <c r="U12" s="1" t="s">
        <v>2524</v>
      </c>
      <c r="V12" t="s">
        <v>2458</v>
      </c>
    </row>
    <row r="13" spans="1:23" x14ac:dyDescent="0.25">
      <c r="A13" t="s">
        <v>5432</v>
      </c>
      <c r="B13" t="str">
        <f t="shared" si="0"/>
        <v>DELETED</v>
      </c>
      <c r="C13" s="5" t="s">
        <v>5431</v>
      </c>
      <c r="D13" s="5"/>
      <c r="E13" s="5"/>
      <c r="F13" s="5" t="s">
        <v>5431</v>
      </c>
      <c r="G13" s="3" t="s">
        <v>2526</v>
      </c>
      <c r="H13" t="s">
        <v>2525</v>
      </c>
      <c r="I13" t="s">
        <v>2527</v>
      </c>
      <c r="J13" t="s">
        <v>2528</v>
      </c>
      <c r="K13" t="s">
        <v>2529</v>
      </c>
      <c r="L13" t="s">
        <v>2530</v>
      </c>
      <c r="M13">
        <v>2008</v>
      </c>
      <c r="P13">
        <v>247</v>
      </c>
      <c r="Q13">
        <v>253</v>
      </c>
      <c r="U13" s="1" t="s">
        <v>2531</v>
      </c>
      <c r="V13" t="s">
        <v>2458</v>
      </c>
    </row>
    <row r="14" spans="1:23" x14ac:dyDescent="0.25">
      <c r="A14" t="s">
        <v>5432</v>
      </c>
      <c r="B14" t="str">
        <f t="shared" si="0"/>
        <v>DELETED</v>
      </c>
      <c r="C14" s="5"/>
      <c r="D14" s="5" t="s">
        <v>5431</v>
      </c>
      <c r="E14" s="5"/>
      <c r="F14" s="5"/>
      <c r="G14" s="3" t="s">
        <v>2533</v>
      </c>
      <c r="H14" t="s">
        <v>2532</v>
      </c>
      <c r="I14" t="s">
        <v>2534</v>
      </c>
      <c r="J14" t="s">
        <v>2535</v>
      </c>
      <c r="K14" t="s">
        <v>2538</v>
      </c>
      <c r="L14" t="s">
        <v>2536</v>
      </c>
      <c r="M14">
        <v>2024</v>
      </c>
      <c r="N14">
        <v>17</v>
      </c>
      <c r="O14">
        <v>11</v>
      </c>
      <c r="S14" t="s">
        <v>2537</v>
      </c>
      <c r="V14" t="s">
        <v>2536</v>
      </c>
    </row>
    <row r="15" spans="1:23" x14ac:dyDescent="0.25">
      <c r="A15" t="s">
        <v>5436</v>
      </c>
      <c r="B15" t="str">
        <f t="shared" si="0"/>
        <v>DELETED</v>
      </c>
      <c r="C15" s="5"/>
      <c r="D15" s="5"/>
      <c r="E15" s="5" t="s">
        <v>5431</v>
      </c>
      <c r="F15" s="5"/>
      <c r="G15" s="3" t="s">
        <v>2540</v>
      </c>
      <c r="H15" t="s">
        <v>2539</v>
      </c>
      <c r="I15" t="s">
        <v>2541</v>
      </c>
      <c r="J15" t="s">
        <v>2542</v>
      </c>
      <c r="K15" t="s">
        <v>2543</v>
      </c>
      <c r="L15" t="s">
        <v>2544</v>
      </c>
      <c r="M15">
        <v>2006</v>
      </c>
      <c r="P15">
        <v>39</v>
      </c>
      <c r="Q15">
        <v>44</v>
      </c>
      <c r="U15" s="1" t="s">
        <v>2545</v>
      </c>
      <c r="V15" t="s">
        <v>2458</v>
      </c>
    </row>
    <row r="16" spans="1:23" x14ac:dyDescent="0.25">
      <c r="A16" t="s">
        <v>5432</v>
      </c>
      <c r="B16" t="str">
        <f t="shared" si="0"/>
        <v>DELETED</v>
      </c>
      <c r="C16" s="5" t="s">
        <v>5431</v>
      </c>
      <c r="D16" s="5"/>
      <c r="E16" s="5"/>
      <c r="F16" s="5"/>
      <c r="G16" s="3" t="s">
        <v>2550</v>
      </c>
      <c r="H16" t="s">
        <v>2546</v>
      </c>
      <c r="I16" t="s">
        <v>2549</v>
      </c>
      <c r="J16" t="s">
        <v>2548</v>
      </c>
      <c r="K16" t="s">
        <v>2551</v>
      </c>
      <c r="L16" t="s">
        <v>2552</v>
      </c>
      <c r="M16">
        <v>2009</v>
      </c>
      <c r="P16">
        <v>142</v>
      </c>
      <c r="Q16">
        <v>151</v>
      </c>
      <c r="U16" s="1" t="s">
        <v>2547</v>
      </c>
      <c r="V16" t="s">
        <v>2458</v>
      </c>
    </row>
    <row r="17" spans="1:22" x14ac:dyDescent="0.25">
      <c r="A17" t="s">
        <v>5434</v>
      </c>
      <c r="B17" t="str">
        <f t="shared" si="0"/>
        <v>DELETED</v>
      </c>
      <c r="C17" s="5" t="s">
        <v>5431</v>
      </c>
      <c r="D17" s="5"/>
      <c r="E17" s="5"/>
      <c r="F17" s="5"/>
      <c r="G17" s="3" t="s">
        <v>2554</v>
      </c>
      <c r="H17" t="s">
        <v>2553</v>
      </c>
      <c r="I17" t="s">
        <v>2555</v>
      </c>
      <c r="J17" t="s">
        <v>2556</v>
      </c>
      <c r="K17" t="s">
        <v>2557</v>
      </c>
      <c r="L17" t="s">
        <v>2558</v>
      </c>
      <c r="M17">
        <v>2017</v>
      </c>
      <c r="P17">
        <v>321</v>
      </c>
      <c r="Q17">
        <v>328</v>
      </c>
      <c r="U17" s="1" t="s">
        <v>2559</v>
      </c>
      <c r="V17" t="s">
        <v>2458</v>
      </c>
    </row>
    <row r="18" spans="1:22" x14ac:dyDescent="0.25">
      <c r="A18" t="s">
        <v>5432</v>
      </c>
      <c r="B18" t="str">
        <f t="shared" si="0"/>
        <v>DELETED</v>
      </c>
      <c r="C18" s="5"/>
      <c r="D18" s="5"/>
      <c r="E18" s="5" t="s">
        <v>5431</v>
      </c>
      <c r="F18" s="5"/>
      <c r="G18" s="3" t="s">
        <v>2561</v>
      </c>
      <c r="H18" t="s">
        <v>2560</v>
      </c>
      <c r="I18" t="s">
        <v>2461</v>
      </c>
      <c r="K18" t="s">
        <v>2472</v>
      </c>
      <c r="M18">
        <v>2022</v>
      </c>
      <c r="N18">
        <v>65</v>
      </c>
      <c r="O18">
        <v>4</v>
      </c>
      <c r="P18">
        <v>80</v>
      </c>
      <c r="Q18">
        <v>83</v>
      </c>
      <c r="S18" t="s">
        <v>2471</v>
      </c>
      <c r="T18" t="s">
        <v>2473</v>
      </c>
      <c r="V18" t="s">
        <v>2458</v>
      </c>
    </row>
    <row r="19" spans="1:22" x14ac:dyDescent="0.25">
      <c r="A19" t="s">
        <v>5432</v>
      </c>
      <c r="B19" t="str">
        <f t="shared" si="0"/>
        <v>READ</v>
      </c>
      <c r="C19" s="5"/>
      <c r="D19" s="5"/>
      <c r="E19" s="5"/>
      <c r="F19" s="5"/>
      <c r="G19" s="3" t="s">
        <v>2563</v>
      </c>
      <c r="H19" t="s">
        <v>2562</v>
      </c>
      <c r="I19" t="s">
        <v>2564</v>
      </c>
      <c r="J19" t="s">
        <v>2565</v>
      </c>
      <c r="K19" t="s">
        <v>2566</v>
      </c>
      <c r="L19" t="s">
        <v>2567</v>
      </c>
      <c r="M19">
        <v>2024</v>
      </c>
      <c r="P19">
        <v>257</v>
      </c>
      <c r="Q19">
        <v>265</v>
      </c>
      <c r="U19" s="1" t="s">
        <v>2568</v>
      </c>
      <c r="V19" t="s">
        <v>2458</v>
      </c>
    </row>
    <row r="20" spans="1:22" x14ac:dyDescent="0.25">
      <c r="A20" t="s">
        <v>5432</v>
      </c>
      <c r="B20" t="str">
        <f t="shared" si="0"/>
        <v>DELETED</v>
      </c>
      <c r="C20" s="5"/>
      <c r="D20" s="5"/>
      <c r="E20" s="5" t="s">
        <v>5431</v>
      </c>
      <c r="F20" s="5"/>
      <c r="G20" s="3" t="s">
        <v>2569</v>
      </c>
      <c r="H20" t="s">
        <v>2570</v>
      </c>
      <c r="I20" t="s">
        <v>2571</v>
      </c>
      <c r="K20" t="s">
        <v>2566</v>
      </c>
      <c r="L20" t="s">
        <v>2567</v>
      </c>
      <c r="M20">
        <v>2024</v>
      </c>
      <c r="P20">
        <v>27</v>
      </c>
      <c r="Q20">
        <v>35</v>
      </c>
      <c r="U20" s="1" t="s">
        <v>2568</v>
      </c>
      <c r="V20" t="s">
        <v>2458</v>
      </c>
    </row>
    <row r="21" spans="1:22" x14ac:dyDescent="0.25">
      <c r="A21" t="s">
        <v>5432</v>
      </c>
      <c r="B21" t="str">
        <f t="shared" si="0"/>
        <v>DELETED</v>
      </c>
      <c r="C21" s="5"/>
      <c r="D21" s="5" t="s">
        <v>5431</v>
      </c>
      <c r="E21" s="5"/>
      <c r="F21" s="5"/>
      <c r="G21" s="3" t="s">
        <v>2573</v>
      </c>
      <c r="H21" t="s">
        <v>2572</v>
      </c>
      <c r="I21" t="s">
        <v>2574</v>
      </c>
      <c r="J21" t="s">
        <v>2575</v>
      </c>
      <c r="K21" t="s">
        <v>2576</v>
      </c>
      <c r="L21" t="s">
        <v>2577</v>
      </c>
      <c r="M21">
        <v>2013</v>
      </c>
      <c r="P21">
        <v>422</v>
      </c>
      <c r="Q21">
        <v>432</v>
      </c>
      <c r="U21" s="1" t="s">
        <v>2578</v>
      </c>
      <c r="V21" t="s">
        <v>2458</v>
      </c>
    </row>
    <row r="22" spans="1:22" x14ac:dyDescent="0.25">
      <c r="A22" t="s">
        <v>5432</v>
      </c>
      <c r="B22" t="str">
        <f t="shared" si="0"/>
        <v>DELETED</v>
      </c>
      <c r="C22" s="5" t="s">
        <v>5431</v>
      </c>
      <c r="D22" s="5"/>
      <c r="E22" s="5"/>
      <c r="F22" s="5"/>
      <c r="G22" s="3" t="s">
        <v>2580</v>
      </c>
      <c r="H22" t="s">
        <v>2579</v>
      </c>
      <c r="I22" t="s">
        <v>2581</v>
      </c>
      <c r="J22" t="s">
        <v>2582</v>
      </c>
      <c r="K22" t="s">
        <v>2566</v>
      </c>
      <c r="L22" t="s">
        <v>2567</v>
      </c>
      <c r="M22">
        <v>2024</v>
      </c>
      <c r="P22">
        <v>266</v>
      </c>
      <c r="Q22">
        <v>274</v>
      </c>
      <c r="U22" s="1" t="s">
        <v>2568</v>
      </c>
      <c r="V22" t="s">
        <v>2458</v>
      </c>
    </row>
    <row r="23" spans="1:22" x14ac:dyDescent="0.25">
      <c r="A23" t="s">
        <v>5435</v>
      </c>
      <c r="B23" t="str">
        <f t="shared" si="0"/>
        <v>DELETED</v>
      </c>
      <c r="C23" s="5" t="s">
        <v>5431</v>
      </c>
      <c r="D23" s="5"/>
      <c r="E23" s="5"/>
      <c r="F23" s="5"/>
      <c r="G23" s="3" t="s">
        <v>2584</v>
      </c>
      <c r="H23" t="s">
        <v>2583</v>
      </c>
      <c r="I23" t="s">
        <v>2586</v>
      </c>
      <c r="J23" t="s">
        <v>2585</v>
      </c>
      <c r="K23" t="s">
        <v>2587</v>
      </c>
      <c r="L23" t="s">
        <v>2588</v>
      </c>
      <c r="M23">
        <v>2012</v>
      </c>
      <c r="P23">
        <v>989</v>
      </c>
      <c r="Q23">
        <v>996</v>
      </c>
      <c r="U23" s="1" t="s">
        <v>2589</v>
      </c>
      <c r="V23" t="s">
        <v>2458</v>
      </c>
    </row>
    <row r="24" spans="1:22" x14ac:dyDescent="0.25">
      <c r="A24" t="s">
        <v>5432</v>
      </c>
      <c r="B24" t="str">
        <f t="shared" si="0"/>
        <v>DELETED</v>
      </c>
      <c r="C24" s="5" t="s">
        <v>5431</v>
      </c>
      <c r="D24" s="5"/>
      <c r="E24" s="5"/>
      <c r="F24" s="5"/>
      <c r="G24" s="3" t="s">
        <v>2590</v>
      </c>
      <c r="H24" t="s">
        <v>2591</v>
      </c>
      <c r="I24" t="s">
        <v>2592</v>
      </c>
      <c r="J24" t="s">
        <v>2593</v>
      </c>
      <c r="K24" t="s">
        <v>2594</v>
      </c>
      <c r="M24">
        <v>2023</v>
      </c>
      <c r="N24">
        <v>48</v>
      </c>
      <c r="O24">
        <v>1</v>
      </c>
      <c r="S24" t="s">
        <v>2595</v>
      </c>
      <c r="T24" t="s">
        <v>2596</v>
      </c>
      <c r="V24" t="s">
        <v>2458</v>
      </c>
    </row>
    <row r="25" spans="1:22" x14ac:dyDescent="0.25">
      <c r="A25" t="s">
        <v>5437</v>
      </c>
      <c r="B25" t="str">
        <f t="shared" si="0"/>
        <v>DELETED</v>
      </c>
      <c r="C25" s="5" t="s">
        <v>5431</v>
      </c>
      <c r="D25" s="5"/>
      <c r="E25" s="5"/>
      <c r="F25" s="5"/>
      <c r="G25" s="3" t="s">
        <v>2598</v>
      </c>
      <c r="H25" t="s">
        <v>2597</v>
      </c>
      <c r="I25" t="s">
        <v>2599</v>
      </c>
      <c r="K25" t="s">
        <v>2472</v>
      </c>
      <c r="M25">
        <v>2022</v>
      </c>
      <c r="N25">
        <v>65</v>
      </c>
      <c r="O25">
        <v>4</v>
      </c>
      <c r="P25">
        <v>32</v>
      </c>
      <c r="Q25">
        <v>34</v>
      </c>
      <c r="S25" t="s">
        <v>2471</v>
      </c>
      <c r="T25" t="s">
        <v>2473</v>
      </c>
      <c r="V25" t="s">
        <v>2458</v>
      </c>
    </row>
    <row r="26" spans="1:22" x14ac:dyDescent="0.25">
      <c r="A26" t="s">
        <v>5432</v>
      </c>
      <c r="B26" t="str">
        <f t="shared" si="0"/>
        <v>DELETED</v>
      </c>
      <c r="C26" s="5" t="s">
        <v>5431</v>
      </c>
      <c r="D26" s="5"/>
      <c r="E26" s="5"/>
      <c r="F26" s="5"/>
      <c r="G26" s="3" t="s">
        <v>2602</v>
      </c>
      <c r="H26" t="s">
        <v>2600</v>
      </c>
      <c r="I26" t="s">
        <v>2601</v>
      </c>
      <c r="K26" t="s">
        <v>2603</v>
      </c>
      <c r="L26" t="s">
        <v>2604</v>
      </c>
      <c r="M26">
        <v>2009</v>
      </c>
      <c r="P26">
        <v>35</v>
      </c>
      <c r="Q26">
        <v>42</v>
      </c>
      <c r="U26" s="1" t="s">
        <v>2605</v>
      </c>
      <c r="V26" t="s">
        <v>2458</v>
      </c>
    </row>
    <row r="27" spans="1:22" x14ac:dyDescent="0.25">
      <c r="A27" t="s">
        <v>5438</v>
      </c>
      <c r="B27" t="str">
        <f t="shared" si="0"/>
        <v>DELETED</v>
      </c>
      <c r="C27" s="5" t="s">
        <v>5431</v>
      </c>
      <c r="D27" s="5"/>
      <c r="E27" s="5"/>
      <c r="F27" s="5"/>
      <c r="K27" t="s">
        <v>2606</v>
      </c>
      <c r="L27" t="s">
        <v>2499</v>
      </c>
      <c r="M27">
        <v>2023</v>
      </c>
      <c r="U27" s="1" t="s">
        <v>2500</v>
      </c>
      <c r="V27" t="s">
        <v>2458</v>
      </c>
    </row>
    <row r="28" spans="1:22" x14ac:dyDescent="0.25">
      <c r="A28" t="s">
        <v>5432</v>
      </c>
      <c r="B28" t="str">
        <f t="shared" si="0"/>
        <v>DELETED</v>
      </c>
      <c r="C28" s="5"/>
      <c r="D28" s="5"/>
      <c r="E28" s="5" t="s">
        <v>5431</v>
      </c>
      <c r="F28" s="5"/>
      <c r="G28" s="3" t="s">
        <v>2608</v>
      </c>
      <c r="H28" t="s">
        <v>2607</v>
      </c>
      <c r="I28" t="s">
        <v>2609</v>
      </c>
      <c r="J28" t="s">
        <v>2610</v>
      </c>
      <c r="K28" t="s">
        <v>2611</v>
      </c>
      <c r="M28">
        <v>2024</v>
      </c>
      <c r="N28">
        <v>2024</v>
      </c>
      <c r="O28" t="s">
        <v>2612</v>
      </c>
      <c r="S28" t="s">
        <v>2613</v>
      </c>
      <c r="T28" t="s">
        <v>2614</v>
      </c>
      <c r="V28" t="s">
        <v>2458</v>
      </c>
    </row>
    <row r="29" spans="1:22" x14ac:dyDescent="0.25">
      <c r="A29" t="s">
        <v>5432</v>
      </c>
      <c r="B29" t="str">
        <f t="shared" si="0"/>
        <v>DELETED</v>
      </c>
      <c r="C29" s="5"/>
      <c r="D29" s="5" t="s">
        <v>5431</v>
      </c>
      <c r="E29" s="5"/>
      <c r="F29" s="5"/>
      <c r="G29" s="3" t="s">
        <v>2615</v>
      </c>
      <c r="H29" t="s">
        <v>2616</v>
      </c>
      <c r="I29" t="s">
        <v>2617</v>
      </c>
      <c r="J29" t="s">
        <v>2618</v>
      </c>
      <c r="K29" t="s">
        <v>2619</v>
      </c>
      <c r="L29" t="s">
        <v>2620</v>
      </c>
      <c r="M29">
        <v>2024</v>
      </c>
      <c r="P29">
        <v>69</v>
      </c>
      <c r="Q29">
        <v>80</v>
      </c>
      <c r="U29" s="1" t="s">
        <v>2621</v>
      </c>
      <c r="V29" t="s">
        <v>2458</v>
      </c>
    </row>
    <row r="30" spans="1:22" x14ac:dyDescent="0.25">
      <c r="A30" t="s">
        <v>5432</v>
      </c>
      <c r="B30" t="str">
        <f t="shared" si="0"/>
        <v>DELETED</v>
      </c>
      <c r="C30" s="5" t="s">
        <v>5431</v>
      </c>
      <c r="D30" s="5"/>
      <c r="E30" s="5"/>
      <c r="F30" s="5"/>
      <c r="G30" s="3" t="s">
        <v>2623</v>
      </c>
      <c r="H30" t="s">
        <v>2622</v>
      </c>
      <c r="I30" t="s">
        <v>2624</v>
      </c>
      <c r="J30" t="s">
        <v>2625</v>
      </c>
      <c r="K30" t="s">
        <v>2626</v>
      </c>
      <c r="L30" t="s">
        <v>2627</v>
      </c>
      <c r="M30">
        <v>2018</v>
      </c>
      <c r="P30">
        <v>63</v>
      </c>
      <c r="Q30">
        <v>71</v>
      </c>
      <c r="U30" s="1" t="s">
        <v>2628</v>
      </c>
      <c r="V30" t="s">
        <v>2458</v>
      </c>
    </row>
    <row r="31" spans="1:22" x14ac:dyDescent="0.25">
      <c r="A31" t="s">
        <v>5432</v>
      </c>
      <c r="B31" t="str">
        <f t="shared" si="0"/>
        <v>READ</v>
      </c>
      <c r="C31" s="5"/>
      <c r="D31" s="5"/>
      <c r="E31" s="5"/>
      <c r="F31" s="5"/>
      <c r="G31" s="3" t="s">
        <v>2630</v>
      </c>
      <c r="H31" t="s">
        <v>2629</v>
      </c>
      <c r="I31" t="s">
        <v>2631</v>
      </c>
      <c r="J31" t="s">
        <v>2632</v>
      </c>
      <c r="K31" t="s">
        <v>2633</v>
      </c>
      <c r="L31" t="s">
        <v>2634</v>
      </c>
      <c r="M31">
        <v>2022</v>
      </c>
      <c r="P31">
        <v>105</v>
      </c>
      <c r="Q31">
        <v>113</v>
      </c>
      <c r="U31" s="1" t="s">
        <v>2635</v>
      </c>
      <c r="V31" t="s">
        <v>2458</v>
      </c>
    </row>
    <row r="32" spans="1:22" x14ac:dyDescent="0.25">
      <c r="A32" t="s">
        <v>5432</v>
      </c>
      <c r="B32" t="str">
        <f t="shared" si="0"/>
        <v>DELETED</v>
      </c>
      <c r="C32" s="5" t="s">
        <v>5431</v>
      </c>
      <c r="D32" s="5"/>
      <c r="E32" s="5"/>
      <c r="F32" s="5"/>
      <c r="G32" s="3" t="s">
        <v>2637</v>
      </c>
      <c r="H32" t="s">
        <v>2636</v>
      </c>
      <c r="I32" t="s">
        <v>2638</v>
      </c>
      <c r="J32" t="s">
        <v>2639</v>
      </c>
      <c r="K32" t="s">
        <v>2640</v>
      </c>
      <c r="L32" t="s">
        <v>2641</v>
      </c>
      <c r="M32">
        <v>2024</v>
      </c>
      <c r="P32">
        <v>1</v>
      </c>
      <c r="Q32">
        <v>14</v>
      </c>
      <c r="U32" s="1" t="s">
        <v>2642</v>
      </c>
      <c r="V32" t="s">
        <v>2458</v>
      </c>
    </row>
    <row r="33" spans="1:22" x14ac:dyDescent="0.25">
      <c r="A33" t="s">
        <v>5434</v>
      </c>
      <c r="B33" t="str">
        <f t="shared" si="0"/>
        <v>READ</v>
      </c>
      <c r="C33" s="5"/>
      <c r="D33" s="5"/>
      <c r="E33" s="5"/>
      <c r="F33" s="5"/>
      <c r="G33" s="3" t="s">
        <v>2643</v>
      </c>
      <c r="H33" t="s">
        <v>1364</v>
      </c>
      <c r="I33" t="s">
        <v>2644</v>
      </c>
      <c r="J33" t="s">
        <v>2093</v>
      </c>
      <c r="K33" t="s">
        <v>2646</v>
      </c>
      <c r="L33" t="s">
        <v>2645</v>
      </c>
      <c r="M33">
        <v>2019</v>
      </c>
      <c r="P33">
        <v>393</v>
      </c>
      <c r="Q33">
        <v>397</v>
      </c>
      <c r="U33" s="1" t="s">
        <v>2647</v>
      </c>
      <c r="V33" t="s">
        <v>2458</v>
      </c>
    </row>
    <row r="34" spans="1:22" x14ac:dyDescent="0.25">
      <c r="A34" t="s">
        <v>5438</v>
      </c>
      <c r="B34" t="str">
        <f t="shared" si="0"/>
        <v>DELETED</v>
      </c>
      <c r="C34" s="5" t="s">
        <v>5431</v>
      </c>
      <c r="D34" s="5"/>
      <c r="E34" s="5"/>
      <c r="F34" s="5"/>
      <c r="J34" t="s">
        <v>2651</v>
      </c>
      <c r="K34" t="s">
        <v>2648</v>
      </c>
      <c r="L34" t="s">
        <v>2649</v>
      </c>
      <c r="M34">
        <v>2024</v>
      </c>
      <c r="U34" s="1" t="s">
        <v>2650</v>
      </c>
      <c r="V34" t="s">
        <v>2458</v>
      </c>
    </row>
    <row r="35" spans="1:22" x14ac:dyDescent="0.25">
      <c r="A35" t="s">
        <v>5432</v>
      </c>
      <c r="B35" t="str">
        <f t="shared" si="0"/>
        <v>DELETED</v>
      </c>
      <c r="C35" s="5"/>
      <c r="D35" s="5" t="s">
        <v>5431</v>
      </c>
      <c r="E35" s="5"/>
      <c r="F35" s="5"/>
      <c r="G35" s="3" t="s">
        <v>2653</v>
      </c>
      <c r="H35" t="s">
        <v>2652</v>
      </c>
      <c r="I35" t="s">
        <v>2654</v>
      </c>
      <c r="J35" t="s">
        <v>2655</v>
      </c>
      <c r="K35" t="s">
        <v>2656</v>
      </c>
      <c r="M35">
        <v>2019</v>
      </c>
      <c r="N35">
        <v>19</v>
      </c>
      <c r="O35">
        <v>1</v>
      </c>
      <c r="S35" t="s">
        <v>2657</v>
      </c>
      <c r="V35" t="s">
        <v>2458</v>
      </c>
    </row>
    <row r="36" spans="1:22" x14ac:dyDescent="0.25">
      <c r="A36" t="s">
        <v>5432</v>
      </c>
      <c r="B36" t="str">
        <f t="shared" si="0"/>
        <v>READ</v>
      </c>
      <c r="C36" s="5"/>
      <c r="D36" s="5"/>
      <c r="E36" s="5"/>
      <c r="F36" s="5"/>
      <c r="G36" s="3" t="s">
        <v>2659</v>
      </c>
      <c r="H36" t="s">
        <v>2658</v>
      </c>
      <c r="I36" t="s">
        <v>2660</v>
      </c>
      <c r="J36" t="s">
        <v>2661</v>
      </c>
      <c r="K36" t="s">
        <v>2662</v>
      </c>
      <c r="M36">
        <v>2010</v>
      </c>
      <c r="N36">
        <v>41</v>
      </c>
      <c r="O36">
        <v>4</v>
      </c>
      <c r="P36">
        <v>98</v>
      </c>
      <c r="Q36">
        <v>118</v>
      </c>
      <c r="S36" t="s">
        <v>2663</v>
      </c>
      <c r="T36" t="s">
        <v>2664</v>
      </c>
      <c r="V36" t="s">
        <v>2458</v>
      </c>
    </row>
    <row r="37" spans="1:22" x14ac:dyDescent="0.25">
      <c r="A37" t="s">
        <v>5432</v>
      </c>
      <c r="B37" t="str">
        <f t="shared" si="0"/>
        <v>DELETED</v>
      </c>
      <c r="C37" s="5" t="s">
        <v>5431</v>
      </c>
      <c r="D37" s="5"/>
      <c r="E37" s="5"/>
      <c r="F37" s="5"/>
      <c r="G37" s="3"/>
      <c r="H37" t="s">
        <v>2665</v>
      </c>
      <c r="I37" t="s">
        <v>2666</v>
      </c>
      <c r="J37" t="s">
        <v>2667</v>
      </c>
      <c r="K37" t="s">
        <v>2668</v>
      </c>
      <c r="L37" t="s">
        <v>2669</v>
      </c>
      <c r="M37">
        <v>2015</v>
      </c>
      <c r="P37">
        <v>287</v>
      </c>
      <c r="Q37">
        <v>288</v>
      </c>
      <c r="V37" t="s">
        <v>2670</v>
      </c>
    </row>
    <row r="38" spans="1:22" x14ac:dyDescent="0.25">
      <c r="A38" t="s">
        <v>5432</v>
      </c>
      <c r="B38" t="str">
        <f t="shared" si="0"/>
        <v>DELETED</v>
      </c>
      <c r="C38" s="5"/>
      <c r="D38" s="5" t="s">
        <v>5431</v>
      </c>
      <c r="E38" s="5"/>
      <c r="F38" s="5"/>
      <c r="G38" s="3" t="s">
        <v>2672</v>
      </c>
      <c r="H38" t="s">
        <v>2671</v>
      </c>
      <c r="I38" t="s">
        <v>2673</v>
      </c>
      <c r="J38" t="s">
        <v>2674</v>
      </c>
      <c r="K38" t="s">
        <v>2675</v>
      </c>
      <c r="L38" t="s">
        <v>2676</v>
      </c>
      <c r="M38">
        <v>2015</v>
      </c>
      <c r="P38">
        <v>1</v>
      </c>
      <c r="Q38">
        <v>5</v>
      </c>
      <c r="R38">
        <v>30</v>
      </c>
      <c r="U38" s="1" t="s">
        <v>2677</v>
      </c>
      <c r="V38" t="s">
        <v>2458</v>
      </c>
    </row>
    <row r="39" spans="1:22" x14ac:dyDescent="0.25">
      <c r="A39" t="s">
        <v>5432</v>
      </c>
      <c r="B39" t="str">
        <f t="shared" si="0"/>
        <v>DELETED</v>
      </c>
      <c r="C39" s="5"/>
      <c r="D39" s="5" t="s">
        <v>5431</v>
      </c>
      <c r="E39" s="5"/>
      <c r="F39" s="5"/>
      <c r="G39" s="3" t="s">
        <v>2679</v>
      </c>
      <c r="H39" t="s">
        <v>2678</v>
      </c>
      <c r="I39" t="s">
        <v>2680</v>
      </c>
      <c r="J39" t="s">
        <v>2681</v>
      </c>
      <c r="K39" t="s">
        <v>2682</v>
      </c>
      <c r="L39" t="s">
        <v>2683</v>
      </c>
      <c r="M39">
        <v>2011</v>
      </c>
      <c r="P39">
        <v>1</v>
      </c>
      <c r="Q39">
        <v>6</v>
      </c>
      <c r="R39">
        <v>2</v>
      </c>
      <c r="U39" s="1" t="s">
        <v>2684</v>
      </c>
      <c r="V39" t="s">
        <v>2458</v>
      </c>
    </row>
    <row r="40" spans="1:22" x14ac:dyDescent="0.25">
      <c r="A40" t="s">
        <v>5438</v>
      </c>
      <c r="B40" t="str">
        <f t="shared" si="0"/>
        <v>DELETED</v>
      </c>
      <c r="C40" s="5" t="s">
        <v>5431</v>
      </c>
      <c r="D40" s="5"/>
      <c r="E40" s="5"/>
      <c r="F40" s="5"/>
      <c r="K40" t="s">
        <v>2685</v>
      </c>
      <c r="L40" t="s">
        <v>2686</v>
      </c>
      <c r="M40">
        <v>2024</v>
      </c>
      <c r="U40" s="1" t="s">
        <v>2687</v>
      </c>
      <c r="V40" t="s">
        <v>2458</v>
      </c>
    </row>
    <row r="41" spans="1:22" x14ac:dyDescent="0.25">
      <c r="A41" t="s">
        <v>5432</v>
      </c>
      <c r="B41" t="str">
        <f t="shared" si="0"/>
        <v>DELETED</v>
      </c>
      <c r="C41" s="5"/>
      <c r="D41" s="5" t="s">
        <v>5431</v>
      </c>
      <c r="E41" s="5"/>
      <c r="F41" s="5"/>
      <c r="G41" s="3" t="s">
        <v>2688</v>
      </c>
      <c r="H41" t="s">
        <v>2689</v>
      </c>
      <c r="I41" t="s">
        <v>2690</v>
      </c>
      <c r="J41" t="s">
        <v>2691</v>
      </c>
      <c r="K41" t="s">
        <v>2692</v>
      </c>
      <c r="L41" t="s">
        <v>2693</v>
      </c>
      <c r="M41">
        <v>2014</v>
      </c>
      <c r="P41">
        <v>1</v>
      </c>
      <c r="Q41">
        <v>6</v>
      </c>
      <c r="R41">
        <v>14</v>
      </c>
      <c r="U41" s="1" t="s">
        <v>2694</v>
      </c>
      <c r="V41" t="s">
        <v>2458</v>
      </c>
    </row>
    <row r="42" spans="1:22" x14ac:dyDescent="0.25">
      <c r="A42" t="s">
        <v>5432</v>
      </c>
      <c r="B42" t="str">
        <f t="shared" si="0"/>
        <v>DELETED</v>
      </c>
      <c r="C42" s="5" t="s">
        <v>5431</v>
      </c>
      <c r="D42" s="5"/>
      <c r="E42" s="5"/>
      <c r="F42" s="5"/>
      <c r="G42" s="3" t="s">
        <v>2697</v>
      </c>
      <c r="H42" t="s">
        <v>2695</v>
      </c>
      <c r="I42" t="s">
        <v>2696</v>
      </c>
      <c r="J42" t="s">
        <v>2698</v>
      </c>
      <c r="K42" t="s">
        <v>2699</v>
      </c>
      <c r="L42" t="s">
        <v>2700</v>
      </c>
      <c r="M42">
        <v>2017</v>
      </c>
      <c r="P42">
        <v>15</v>
      </c>
      <c r="Q42">
        <v>25</v>
      </c>
      <c r="U42" s="1" t="s">
        <v>2701</v>
      </c>
      <c r="V42" t="s">
        <v>2458</v>
      </c>
    </row>
    <row r="43" spans="1:22" x14ac:dyDescent="0.25">
      <c r="A43" t="s">
        <v>5432</v>
      </c>
      <c r="B43" t="str">
        <f t="shared" si="0"/>
        <v>DELETED</v>
      </c>
      <c r="C43" s="5"/>
      <c r="D43" s="5" t="s">
        <v>5431</v>
      </c>
      <c r="E43" s="5"/>
      <c r="F43" s="5"/>
      <c r="G43" s="3" t="s">
        <v>2703</v>
      </c>
      <c r="H43" t="s">
        <v>2702</v>
      </c>
      <c r="I43" t="s">
        <v>2704</v>
      </c>
      <c r="J43" t="s">
        <v>2705</v>
      </c>
      <c r="K43" t="s">
        <v>2706</v>
      </c>
      <c r="L43" t="s">
        <v>2707</v>
      </c>
      <c r="M43">
        <v>2011</v>
      </c>
      <c r="P43">
        <v>259</v>
      </c>
      <c r="Q43">
        <v>265</v>
      </c>
      <c r="U43" s="1" t="s">
        <v>2708</v>
      </c>
      <c r="V43" t="s">
        <v>2458</v>
      </c>
    </row>
    <row r="44" spans="1:22" x14ac:dyDescent="0.25">
      <c r="A44" t="s">
        <v>5432</v>
      </c>
      <c r="B44" t="str">
        <f t="shared" si="0"/>
        <v>DELETED</v>
      </c>
      <c r="C44" s="5"/>
      <c r="D44" s="5" t="s">
        <v>5431</v>
      </c>
      <c r="E44" s="5"/>
      <c r="F44" s="5"/>
      <c r="G44" s="3" t="s">
        <v>2709</v>
      </c>
      <c r="H44" t="s">
        <v>2710</v>
      </c>
      <c r="I44" t="s">
        <v>2711</v>
      </c>
      <c r="J44" t="s">
        <v>2712</v>
      </c>
      <c r="K44" t="s">
        <v>2713</v>
      </c>
      <c r="L44" t="s">
        <v>2714</v>
      </c>
      <c r="M44">
        <v>2007</v>
      </c>
      <c r="P44">
        <v>85</v>
      </c>
      <c r="Q44">
        <v>88</v>
      </c>
      <c r="U44" s="1" t="s">
        <v>2715</v>
      </c>
      <c r="V44" t="s">
        <v>2458</v>
      </c>
    </row>
    <row r="45" spans="1:22" x14ac:dyDescent="0.25">
      <c r="A45" t="s">
        <v>5438</v>
      </c>
      <c r="B45" t="str">
        <f t="shared" si="0"/>
        <v>DELETED</v>
      </c>
      <c r="C45" s="5" t="s">
        <v>5431</v>
      </c>
      <c r="D45" s="5"/>
      <c r="E45" s="5"/>
      <c r="F45" s="5"/>
      <c r="K45" t="s">
        <v>2566</v>
      </c>
      <c r="L45" t="s">
        <v>2567</v>
      </c>
      <c r="M45">
        <v>2024</v>
      </c>
      <c r="U45" s="1" t="s">
        <v>2568</v>
      </c>
      <c r="V45" t="s">
        <v>2458</v>
      </c>
    </row>
    <row r="46" spans="1:22" x14ac:dyDescent="0.25">
      <c r="A46" t="s">
        <v>5432</v>
      </c>
      <c r="B46" t="str">
        <f t="shared" si="0"/>
        <v>DELETED</v>
      </c>
      <c r="C46" s="5"/>
      <c r="D46" s="5" t="s">
        <v>5431</v>
      </c>
      <c r="E46" s="5"/>
      <c r="F46" s="5"/>
      <c r="H46" t="s">
        <v>2716</v>
      </c>
      <c r="I46" t="s">
        <v>2717</v>
      </c>
      <c r="J46" t="s">
        <v>2718</v>
      </c>
      <c r="K46" t="s">
        <v>2719</v>
      </c>
      <c r="L46" t="s">
        <v>2720</v>
      </c>
      <c r="M46">
        <v>2009</v>
      </c>
      <c r="N46">
        <v>96</v>
      </c>
      <c r="P46">
        <v>129</v>
      </c>
      <c r="Q46">
        <v>138</v>
      </c>
      <c r="U46" s="1" t="s">
        <v>2721</v>
      </c>
      <c r="V46" t="s">
        <v>2722</v>
      </c>
    </row>
    <row r="47" spans="1:22" x14ac:dyDescent="0.25">
      <c r="A47" t="s">
        <v>5438</v>
      </c>
      <c r="B47" t="str">
        <f t="shared" si="0"/>
        <v>DELETED</v>
      </c>
      <c r="C47" s="5" t="s">
        <v>5431</v>
      </c>
      <c r="D47" s="5"/>
      <c r="E47" s="5"/>
      <c r="F47" s="5"/>
      <c r="K47" t="s">
        <v>2723</v>
      </c>
      <c r="L47" t="s">
        <v>2724</v>
      </c>
      <c r="M47">
        <v>2023</v>
      </c>
      <c r="U47" s="1" t="s">
        <v>2725</v>
      </c>
      <c r="V47" t="s">
        <v>2670</v>
      </c>
    </row>
    <row r="48" spans="1:22" x14ac:dyDescent="0.25">
      <c r="A48" t="s">
        <v>5432</v>
      </c>
      <c r="B48" t="str">
        <f>IF(OR(C48="x",D48="x",E48="x",F48="x"),"DELETED","READ")</f>
        <v>READ</v>
      </c>
      <c r="C48" s="5"/>
      <c r="D48" s="5"/>
      <c r="E48" s="5"/>
      <c r="F48" s="5"/>
      <c r="G48" s="3" t="s">
        <v>2726</v>
      </c>
      <c r="H48" t="s">
        <v>2727</v>
      </c>
      <c r="I48" t="s">
        <v>2728</v>
      </c>
      <c r="J48" t="s">
        <v>2729</v>
      </c>
      <c r="K48" t="s">
        <v>2730</v>
      </c>
      <c r="L48" t="s">
        <v>2731</v>
      </c>
      <c r="M48">
        <v>2009</v>
      </c>
      <c r="P48">
        <v>1</v>
      </c>
      <c r="Q48">
        <v>10</v>
      </c>
      <c r="R48">
        <v>13</v>
      </c>
      <c r="U48" s="1" t="s">
        <v>2732</v>
      </c>
      <c r="V48" t="s">
        <v>2458</v>
      </c>
    </row>
    <row r="49" spans="1:22" x14ac:dyDescent="0.25">
      <c r="A49" t="s">
        <v>5432</v>
      </c>
      <c r="B49" t="str">
        <f>IF(OR(C49="x",D49="x",E49="x",F49="x"),"DELETED","READ")</f>
        <v>DELETED</v>
      </c>
      <c r="C49" s="5"/>
      <c r="D49" s="5" t="s">
        <v>5431</v>
      </c>
      <c r="E49" s="5"/>
      <c r="F49" s="5"/>
      <c r="H49" t="s">
        <v>2733</v>
      </c>
      <c r="I49" t="s">
        <v>2734</v>
      </c>
      <c r="J49" t="s">
        <v>2735</v>
      </c>
      <c r="K49" t="s">
        <v>2736</v>
      </c>
      <c r="L49" t="s">
        <v>2737</v>
      </c>
      <c r="M49">
        <v>2008</v>
      </c>
      <c r="N49">
        <v>79</v>
      </c>
      <c r="P49">
        <v>89</v>
      </c>
      <c r="Q49">
        <v>102</v>
      </c>
      <c r="U49" s="1" t="s">
        <v>2738</v>
      </c>
      <c r="V49" t="s">
        <v>2722</v>
      </c>
    </row>
    <row r="50" spans="1:22" x14ac:dyDescent="0.25">
      <c r="A50" t="s">
        <v>5438</v>
      </c>
      <c r="B50" t="str">
        <f t="shared" si="0"/>
        <v>DELETED</v>
      </c>
      <c r="C50" s="5" t="s">
        <v>5431</v>
      </c>
      <c r="D50" s="5"/>
      <c r="E50" s="5"/>
      <c r="F50" s="5"/>
      <c r="K50" t="s">
        <v>2739</v>
      </c>
      <c r="L50" t="s">
        <v>2740</v>
      </c>
      <c r="M50">
        <v>2022</v>
      </c>
      <c r="U50" s="1" t="s">
        <v>2741</v>
      </c>
      <c r="V50" t="s">
        <v>2458</v>
      </c>
    </row>
    <row r="51" spans="1:22" x14ac:dyDescent="0.25">
      <c r="A51" t="s">
        <v>5438</v>
      </c>
      <c r="B51" t="str">
        <f t="shared" si="0"/>
        <v>DELETED</v>
      </c>
      <c r="C51" s="5" t="s">
        <v>5431</v>
      </c>
      <c r="D51" s="5"/>
      <c r="E51" s="5"/>
      <c r="F51" s="5"/>
      <c r="K51" t="s">
        <v>2742</v>
      </c>
      <c r="L51" t="s">
        <v>2743</v>
      </c>
      <c r="M51">
        <v>2022</v>
      </c>
      <c r="U51" s="1" t="s">
        <v>2744</v>
      </c>
      <c r="V51" t="s">
        <v>2458</v>
      </c>
    </row>
    <row r="52" spans="1:22" x14ac:dyDescent="0.25">
      <c r="A52" t="s">
        <v>5438</v>
      </c>
      <c r="B52" t="str">
        <f t="shared" si="0"/>
        <v>DELETED</v>
      </c>
      <c r="C52" s="5" t="s">
        <v>5431</v>
      </c>
      <c r="D52" s="5"/>
      <c r="E52" s="5"/>
      <c r="F52" s="5"/>
      <c r="K52" t="s">
        <v>2745</v>
      </c>
      <c r="L52" t="s">
        <v>2746</v>
      </c>
      <c r="M52">
        <v>2023</v>
      </c>
      <c r="U52" s="1" t="s">
        <v>2747</v>
      </c>
      <c r="V52" t="s">
        <v>2458</v>
      </c>
    </row>
    <row r="53" spans="1:22" x14ac:dyDescent="0.25">
      <c r="A53" t="s">
        <v>5439</v>
      </c>
      <c r="B53" t="str">
        <f t="shared" si="0"/>
        <v>DELETED</v>
      </c>
      <c r="C53" s="5" t="s">
        <v>5431</v>
      </c>
      <c r="D53" s="5"/>
      <c r="E53" s="5"/>
      <c r="F53" s="5"/>
      <c r="H53" t="s">
        <v>2748</v>
      </c>
      <c r="I53" t="s">
        <v>2751</v>
      </c>
      <c r="K53" t="s">
        <v>2749</v>
      </c>
      <c r="L53" t="s">
        <v>2750</v>
      </c>
      <c r="M53">
        <v>2015</v>
      </c>
      <c r="N53">
        <v>1</v>
      </c>
      <c r="V53" t="s">
        <v>2752</v>
      </c>
    </row>
    <row r="54" spans="1:22" x14ac:dyDescent="0.25">
      <c r="A54" t="s">
        <v>5438</v>
      </c>
      <c r="B54" t="str">
        <f t="shared" si="0"/>
        <v>DELETED</v>
      </c>
      <c r="C54" s="5" t="s">
        <v>5431</v>
      </c>
      <c r="D54" s="5"/>
      <c r="E54" s="5"/>
      <c r="F54" s="5"/>
      <c r="K54" t="s">
        <v>2753</v>
      </c>
      <c r="L54" t="s">
        <v>2754</v>
      </c>
      <c r="M54">
        <v>2024</v>
      </c>
      <c r="U54" s="1" t="s">
        <v>2755</v>
      </c>
      <c r="V54" t="s">
        <v>2458</v>
      </c>
    </row>
    <row r="55" spans="1:22" x14ac:dyDescent="0.25">
      <c r="A55" t="s">
        <v>5438</v>
      </c>
      <c r="B55" t="str">
        <f t="shared" si="0"/>
        <v>DELETED</v>
      </c>
      <c r="C55" s="5" t="s">
        <v>5431</v>
      </c>
      <c r="D55" s="5"/>
      <c r="E55" s="5"/>
      <c r="F55" s="5"/>
      <c r="K55" t="s">
        <v>2756</v>
      </c>
      <c r="L55" t="s">
        <v>2757</v>
      </c>
      <c r="M55">
        <v>2024</v>
      </c>
      <c r="U55" s="1" t="s">
        <v>2758</v>
      </c>
      <c r="V55" t="s">
        <v>2458</v>
      </c>
    </row>
    <row r="56" spans="1:22" x14ac:dyDescent="0.25">
      <c r="A56" t="s">
        <v>5438</v>
      </c>
      <c r="B56" t="str">
        <f t="shared" si="0"/>
        <v>DELETED</v>
      </c>
      <c r="C56" s="5" t="s">
        <v>5431</v>
      </c>
      <c r="D56" s="5"/>
      <c r="E56" s="5"/>
      <c r="F56" s="5"/>
      <c r="J56" t="s">
        <v>2762</v>
      </c>
      <c r="K56" t="s">
        <v>2759</v>
      </c>
      <c r="L56" t="s">
        <v>2760</v>
      </c>
      <c r="M56">
        <v>2024</v>
      </c>
      <c r="U56" s="1" t="s">
        <v>2761</v>
      </c>
      <c r="V56" t="s">
        <v>2458</v>
      </c>
    </row>
    <row r="57" spans="1:22" x14ac:dyDescent="0.25">
      <c r="A57" t="s">
        <v>5438</v>
      </c>
      <c r="B57" t="str">
        <f t="shared" si="0"/>
        <v>DELETED</v>
      </c>
      <c r="C57" s="5" t="s">
        <v>5431</v>
      </c>
      <c r="D57" s="5"/>
      <c r="E57" s="5"/>
      <c r="F57" s="5"/>
      <c r="J57" t="s">
        <v>2766</v>
      </c>
      <c r="K57" t="s">
        <v>2763</v>
      </c>
      <c r="L57" t="s">
        <v>2764</v>
      </c>
      <c r="M57">
        <v>2023</v>
      </c>
      <c r="U57" s="1" t="s">
        <v>2765</v>
      </c>
      <c r="V57" t="s">
        <v>2458</v>
      </c>
    </row>
    <row r="58" spans="1:22" x14ac:dyDescent="0.25">
      <c r="A58" t="s">
        <v>5438</v>
      </c>
      <c r="B58" t="str">
        <f t="shared" si="0"/>
        <v>DELETED</v>
      </c>
      <c r="C58" s="5" t="s">
        <v>5431</v>
      </c>
      <c r="D58" s="5"/>
      <c r="E58" s="5"/>
      <c r="F58" s="5"/>
      <c r="K58" t="s">
        <v>2767</v>
      </c>
      <c r="L58" t="s">
        <v>2768</v>
      </c>
      <c r="M58">
        <v>2024</v>
      </c>
      <c r="U58" s="1" t="s">
        <v>2769</v>
      </c>
      <c r="V58" t="s">
        <v>2458</v>
      </c>
    </row>
    <row r="59" spans="1:22" x14ac:dyDescent="0.25">
      <c r="A59" t="s">
        <v>5438</v>
      </c>
      <c r="B59" t="str">
        <f t="shared" si="0"/>
        <v>DELETED</v>
      </c>
      <c r="C59" s="5" t="s">
        <v>5431</v>
      </c>
      <c r="D59" s="5"/>
      <c r="E59" s="5"/>
      <c r="F59" s="5"/>
      <c r="K59" t="s">
        <v>2770</v>
      </c>
      <c r="L59" t="s">
        <v>2771</v>
      </c>
      <c r="M59">
        <v>2023</v>
      </c>
      <c r="U59" s="1" t="s">
        <v>2772</v>
      </c>
      <c r="V59" t="s">
        <v>2458</v>
      </c>
    </row>
    <row r="60" spans="1:22" x14ac:dyDescent="0.25">
      <c r="A60" t="s">
        <v>5438</v>
      </c>
      <c r="B60" t="str">
        <f t="shared" si="0"/>
        <v>DELETED</v>
      </c>
      <c r="C60" s="5" t="s">
        <v>5431</v>
      </c>
      <c r="D60" s="5"/>
      <c r="E60" s="5"/>
      <c r="F60" s="5"/>
      <c r="K60" t="s">
        <v>2773</v>
      </c>
      <c r="L60" t="s">
        <v>2774</v>
      </c>
      <c r="M60">
        <v>2023</v>
      </c>
      <c r="U60" s="1" t="s">
        <v>2775</v>
      </c>
      <c r="V60" t="s">
        <v>2458</v>
      </c>
    </row>
    <row r="61" spans="1:22" x14ac:dyDescent="0.25">
      <c r="A61" t="s">
        <v>5438</v>
      </c>
      <c r="B61" t="str">
        <f t="shared" si="0"/>
        <v>DELETED</v>
      </c>
      <c r="C61" s="5" t="s">
        <v>5431</v>
      </c>
      <c r="D61" s="5"/>
      <c r="E61" s="5"/>
      <c r="F61" s="5"/>
      <c r="K61" t="s">
        <v>2776</v>
      </c>
      <c r="L61" t="s">
        <v>2777</v>
      </c>
      <c r="M61">
        <v>2024</v>
      </c>
      <c r="U61" s="1" t="s">
        <v>2778</v>
      </c>
      <c r="V61" t="s">
        <v>2458</v>
      </c>
    </row>
    <row r="62" spans="1:22" x14ac:dyDescent="0.25">
      <c r="A62" t="s">
        <v>5438</v>
      </c>
      <c r="B62" t="str">
        <f t="shared" si="0"/>
        <v>DELETED</v>
      </c>
      <c r="C62" s="5" t="s">
        <v>5431</v>
      </c>
      <c r="D62" s="5"/>
      <c r="E62" s="5"/>
      <c r="F62" s="5"/>
      <c r="K62" t="s">
        <v>2779</v>
      </c>
      <c r="L62" t="s">
        <v>2780</v>
      </c>
      <c r="M62">
        <v>2023</v>
      </c>
      <c r="U62" s="1" t="s">
        <v>2781</v>
      </c>
      <c r="V62" t="s">
        <v>2458</v>
      </c>
    </row>
    <row r="63" spans="1:22" x14ac:dyDescent="0.25">
      <c r="A63" t="s">
        <v>5438</v>
      </c>
      <c r="B63" t="str">
        <f t="shared" si="0"/>
        <v>DELETED</v>
      </c>
      <c r="C63" s="5" t="s">
        <v>5431</v>
      </c>
      <c r="D63" s="5"/>
      <c r="E63" s="5"/>
      <c r="F63" s="5"/>
      <c r="K63" t="s">
        <v>2633</v>
      </c>
      <c r="L63" t="s">
        <v>2634</v>
      </c>
      <c r="M63">
        <v>2022</v>
      </c>
      <c r="U63" s="1" t="s">
        <v>2635</v>
      </c>
      <c r="V63" t="s">
        <v>2458</v>
      </c>
    </row>
    <row r="64" spans="1:22" x14ac:dyDescent="0.25">
      <c r="A64" t="s">
        <v>5438</v>
      </c>
      <c r="B64" t="str">
        <f t="shared" si="0"/>
        <v>DELETED</v>
      </c>
      <c r="C64" s="5" t="s">
        <v>5431</v>
      </c>
      <c r="D64" s="5"/>
      <c r="E64" s="5"/>
      <c r="F64" s="5"/>
      <c r="K64" t="s">
        <v>2619</v>
      </c>
      <c r="L64" t="s">
        <v>2782</v>
      </c>
      <c r="M64">
        <v>2024</v>
      </c>
      <c r="U64" s="1" t="s">
        <v>2621</v>
      </c>
      <c r="V64" t="s">
        <v>2458</v>
      </c>
    </row>
    <row r="65" spans="1:22" x14ac:dyDescent="0.25">
      <c r="A65" t="s">
        <v>5438</v>
      </c>
      <c r="B65" t="str">
        <f t="shared" si="0"/>
        <v>DELETED</v>
      </c>
      <c r="C65" s="5" t="s">
        <v>5431</v>
      </c>
      <c r="D65" s="5"/>
      <c r="E65" s="5"/>
      <c r="F65" s="5"/>
      <c r="K65" t="s">
        <v>2783</v>
      </c>
      <c r="L65" t="s">
        <v>2784</v>
      </c>
      <c r="M65">
        <v>2022</v>
      </c>
      <c r="U65" s="1" t="s">
        <v>2785</v>
      </c>
      <c r="V65" t="s">
        <v>2458</v>
      </c>
    </row>
    <row r="66" spans="1:22" x14ac:dyDescent="0.25">
      <c r="A66" t="s">
        <v>5438</v>
      </c>
      <c r="B66" t="str">
        <f t="shared" si="0"/>
        <v>DELETED</v>
      </c>
      <c r="C66" s="5" t="s">
        <v>5431</v>
      </c>
      <c r="D66" s="5"/>
      <c r="E66" s="5"/>
      <c r="F66" s="5"/>
      <c r="K66" t="s">
        <v>2786</v>
      </c>
      <c r="L66" t="s">
        <v>2787</v>
      </c>
      <c r="M66">
        <v>2022</v>
      </c>
      <c r="U66" s="1" t="s">
        <v>2788</v>
      </c>
      <c r="V66" t="s">
        <v>2458</v>
      </c>
    </row>
    <row r="67" spans="1:22" x14ac:dyDescent="0.25">
      <c r="A67" t="s">
        <v>5438</v>
      </c>
      <c r="B67" t="str">
        <f t="shared" ref="B67:B78" si="1">IF(OR(C67="x",D67="x",E67="x",F67="x"),"DELETED","READ")</f>
        <v>DELETED</v>
      </c>
      <c r="C67" s="5" t="s">
        <v>5431</v>
      </c>
      <c r="D67" s="5"/>
      <c r="E67" s="5"/>
      <c r="F67" s="5"/>
      <c r="J67" t="s">
        <v>2792</v>
      </c>
      <c r="K67" t="s">
        <v>2789</v>
      </c>
      <c r="L67" t="s">
        <v>2790</v>
      </c>
      <c r="M67">
        <v>2022</v>
      </c>
      <c r="U67" s="1" t="s">
        <v>2791</v>
      </c>
      <c r="V67" t="s">
        <v>2458</v>
      </c>
    </row>
    <row r="68" spans="1:22" x14ac:dyDescent="0.25">
      <c r="A68" t="s">
        <v>5438</v>
      </c>
      <c r="B68" t="str">
        <f t="shared" si="1"/>
        <v>DELETED</v>
      </c>
      <c r="C68" s="5" t="s">
        <v>5431</v>
      </c>
      <c r="D68" s="5"/>
      <c r="E68" s="5"/>
      <c r="F68" s="5"/>
      <c r="J68" t="s">
        <v>2796</v>
      </c>
      <c r="K68" t="s">
        <v>2793</v>
      </c>
      <c r="L68" t="s">
        <v>2794</v>
      </c>
      <c r="M68">
        <v>2023</v>
      </c>
      <c r="U68" s="1" t="s">
        <v>2795</v>
      </c>
      <c r="V68" t="s">
        <v>2458</v>
      </c>
    </row>
    <row r="69" spans="1:22" x14ac:dyDescent="0.25">
      <c r="A69" t="s">
        <v>5438</v>
      </c>
      <c r="B69" t="str">
        <f t="shared" si="1"/>
        <v>DELETED</v>
      </c>
      <c r="C69" s="5" t="s">
        <v>5431</v>
      </c>
      <c r="D69" s="5"/>
      <c r="E69" s="5"/>
      <c r="F69" s="5"/>
      <c r="J69" t="s">
        <v>2800</v>
      </c>
      <c r="K69" t="s">
        <v>2797</v>
      </c>
      <c r="L69" t="s">
        <v>2798</v>
      </c>
      <c r="M69">
        <v>2023</v>
      </c>
      <c r="U69" s="1" t="s">
        <v>2799</v>
      </c>
      <c r="V69" t="s">
        <v>2670</v>
      </c>
    </row>
    <row r="70" spans="1:22" x14ac:dyDescent="0.25">
      <c r="A70" t="s">
        <v>5438</v>
      </c>
      <c r="B70" t="str">
        <f t="shared" si="1"/>
        <v>DELETED</v>
      </c>
      <c r="C70" s="5" t="s">
        <v>5431</v>
      </c>
      <c r="D70" s="5"/>
      <c r="E70" s="5"/>
      <c r="F70" s="5"/>
      <c r="J70" t="s">
        <v>2802</v>
      </c>
      <c r="K70" t="s">
        <v>2640</v>
      </c>
      <c r="L70" t="s">
        <v>2801</v>
      </c>
      <c r="M70">
        <v>2024</v>
      </c>
      <c r="U70" s="1" t="s">
        <v>2642</v>
      </c>
      <c r="V70" t="s">
        <v>2458</v>
      </c>
    </row>
    <row r="71" spans="1:22" x14ac:dyDescent="0.25">
      <c r="A71" t="s">
        <v>5438</v>
      </c>
      <c r="B71" t="str">
        <f t="shared" si="1"/>
        <v>DELETED</v>
      </c>
      <c r="C71" s="5" t="s">
        <v>5431</v>
      </c>
      <c r="D71" s="5"/>
      <c r="E71" s="5"/>
      <c r="F71" s="5"/>
      <c r="J71" t="s">
        <v>2806</v>
      </c>
      <c r="K71" t="s">
        <v>2803</v>
      </c>
      <c r="L71" t="s">
        <v>2804</v>
      </c>
      <c r="M71">
        <v>2024</v>
      </c>
      <c r="U71" s="1" t="s">
        <v>2805</v>
      </c>
      <c r="V71" t="s">
        <v>2458</v>
      </c>
    </row>
    <row r="72" spans="1:22" x14ac:dyDescent="0.25">
      <c r="A72" t="s">
        <v>5438</v>
      </c>
      <c r="B72" t="str">
        <f t="shared" si="1"/>
        <v>DELETED</v>
      </c>
      <c r="C72" s="5" t="s">
        <v>5431</v>
      </c>
      <c r="D72" s="5"/>
      <c r="E72" s="5"/>
      <c r="F72" s="5"/>
      <c r="J72" t="s">
        <v>2810</v>
      </c>
      <c r="K72" t="s">
        <v>2807</v>
      </c>
      <c r="L72" t="s">
        <v>2808</v>
      </c>
      <c r="M72">
        <v>2025</v>
      </c>
      <c r="U72" s="1" t="s">
        <v>2809</v>
      </c>
      <c r="V72" t="s">
        <v>2458</v>
      </c>
    </row>
    <row r="73" spans="1:22" x14ac:dyDescent="0.25">
      <c r="A73" t="s">
        <v>5438</v>
      </c>
      <c r="B73" t="str">
        <f t="shared" si="1"/>
        <v>DELETED</v>
      </c>
      <c r="C73" s="5" t="s">
        <v>5431</v>
      </c>
      <c r="D73" s="5"/>
      <c r="E73" s="5"/>
      <c r="F73" s="5"/>
      <c r="K73" t="s">
        <v>2811</v>
      </c>
      <c r="L73" t="s">
        <v>2812</v>
      </c>
      <c r="M73">
        <v>2016</v>
      </c>
      <c r="U73" s="1" t="s">
        <v>2813</v>
      </c>
      <c r="V73" t="s">
        <v>2458</v>
      </c>
    </row>
    <row r="74" spans="1:22" x14ac:dyDescent="0.25">
      <c r="A74" t="s">
        <v>5438</v>
      </c>
      <c r="B74" t="str">
        <f t="shared" si="1"/>
        <v>DELETED</v>
      </c>
      <c r="C74" s="5" t="s">
        <v>5431</v>
      </c>
      <c r="D74" s="5"/>
      <c r="E74" s="5"/>
      <c r="F74" s="5"/>
      <c r="K74" t="s">
        <v>2814</v>
      </c>
      <c r="L74" t="s">
        <v>2815</v>
      </c>
      <c r="M74">
        <v>2021</v>
      </c>
      <c r="U74" s="1" t="s">
        <v>2816</v>
      </c>
      <c r="V74" t="s">
        <v>2458</v>
      </c>
    </row>
    <row r="75" spans="1:22" x14ac:dyDescent="0.25">
      <c r="A75" t="s">
        <v>5438</v>
      </c>
      <c r="B75" t="str">
        <f t="shared" si="1"/>
        <v>DELETED</v>
      </c>
      <c r="C75" s="5" t="s">
        <v>5431</v>
      </c>
      <c r="D75" s="5"/>
      <c r="E75" s="5"/>
      <c r="F75" s="5"/>
      <c r="K75" t="s">
        <v>2817</v>
      </c>
      <c r="L75" t="s">
        <v>2818</v>
      </c>
      <c r="M75">
        <v>2023</v>
      </c>
      <c r="U75" s="1" t="s">
        <v>2819</v>
      </c>
      <c r="V75" t="s">
        <v>2458</v>
      </c>
    </row>
    <row r="76" spans="1:22" x14ac:dyDescent="0.25">
      <c r="A76" t="s">
        <v>5438</v>
      </c>
      <c r="B76" t="str">
        <f t="shared" si="1"/>
        <v>DELETED</v>
      </c>
      <c r="C76" s="5" t="s">
        <v>5431</v>
      </c>
      <c r="D76" s="5"/>
      <c r="E76" s="5"/>
      <c r="F76" s="5"/>
      <c r="J76" t="s">
        <v>2823</v>
      </c>
      <c r="K76" t="s">
        <v>2820</v>
      </c>
      <c r="L76" t="s">
        <v>2821</v>
      </c>
      <c r="M76">
        <v>2017</v>
      </c>
      <c r="U76" s="1" t="s">
        <v>2822</v>
      </c>
      <c r="V76" t="s">
        <v>2458</v>
      </c>
    </row>
    <row r="77" spans="1:22" x14ac:dyDescent="0.25">
      <c r="A77" t="s">
        <v>5438</v>
      </c>
      <c r="B77" t="str">
        <f t="shared" si="1"/>
        <v>DELETED</v>
      </c>
      <c r="C77" s="5" t="s">
        <v>5431</v>
      </c>
      <c r="D77" s="5"/>
      <c r="E77" s="5"/>
      <c r="F77" s="5"/>
      <c r="K77" t="s">
        <v>2824</v>
      </c>
      <c r="L77" t="s">
        <v>2815</v>
      </c>
      <c r="M77">
        <v>2021</v>
      </c>
      <c r="U77" s="1" t="s">
        <v>2825</v>
      </c>
      <c r="V77" t="s">
        <v>2458</v>
      </c>
    </row>
    <row r="78" spans="1:22" x14ac:dyDescent="0.25">
      <c r="A78" t="s">
        <v>5432</v>
      </c>
      <c r="B78" t="str">
        <f t="shared" si="1"/>
        <v>READ</v>
      </c>
      <c r="C78" s="5"/>
      <c r="D78" s="5"/>
      <c r="E78" s="5"/>
      <c r="F78" s="5"/>
      <c r="G78" s="3" t="s">
        <v>2826</v>
      </c>
      <c r="H78" t="s">
        <v>2827</v>
      </c>
      <c r="I78" t="s">
        <v>2828</v>
      </c>
      <c r="J78" t="s">
        <v>2829</v>
      </c>
      <c r="K78" t="s">
        <v>2831</v>
      </c>
      <c r="M78">
        <v>2025</v>
      </c>
      <c r="S78" t="s">
        <v>2830</v>
      </c>
      <c r="V78" t="s">
        <v>2458</v>
      </c>
    </row>
  </sheetData>
  <autoFilter ref="A1:W1" xr:uid="{EE2CA454-B5F9-4B3E-8F08-349AC7774A8B}"/>
  <hyperlinks>
    <hyperlink ref="G2" r:id="rId1" xr:uid="{2E15F180-CD25-4C7B-B62E-DA33A52174C5}"/>
    <hyperlink ref="G3" r:id="rId2" xr:uid="{A616414F-78C8-42AC-8F85-2A09CD8AD88F}"/>
    <hyperlink ref="G4" r:id="rId3" xr:uid="{AB70D49F-E26F-483A-ABB8-07D6E0A5BBB9}"/>
    <hyperlink ref="G5" r:id="rId4" xr:uid="{107AB87B-A00D-4F4A-90E8-8FE270265934}"/>
    <hyperlink ref="G6" r:id="rId5" xr:uid="{B173AD0A-E9B9-424C-96EF-599B8996F302}"/>
    <hyperlink ref="G7" r:id="rId6" xr:uid="{CA811B5B-5B43-48FB-A501-3D5B7ECECF35}"/>
    <hyperlink ref="G8" r:id="rId7" xr:uid="{A528D131-4EEA-45AF-B0D0-CF12A6A3BD51}"/>
    <hyperlink ref="G9" r:id="rId8" xr:uid="{98A5D9FB-1600-49D5-B5A8-C9B1822960ED}"/>
    <hyperlink ref="G10" r:id="rId9" xr:uid="{0D79FEA4-B6B4-433C-BA64-F955C1540AA7}"/>
    <hyperlink ref="G11" r:id="rId10" xr:uid="{4C136E57-91DA-4C40-9370-C90A51C59A73}"/>
    <hyperlink ref="G12" r:id="rId11" xr:uid="{3DB349A7-B6F4-45D8-BE7E-C143B2CE8AA2}"/>
    <hyperlink ref="G13" r:id="rId12" xr:uid="{7AAEC177-F9D2-40F1-BC8C-CF3F8EAC40E1}"/>
    <hyperlink ref="G14" r:id="rId13" xr:uid="{511B81DC-9E86-4D92-915F-93BC00E7EB0F}"/>
    <hyperlink ref="G15" r:id="rId14" xr:uid="{899C5D93-B2A3-4C08-B609-1F7AFAEC7867}"/>
    <hyperlink ref="G16" r:id="rId15" xr:uid="{8DC8143D-7B5F-4764-922F-7218D1B276EE}"/>
    <hyperlink ref="G17" r:id="rId16" xr:uid="{376CAF9C-326C-49BB-9086-E87419C5B597}"/>
    <hyperlink ref="G18" r:id="rId17" xr:uid="{B6C3F4D6-763D-43F7-8BB7-7B76331C056F}"/>
    <hyperlink ref="G19" r:id="rId18" xr:uid="{27430D15-E028-4ABB-B799-A387ED2CEA97}"/>
    <hyperlink ref="G20" r:id="rId19" xr:uid="{9885B3EA-9A62-4470-8E3D-F7BC7121A0DD}"/>
    <hyperlink ref="G21" r:id="rId20" xr:uid="{1B7996C3-C8CB-4D3F-8C2C-ED1D9EC1B1D1}"/>
    <hyperlink ref="G22" r:id="rId21" xr:uid="{88AFB464-ACC4-427C-9293-FB32CFD652FB}"/>
    <hyperlink ref="G23" r:id="rId22" xr:uid="{63C10744-268F-4983-A179-DC85725F6AF5}"/>
    <hyperlink ref="G24" r:id="rId23" xr:uid="{DDD507D4-428B-4FB9-99DB-F4B0F721AF3C}"/>
    <hyperlink ref="G25" r:id="rId24" xr:uid="{9879E393-8A38-4EEC-87BA-8D7218E15145}"/>
    <hyperlink ref="G26" r:id="rId25" xr:uid="{0806D6B8-8955-4FF1-9817-4041AB4F3C4F}"/>
    <hyperlink ref="G28" r:id="rId26" xr:uid="{F0D85BAC-C10B-4045-B43E-0EB1821D539A}"/>
    <hyperlink ref="G29" r:id="rId27" xr:uid="{ED0C860F-DB46-4C11-B6B5-8B0EBFFC212A}"/>
    <hyperlink ref="G30" r:id="rId28" xr:uid="{76FF3733-2FF1-44F1-AC4D-75878B7D1A00}"/>
    <hyperlink ref="G31" r:id="rId29" xr:uid="{C9F93B16-78B5-4130-ACD9-D475CF787786}"/>
    <hyperlink ref="G32" r:id="rId30" xr:uid="{8BD4F0F1-F0F2-4715-9F28-5A94FB59BA76}"/>
    <hyperlink ref="G33" r:id="rId31" xr:uid="{2C9671EF-A72C-4916-A8DA-F3F6E6E6C177}"/>
    <hyperlink ref="G35" r:id="rId32" xr:uid="{F2107063-C7CB-4380-8FD3-64CA96917BD1}"/>
    <hyperlink ref="G36" r:id="rId33" xr:uid="{99D9525E-9FE2-46C7-81FA-29E254D9C8A6}"/>
    <hyperlink ref="G38" r:id="rId34" xr:uid="{B15EA25F-CB75-4113-9C36-13F84BBEAC83}"/>
    <hyperlink ref="G39" r:id="rId35" xr:uid="{98BBEB43-CE2B-4A66-A3C7-66E632884125}"/>
    <hyperlink ref="G41" r:id="rId36" xr:uid="{F39D40C2-87B8-47F3-BC09-E2B941DD5772}"/>
    <hyperlink ref="G42" r:id="rId37" xr:uid="{B777502A-D0C8-4DD6-A243-156439298732}"/>
    <hyperlink ref="G43" r:id="rId38" xr:uid="{0AC34AFD-A7C2-46D2-AF99-433DCE2FA449}"/>
    <hyperlink ref="G44" r:id="rId39" xr:uid="{BA65112F-398D-46A0-80FE-04146E0FFBB7}"/>
    <hyperlink ref="G48" r:id="rId40" xr:uid="{2D20C6C2-7760-4F8E-AEB8-BA09DE9CE9FA}"/>
    <hyperlink ref="G78" r:id="rId41" xr:uid="{A1070C9C-2E1F-4614-A469-2A40A1D66718}"/>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2B63-065C-41DE-8BB3-58F211A53891}">
  <dimension ref="A1:W209"/>
  <sheetViews>
    <sheetView zoomScaleNormal="100" workbookViewId="0">
      <pane ySplit="1" topLeftCell="A179" activePane="bottomLeft" state="frozen"/>
      <selection pane="bottomLeft" activeCell="W146" sqref="W146"/>
    </sheetView>
  </sheetViews>
  <sheetFormatPr baseColWidth="10" defaultRowHeight="15" x14ac:dyDescent="0.25"/>
  <cols>
    <col min="1" max="1" width="14.42578125" bestFit="1" customWidth="1"/>
    <col min="2" max="2" width="11.28515625" customWidth="1"/>
    <col min="3" max="3" width="13.5703125" bestFit="1" customWidth="1"/>
    <col min="4" max="4" width="16.85546875" bestFit="1" customWidth="1"/>
    <col min="5" max="5" width="16.7109375" bestFit="1" customWidth="1"/>
    <col min="6" max="6" width="16.7109375" customWidth="1"/>
    <col min="8" max="8" width="162.140625" bestFit="1" customWidth="1"/>
    <col min="9" max="9" width="66" bestFit="1" customWidth="1"/>
    <col min="23" max="23" width="13.8554687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5436</v>
      </c>
      <c r="B2" t="str">
        <f>IF(OR(C2="x",D2="x",E2="x",F2="x"),"DELETED","READ")</f>
        <v>READ</v>
      </c>
      <c r="C2" s="5"/>
      <c r="D2" s="5"/>
      <c r="E2" s="5"/>
      <c r="F2" s="5"/>
      <c r="G2" s="3" t="s">
        <v>3040</v>
      </c>
      <c r="H2" t="s">
        <v>3035</v>
      </c>
      <c r="I2" t="s">
        <v>3036</v>
      </c>
      <c r="J2" t="s">
        <v>3037</v>
      </c>
      <c r="K2" t="s">
        <v>3038</v>
      </c>
      <c r="M2">
        <v>2025</v>
      </c>
      <c r="N2">
        <v>56</v>
      </c>
      <c r="P2">
        <v>100731</v>
      </c>
      <c r="Q2">
        <v>100731</v>
      </c>
      <c r="S2" t="s">
        <v>3039</v>
      </c>
    </row>
    <row r="3" spans="1:23" x14ac:dyDescent="0.25">
      <c r="A3" t="s">
        <v>5436</v>
      </c>
      <c r="B3" t="str">
        <f t="shared" ref="B3:B66" si="0">IF(OR(C3="x",D3="x",E3="x",F3="x"),"DELETED","READ")</f>
        <v>READ</v>
      </c>
      <c r="C3" s="5"/>
      <c r="D3" s="5"/>
      <c r="E3" s="5"/>
      <c r="F3" s="5"/>
      <c r="G3" s="3" t="s">
        <v>3042</v>
      </c>
      <c r="H3" t="s">
        <v>3041</v>
      </c>
      <c r="I3" t="s">
        <v>3044</v>
      </c>
      <c r="J3" t="s">
        <v>3043</v>
      </c>
      <c r="K3" t="s">
        <v>3038</v>
      </c>
      <c r="M3">
        <v>2025</v>
      </c>
      <c r="N3">
        <v>56</v>
      </c>
      <c r="P3">
        <v>100727</v>
      </c>
      <c r="Q3">
        <v>100727</v>
      </c>
      <c r="S3" t="s">
        <v>3039</v>
      </c>
    </row>
    <row r="4" spans="1:23" x14ac:dyDescent="0.25">
      <c r="A4" t="s">
        <v>5436</v>
      </c>
      <c r="B4" t="str">
        <f t="shared" si="0"/>
        <v>READ</v>
      </c>
      <c r="C4" s="5"/>
      <c r="D4" s="5"/>
      <c r="E4" s="5"/>
      <c r="F4" s="5"/>
      <c r="G4" s="3" t="s">
        <v>3046</v>
      </c>
      <c r="H4" t="s">
        <v>3045</v>
      </c>
      <c r="I4" t="s">
        <v>3049</v>
      </c>
      <c r="J4" t="s">
        <v>3047</v>
      </c>
      <c r="K4" t="s">
        <v>3048</v>
      </c>
      <c r="M4">
        <v>2024</v>
      </c>
      <c r="N4">
        <v>161</v>
      </c>
      <c r="P4">
        <v>104126</v>
      </c>
      <c r="Q4">
        <v>104126</v>
      </c>
      <c r="S4" t="s">
        <v>929</v>
      </c>
    </row>
    <row r="5" spans="1:23" x14ac:dyDescent="0.25">
      <c r="A5" t="s">
        <v>5436</v>
      </c>
      <c r="B5" t="str">
        <f t="shared" si="0"/>
        <v>DELETED</v>
      </c>
      <c r="C5" s="5"/>
      <c r="D5" s="5" t="s">
        <v>5431</v>
      </c>
      <c r="E5" s="5"/>
      <c r="F5" s="5"/>
      <c r="G5" s="3" t="s">
        <v>3051</v>
      </c>
      <c r="H5" t="s">
        <v>3050</v>
      </c>
      <c r="I5" t="s">
        <v>3057</v>
      </c>
      <c r="J5" t="s">
        <v>3052</v>
      </c>
      <c r="K5" t="s">
        <v>3053</v>
      </c>
      <c r="M5">
        <v>2024</v>
      </c>
      <c r="N5">
        <v>126</v>
      </c>
      <c r="P5">
        <v>102431</v>
      </c>
      <c r="Q5">
        <v>102431</v>
      </c>
      <c r="S5" t="s">
        <v>3054</v>
      </c>
    </row>
    <row r="6" spans="1:23" x14ac:dyDescent="0.25">
      <c r="A6" t="s">
        <v>5436</v>
      </c>
      <c r="B6" t="str">
        <f t="shared" si="0"/>
        <v>DELETED</v>
      </c>
      <c r="C6" s="5"/>
      <c r="D6" s="5" t="s">
        <v>5431</v>
      </c>
      <c r="E6" s="5"/>
      <c r="F6" s="5"/>
      <c r="G6" s="3" t="s">
        <v>3056</v>
      </c>
      <c r="H6" t="s">
        <v>3055</v>
      </c>
      <c r="I6" t="s">
        <v>3058</v>
      </c>
      <c r="J6" t="s">
        <v>3059</v>
      </c>
      <c r="K6" t="s">
        <v>3060</v>
      </c>
      <c r="M6">
        <v>2024</v>
      </c>
      <c r="N6">
        <v>168</v>
      </c>
      <c r="P6">
        <v>107392</v>
      </c>
      <c r="Q6">
        <v>107392</v>
      </c>
      <c r="S6" t="s">
        <v>3061</v>
      </c>
    </row>
    <row r="7" spans="1:23" x14ac:dyDescent="0.25">
      <c r="A7" t="s">
        <v>5436</v>
      </c>
      <c r="B7" t="str">
        <f t="shared" si="0"/>
        <v>DELETED</v>
      </c>
      <c r="C7" s="5"/>
      <c r="D7" s="5" t="s">
        <v>5431</v>
      </c>
      <c r="E7" s="5"/>
      <c r="F7" s="5"/>
      <c r="G7" s="3" t="s">
        <v>3063</v>
      </c>
      <c r="H7" t="s">
        <v>3062</v>
      </c>
      <c r="I7" t="s">
        <v>3065</v>
      </c>
      <c r="J7" t="s">
        <v>3064</v>
      </c>
      <c r="K7" t="s">
        <v>3070</v>
      </c>
      <c r="M7">
        <v>2024</v>
      </c>
      <c r="N7">
        <v>239</v>
      </c>
      <c r="P7">
        <v>122435</v>
      </c>
      <c r="Q7">
        <v>122435</v>
      </c>
      <c r="S7" t="s">
        <v>3066</v>
      </c>
    </row>
    <row r="8" spans="1:23" x14ac:dyDescent="0.25">
      <c r="A8" t="s">
        <v>5436</v>
      </c>
      <c r="B8" t="str">
        <f t="shared" si="0"/>
        <v>DELETED</v>
      </c>
      <c r="C8" s="5"/>
      <c r="D8" s="5"/>
      <c r="E8" s="5" t="s">
        <v>5431</v>
      </c>
      <c r="F8" s="5"/>
      <c r="G8" s="3" t="s">
        <v>3067</v>
      </c>
      <c r="H8" t="s">
        <v>283</v>
      </c>
      <c r="I8" t="s">
        <v>30</v>
      </c>
      <c r="J8" t="s">
        <v>3068</v>
      </c>
      <c r="K8" t="s">
        <v>3069</v>
      </c>
      <c r="M8">
        <v>2022</v>
      </c>
      <c r="N8">
        <v>31</v>
      </c>
      <c r="O8">
        <v>4</v>
      </c>
      <c r="P8">
        <v>101745</v>
      </c>
      <c r="Q8">
        <v>101745</v>
      </c>
      <c r="S8" t="s">
        <v>913</v>
      </c>
    </row>
    <row r="9" spans="1:23" x14ac:dyDescent="0.25">
      <c r="A9" t="s">
        <v>5436</v>
      </c>
      <c r="B9" t="str">
        <f t="shared" si="0"/>
        <v>DELETED</v>
      </c>
      <c r="C9" s="5"/>
      <c r="D9" s="5" t="s">
        <v>5431</v>
      </c>
      <c r="E9" s="5"/>
      <c r="F9" s="5"/>
      <c r="G9" s="3" t="s">
        <v>3072</v>
      </c>
      <c r="H9" t="s">
        <v>3071</v>
      </c>
      <c r="I9" t="s">
        <v>3076</v>
      </c>
      <c r="J9" t="s">
        <v>3074</v>
      </c>
      <c r="K9" t="s">
        <v>3073</v>
      </c>
      <c r="M9">
        <v>2023</v>
      </c>
      <c r="N9">
        <v>120</v>
      </c>
      <c r="P9">
        <v>451</v>
      </c>
      <c r="Q9">
        <v>456</v>
      </c>
      <c r="S9" t="s">
        <v>3075</v>
      </c>
    </row>
    <row r="10" spans="1:23" x14ac:dyDescent="0.25">
      <c r="A10" t="s">
        <v>5436</v>
      </c>
      <c r="B10" t="str">
        <f t="shared" si="0"/>
        <v>READ</v>
      </c>
      <c r="C10" s="5"/>
      <c r="D10" s="5"/>
      <c r="E10" s="5"/>
      <c r="F10" s="5"/>
      <c r="G10" s="3" t="s">
        <v>3080</v>
      </c>
      <c r="H10" t="s">
        <v>3077</v>
      </c>
      <c r="I10" t="s">
        <v>3081</v>
      </c>
      <c r="J10" t="s">
        <v>3079</v>
      </c>
      <c r="K10" t="s">
        <v>3078</v>
      </c>
      <c r="M10">
        <v>2023</v>
      </c>
      <c r="N10">
        <v>148</v>
      </c>
      <c r="P10">
        <v>102229</v>
      </c>
      <c r="Q10">
        <v>102229</v>
      </c>
      <c r="S10" t="s">
        <v>955</v>
      </c>
    </row>
    <row r="11" spans="1:23" x14ac:dyDescent="0.25">
      <c r="A11" t="s">
        <v>5436</v>
      </c>
      <c r="B11" t="str">
        <f t="shared" si="0"/>
        <v>DELETED</v>
      </c>
      <c r="C11" s="5"/>
      <c r="D11" s="5"/>
      <c r="E11" s="5" t="s">
        <v>5431</v>
      </c>
      <c r="F11" s="5"/>
      <c r="G11" s="3" t="s">
        <v>3083</v>
      </c>
      <c r="H11" t="s">
        <v>3082</v>
      </c>
      <c r="I11" t="s">
        <v>3086</v>
      </c>
      <c r="J11" t="s">
        <v>3084</v>
      </c>
      <c r="K11" t="s">
        <v>3073</v>
      </c>
      <c r="L11" t="s">
        <v>3085</v>
      </c>
      <c r="M11">
        <v>2023</v>
      </c>
      <c r="N11">
        <v>119</v>
      </c>
      <c r="P11">
        <v>602</v>
      </c>
      <c r="Q11">
        <v>607</v>
      </c>
      <c r="S11" t="s">
        <v>3075</v>
      </c>
    </row>
    <row r="12" spans="1:23" x14ac:dyDescent="0.25">
      <c r="A12" t="s">
        <v>5436</v>
      </c>
      <c r="B12" t="str">
        <f t="shared" si="0"/>
        <v>DELETED</v>
      </c>
      <c r="C12" s="5" t="s">
        <v>5431</v>
      </c>
      <c r="D12" s="5"/>
      <c r="E12" s="5"/>
      <c r="F12" s="5"/>
      <c r="G12" s="3" t="s">
        <v>3088</v>
      </c>
      <c r="H12" t="s">
        <v>3087</v>
      </c>
      <c r="J12" t="s">
        <v>3089</v>
      </c>
      <c r="K12" t="s">
        <v>3053</v>
      </c>
      <c r="M12">
        <v>2023</v>
      </c>
      <c r="N12">
        <v>114</v>
      </c>
      <c r="P12">
        <v>102169</v>
      </c>
      <c r="Q12">
        <v>102169</v>
      </c>
      <c r="S12" t="s">
        <v>3054</v>
      </c>
    </row>
    <row r="13" spans="1:23" x14ac:dyDescent="0.25">
      <c r="A13" t="s">
        <v>5436</v>
      </c>
      <c r="B13" t="str">
        <f t="shared" si="0"/>
        <v>READ</v>
      </c>
      <c r="C13" s="5"/>
      <c r="D13" s="5"/>
      <c r="E13" s="5"/>
      <c r="F13" s="5"/>
      <c r="G13" s="3" t="s">
        <v>3090</v>
      </c>
      <c r="H13" t="s">
        <v>287</v>
      </c>
      <c r="I13" t="s">
        <v>3095</v>
      </c>
      <c r="J13" t="s">
        <v>3092</v>
      </c>
      <c r="K13" t="s">
        <v>3091</v>
      </c>
      <c r="M13">
        <v>2017</v>
      </c>
      <c r="N13">
        <v>124</v>
      </c>
      <c r="P13">
        <v>216</v>
      </c>
      <c r="Q13">
        <v>223</v>
      </c>
      <c r="S13" t="s">
        <v>917</v>
      </c>
    </row>
    <row r="14" spans="1:23" x14ac:dyDescent="0.25">
      <c r="A14" t="s">
        <v>5436</v>
      </c>
      <c r="B14" t="str">
        <f t="shared" si="0"/>
        <v>READ</v>
      </c>
      <c r="C14" s="5"/>
      <c r="D14" s="5"/>
      <c r="E14" s="5"/>
      <c r="F14" s="5"/>
      <c r="G14" s="3" t="s">
        <v>3097</v>
      </c>
      <c r="H14" t="s">
        <v>3093</v>
      </c>
      <c r="I14" t="s">
        <v>3096</v>
      </c>
      <c r="J14" t="s">
        <v>3094</v>
      </c>
      <c r="K14" t="s">
        <v>3038</v>
      </c>
      <c r="M14">
        <v>2018</v>
      </c>
      <c r="N14">
        <v>31</v>
      </c>
      <c r="P14">
        <v>1</v>
      </c>
      <c r="Q14">
        <v>16</v>
      </c>
      <c r="S14" t="s">
        <v>3039</v>
      </c>
    </row>
    <row r="15" spans="1:23" x14ac:dyDescent="0.25">
      <c r="A15" t="s">
        <v>5436</v>
      </c>
      <c r="B15" t="str">
        <f t="shared" si="0"/>
        <v>READ</v>
      </c>
      <c r="C15" s="5"/>
      <c r="D15" s="5"/>
      <c r="E15" s="5"/>
      <c r="F15" s="5"/>
      <c r="G15" s="3" t="s">
        <v>3099</v>
      </c>
      <c r="H15" t="s">
        <v>3098</v>
      </c>
      <c r="I15" t="s">
        <v>3103</v>
      </c>
      <c r="J15" t="s">
        <v>3101</v>
      </c>
      <c r="K15" t="s">
        <v>3100</v>
      </c>
      <c r="M15">
        <v>2025</v>
      </c>
      <c r="N15">
        <v>222</v>
      </c>
      <c r="P15">
        <v>112306</v>
      </c>
      <c r="Q15">
        <v>112306</v>
      </c>
      <c r="S15" t="s">
        <v>3102</v>
      </c>
    </row>
    <row r="16" spans="1:23" x14ac:dyDescent="0.25">
      <c r="A16" t="s">
        <v>5436</v>
      </c>
      <c r="B16" t="str">
        <f t="shared" si="0"/>
        <v>DELETED</v>
      </c>
      <c r="C16" s="5"/>
      <c r="D16" s="5" t="s">
        <v>5431</v>
      </c>
      <c r="E16" s="5"/>
      <c r="F16" s="5"/>
      <c r="G16" s="3" t="s">
        <v>3105</v>
      </c>
      <c r="H16" t="s">
        <v>3104</v>
      </c>
      <c r="I16" t="s">
        <v>3108</v>
      </c>
      <c r="J16" t="s">
        <v>3106</v>
      </c>
      <c r="K16" t="s">
        <v>3073</v>
      </c>
      <c r="L16" t="s">
        <v>3107</v>
      </c>
      <c r="M16">
        <v>2019</v>
      </c>
      <c r="N16">
        <v>79</v>
      </c>
      <c r="P16">
        <v>427</v>
      </c>
      <c r="Q16">
        <v>432</v>
      </c>
      <c r="S16" t="s">
        <v>3075</v>
      </c>
    </row>
    <row r="17" spans="1:19" x14ac:dyDescent="0.25">
      <c r="A17" t="s">
        <v>5436</v>
      </c>
      <c r="B17" t="str">
        <f t="shared" si="0"/>
        <v>DELETED</v>
      </c>
      <c r="C17" s="5"/>
      <c r="D17" s="5" t="s">
        <v>5431</v>
      </c>
      <c r="E17" s="5"/>
      <c r="F17" s="5"/>
      <c r="G17" s="3" t="s">
        <v>3110</v>
      </c>
      <c r="H17" t="s">
        <v>3109</v>
      </c>
      <c r="I17" t="s">
        <v>3118</v>
      </c>
      <c r="J17" t="s">
        <v>3111</v>
      </c>
      <c r="K17" t="s">
        <v>3112</v>
      </c>
      <c r="M17">
        <v>2021</v>
      </c>
      <c r="N17">
        <v>153</v>
      </c>
      <c r="P17">
        <v>107083</v>
      </c>
      <c r="Q17">
        <v>107083</v>
      </c>
      <c r="S17" t="s">
        <v>3113</v>
      </c>
    </row>
    <row r="18" spans="1:19" x14ac:dyDescent="0.25">
      <c r="A18" t="s">
        <v>5436</v>
      </c>
      <c r="B18" t="str">
        <f t="shared" si="0"/>
        <v>DELETED</v>
      </c>
      <c r="C18" s="5"/>
      <c r="D18" s="5" t="s">
        <v>5431</v>
      </c>
      <c r="E18" s="5"/>
      <c r="F18" s="5"/>
      <c r="G18" s="3" t="s">
        <v>3116</v>
      </c>
      <c r="H18" t="s">
        <v>3114</v>
      </c>
      <c r="I18" t="s">
        <v>3117</v>
      </c>
      <c r="J18" t="s">
        <v>3115</v>
      </c>
      <c r="K18" t="s">
        <v>3070</v>
      </c>
      <c r="M18">
        <v>2014</v>
      </c>
      <c r="N18">
        <v>41</v>
      </c>
      <c r="O18">
        <v>16</v>
      </c>
      <c r="P18">
        <v>7291</v>
      </c>
      <c r="Q18">
        <v>7306</v>
      </c>
      <c r="S18" t="s">
        <v>3066</v>
      </c>
    </row>
    <row r="19" spans="1:19" x14ac:dyDescent="0.25">
      <c r="A19" t="s">
        <v>5436</v>
      </c>
      <c r="B19" t="str">
        <f t="shared" si="0"/>
        <v>READ</v>
      </c>
      <c r="C19" s="5"/>
      <c r="D19" s="5"/>
      <c r="E19" s="5"/>
      <c r="F19" s="5"/>
      <c r="G19" s="3" t="s">
        <v>3120</v>
      </c>
      <c r="H19" t="s">
        <v>3119</v>
      </c>
      <c r="I19" t="s">
        <v>3122</v>
      </c>
      <c r="J19" t="s">
        <v>3121</v>
      </c>
      <c r="K19" t="s">
        <v>3038</v>
      </c>
      <c r="M19">
        <v>2017</v>
      </c>
      <c r="N19">
        <v>25</v>
      </c>
      <c r="P19">
        <v>57</v>
      </c>
      <c r="Q19">
        <v>80</v>
      </c>
      <c r="S19" t="s">
        <v>3039</v>
      </c>
    </row>
    <row r="20" spans="1:19" x14ac:dyDescent="0.25">
      <c r="A20" t="s">
        <v>5436</v>
      </c>
      <c r="B20" t="str">
        <f t="shared" si="0"/>
        <v>DELETED</v>
      </c>
      <c r="C20" s="5"/>
      <c r="D20" s="5" t="s">
        <v>5431</v>
      </c>
      <c r="E20" s="5"/>
      <c r="F20" s="5"/>
      <c r="G20" s="3" t="s">
        <v>3127</v>
      </c>
      <c r="H20" t="s">
        <v>3123</v>
      </c>
      <c r="I20" t="s">
        <v>3126</v>
      </c>
      <c r="J20" t="s">
        <v>3125</v>
      </c>
      <c r="K20" t="s">
        <v>3091</v>
      </c>
      <c r="L20" t="s">
        <v>3124</v>
      </c>
      <c r="M20">
        <v>2014</v>
      </c>
      <c r="N20">
        <v>37</v>
      </c>
      <c r="P20">
        <v>203</v>
      </c>
      <c r="Q20">
        <v>210</v>
      </c>
      <c r="S20" t="s">
        <v>917</v>
      </c>
    </row>
    <row r="21" spans="1:19" x14ac:dyDescent="0.25">
      <c r="A21" t="s">
        <v>5436</v>
      </c>
      <c r="B21" t="str">
        <f t="shared" si="0"/>
        <v>DELETED</v>
      </c>
      <c r="C21" s="5"/>
      <c r="D21" s="5" t="s">
        <v>5431</v>
      </c>
      <c r="E21" s="5"/>
      <c r="F21" s="5"/>
      <c r="G21" s="3" t="s">
        <v>3130</v>
      </c>
      <c r="H21" t="s">
        <v>3128</v>
      </c>
      <c r="I21" t="s">
        <v>3132</v>
      </c>
      <c r="J21" t="s">
        <v>3131</v>
      </c>
      <c r="K21" t="s">
        <v>3091</v>
      </c>
      <c r="L21" t="s">
        <v>3129</v>
      </c>
      <c r="M21">
        <v>2016</v>
      </c>
      <c r="N21">
        <v>91</v>
      </c>
      <c r="P21">
        <v>734</v>
      </c>
      <c r="Q21">
        <v>743</v>
      </c>
      <c r="S21" t="s">
        <v>917</v>
      </c>
    </row>
    <row r="22" spans="1:19" x14ac:dyDescent="0.25">
      <c r="A22" t="s">
        <v>5436</v>
      </c>
      <c r="B22" t="str">
        <f t="shared" si="0"/>
        <v>DELETED</v>
      </c>
      <c r="C22" s="5"/>
      <c r="D22" s="5" t="s">
        <v>5431</v>
      </c>
      <c r="E22" s="5"/>
      <c r="F22" s="5"/>
      <c r="G22" s="3" t="s">
        <v>3136</v>
      </c>
      <c r="H22" t="s">
        <v>3133</v>
      </c>
      <c r="I22" t="s">
        <v>3138</v>
      </c>
      <c r="J22" t="s">
        <v>3135</v>
      </c>
      <c r="K22" t="s">
        <v>3134</v>
      </c>
      <c r="M22">
        <v>2016</v>
      </c>
      <c r="N22">
        <v>61</v>
      </c>
      <c r="P22">
        <v>224</v>
      </c>
      <c r="Q22">
        <v>236</v>
      </c>
      <c r="S22" t="s">
        <v>3137</v>
      </c>
    </row>
    <row r="23" spans="1:19" x14ac:dyDescent="0.25">
      <c r="A23" t="s">
        <v>5436</v>
      </c>
      <c r="B23" t="str">
        <f t="shared" si="0"/>
        <v>DELETED</v>
      </c>
      <c r="C23" s="5"/>
      <c r="D23" s="5" t="s">
        <v>5431</v>
      </c>
      <c r="E23" s="5"/>
      <c r="F23" s="5"/>
      <c r="G23" s="3" t="s">
        <v>3141</v>
      </c>
      <c r="H23" t="s">
        <v>3139</v>
      </c>
      <c r="I23" t="s">
        <v>3142</v>
      </c>
      <c r="J23" t="s">
        <v>3140</v>
      </c>
      <c r="K23" t="s">
        <v>3070</v>
      </c>
      <c r="M23">
        <v>2019</v>
      </c>
      <c r="N23">
        <v>133</v>
      </c>
      <c r="P23">
        <v>260</v>
      </c>
      <c r="Q23">
        <v>295</v>
      </c>
      <c r="S23" t="s">
        <v>3066</v>
      </c>
    </row>
    <row r="24" spans="1:19" x14ac:dyDescent="0.25">
      <c r="A24" t="s">
        <v>5436</v>
      </c>
      <c r="B24" t="str">
        <f t="shared" si="0"/>
        <v>READ</v>
      </c>
      <c r="C24" s="5"/>
      <c r="D24" s="5"/>
      <c r="E24" s="5"/>
      <c r="F24" s="5"/>
      <c r="G24" s="3" t="s">
        <v>3144</v>
      </c>
      <c r="H24" t="s">
        <v>3143</v>
      </c>
      <c r="I24" t="s">
        <v>3146</v>
      </c>
      <c r="J24" t="s">
        <v>3145</v>
      </c>
      <c r="K24" t="s">
        <v>3070</v>
      </c>
      <c r="M24">
        <v>2011</v>
      </c>
      <c r="N24">
        <v>38</v>
      </c>
      <c r="O24">
        <v>10</v>
      </c>
      <c r="P24">
        <v>13351</v>
      </c>
      <c r="Q24">
        <v>13359</v>
      </c>
      <c r="S24" t="s">
        <v>3066</v>
      </c>
    </row>
    <row r="25" spans="1:19" x14ac:dyDescent="0.25">
      <c r="A25" t="s">
        <v>5436</v>
      </c>
      <c r="B25" t="str">
        <f t="shared" si="0"/>
        <v>DELETED</v>
      </c>
      <c r="C25" s="5" t="s">
        <v>5431</v>
      </c>
      <c r="D25" s="5"/>
      <c r="E25" s="5"/>
      <c r="F25" s="5"/>
      <c r="G25" s="3" t="s">
        <v>3148</v>
      </c>
      <c r="H25" t="s">
        <v>3147</v>
      </c>
      <c r="I25" t="s">
        <v>3152</v>
      </c>
      <c r="J25" t="s">
        <v>3149</v>
      </c>
      <c r="K25" t="s">
        <v>3150</v>
      </c>
      <c r="M25">
        <v>2016</v>
      </c>
      <c r="N25">
        <v>154</v>
      </c>
      <c r="P25">
        <v>31</v>
      </c>
      <c r="Q25">
        <v>41</v>
      </c>
      <c r="S25" t="s">
        <v>3151</v>
      </c>
    </row>
    <row r="26" spans="1:19" x14ac:dyDescent="0.25">
      <c r="A26" t="s">
        <v>5436</v>
      </c>
      <c r="B26" t="str">
        <f t="shared" si="0"/>
        <v>DELETED</v>
      </c>
      <c r="C26" s="5" t="s">
        <v>5431</v>
      </c>
      <c r="D26" s="5"/>
      <c r="E26" s="5"/>
      <c r="F26" s="5"/>
      <c r="G26" s="3" t="s">
        <v>3154</v>
      </c>
      <c r="H26" t="s">
        <v>3153</v>
      </c>
      <c r="I26" t="s">
        <v>3156</v>
      </c>
      <c r="J26" t="s">
        <v>3155</v>
      </c>
      <c r="K26" t="s">
        <v>3091</v>
      </c>
      <c r="M26">
        <v>2015</v>
      </c>
      <c r="N26">
        <v>72</v>
      </c>
      <c r="P26">
        <v>588</v>
      </c>
      <c r="Q26">
        <v>596</v>
      </c>
      <c r="S26" t="s">
        <v>917</v>
      </c>
    </row>
    <row r="27" spans="1:19" x14ac:dyDescent="0.25">
      <c r="A27" t="s">
        <v>5436</v>
      </c>
      <c r="B27" t="str">
        <f t="shared" si="0"/>
        <v>DELETED</v>
      </c>
      <c r="C27" s="5" t="s">
        <v>5431</v>
      </c>
      <c r="D27" s="5"/>
      <c r="E27" s="5"/>
      <c r="F27" s="5"/>
      <c r="G27" s="3" t="s">
        <v>3158</v>
      </c>
      <c r="H27" t="s">
        <v>3157</v>
      </c>
      <c r="I27" t="s">
        <v>3160</v>
      </c>
      <c r="J27" t="s">
        <v>3159</v>
      </c>
      <c r="K27" t="s">
        <v>3134</v>
      </c>
      <c r="M27">
        <v>2018</v>
      </c>
      <c r="N27">
        <v>78</v>
      </c>
      <c r="P27">
        <v>60</v>
      </c>
      <c r="Q27">
        <v>77</v>
      </c>
      <c r="S27" t="s">
        <v>3137</v>
      </c>
    </row>
    <row r="28" spans="1:19" x14ac:dyDescent="0.25">
      <c r="A28" t="s">
        <v>5436</v>
      </c>
      <c r="B28" t="str">
        <f t="shared" si="0"/>
        <v>READ</v>
      </c>
      <c r="C28" s="5"/>
      <c r="D28" s="5"/>
      <c r="E28" s="5"/>
      <c r="F28" s="5"/>
      <c r="G28" s="3" t="s">
        <v>3163</v>
      </c>
      <c r="H28" t="s">
        <v>3161</v>
      </c>
      <c r="I28" t="s">
        <v>3164</v>
      </c>
      <c r="J28" t="s">
        <v>3162</v>
      </c>
      <c r="K28" t="s">
        <v>3038</v>
      </c>
      <c r="M28">
        <v>2013</v>
      </c>
      <c r="N28">
        <v>14</v>
      </c>
      <c r="O28">
        <v>1</v>
      </c>
      <c r="P28">
        <v>1</v>
      </c>
      <c r="Q28">
        <v>20</v>
      </c>
      <c r="S28" t="s">
        <v>3039</v>
      </c>
    </row>
    <row r="29" spans="1:19" x14ac:dyDescent="0.25">
      <c r="A29" t="s">
        <v>5436</v>
      </c>
      <c r="B29" t="str">
        <f t="shared" si="0"/>
        <v>DELETED</v>
      </c>
      <c r="C29" s="5"/>
      <c r="D29" s="5" t="s">
        <v>5431</v>
      </c>
      <c r="E29" s="5"/>
      <c r="F29" s="5"/>
      <c r="G29" s="3" t="s">
        <v>3166</v>
      </c>
      <c r="H29" t="s">
        <v>3165</v>
      </c>
      <c r="I29" t="s">
        <v>3168</v>
      </c>
      <c r="J29" t="s">
        <v>3167</v>
      </c>
      <c r="K29" t="s">
        <v>3053</v>
      </c>
      <c r="M29">
        <v>2016</v>
      </c>
      <c r="N29">
        <v>56</v>
      </c>
      <c r="P29">
        <v>235</v>
      </c>
      <c r="Q29">
        <v>257</v>
      </c>
      <c r="S29" t="s">
        <v>3054</v>
      </c>
    </row>
    <row r="30" spans="1:19" x14ac:dyDescent="0.25">
      <c r="A30" t="s">
        <v>5436</v>
      </c>
      <c r="B30" t="str">
        <f t="shared" si="0"/>
        <v>DELETED</v>
      </c>
      <c r="C30" s="5"/>
      <c r="D30" s="5" t="s">
        <v>5431</v>
      </c>
      <c r="E30" s="5"/>
      <c r="F30" s="5"/>
      <c r="G30" s="3" t="s">
        <v>3170</v>
      </c>
      <c r="H30" t="s">
        <v>3169</v>
      </c>
      <c r="I30" t="s">
        <v>3174</v>
      </c>
      <c r="J30" t="s">
        <v>3172</v>
      </c>
      <c r="K30" t="s">
        <v>3171</v>
      </c>
      <c r="M30">
        <v>2018</v>
      </c>
      <c r="N30">
        <v>466</v>
      </c>
      <c r="P30">
        <v>55</v>
      </c>
      <c r="Q30">
        <v>91</v>
      </c>
      <c r="S30" t="s">
        <v>3173</v>
      </c>
    </row>
    <row r="31" spans="1:19" x14ac:dyDescent="0.25">
      <c r="A31" t="s">
        <v>5436</v>
      </c>
      <c r="B31" t="str">
        <f t="shared" si="0"/>
        <v>READ</v>
      </c>
      <c r="C31" s="5"/>
      <c r="D31" s="5"/>
      <c r="E31" s="5"/>
      <c r="F31" s="5"/>
      <c r="G31" s="3" t="s">
        <v>3176</v>
      </c>
      <c r="H31" t="s">
        <v>3175</v>
      </c>
      <c r="I31" t="s">
        <v>3179</v>
      </c>
      <c r="J31" t="s">
        <v>1981</v>
      </c>
      <c r="K31" t="s">
        <v>3177</v>
      </c>
      <c r="M31">
        <v>2007</v>
      </c>
      <c r="N31">
        <v>21</v>
      </c>
      <c r="O31">
        <v>2</v>
      </c>
      <c r="P31">
        <v>191</v>
      </c>
      <c r="Q31">
        <v>199</v>
      </c>
      <c r="S31" t="s">
        <v>3178</v>
      </c>
    </row>
    <row r="32" spans="1:19" x14ac:dyDescent="0.25">
      <c r="A32" t="s">
        <v>5452</v>
      </c>
      <c r="B32" t="str">
        <f t="shared" si="0"/>
        <v>DELETED</v>
      </c>
      <c r="C32" s="5" t="s">
        <v>5431</v>
      </c>
      <c r="D32" s="5"/>
      <c r="E32" s="5"/>
      <c r="F32" s="5"/>
      <c r="G32" s="3" t="s">
        <v>3181</v>
      </c>
      <c r="H32" t="s">
        <v>3180</v>
      </c>
      <c r="I32" t="s">
        <v>3183</v>
      </c>
      <c r="J32" t="s">
        <v>3182</v>
      </c>
      <c r="K32" t="s">
        <v>3053</v>
      </c>
      <c r="M32">
        <v>2012</v>
      </c>
      <c r="N32">
        <v>37</v>
      </c>
      <c r="O32">
        <v>3</v>
      </c>
      <c r="P32">
        <v>288</v>
      </c>
      <c r="Q32">
        <v>290</v>
      </c>
      <c r="S32" t="s">
        <v>3054</v>
      </c>
    </row>
    <row r="33" spans="1:19" x14ac:dyDescent="0.25">
      <c r="A33" t="s">
        <v>5436</v>
      </c>
      <c r="B33" t="str">
        <f t="shared" si="0"/>
        <v>DELETED</v>
      </c>
      <c r="C33" s="5"/>
      <c r="D33" s="5" t="s">
        <v>5431</v>
      </c>
      <c r="E33" s="5"/>
      <c r="F33" s="5"/>
      <c r="G33" s="3" t="s">
        <v>3186</v>
      </c>
      <c r="H33" t="s">
        <v>3184</v>
      </c>
      <c r="I33" t="s">
        <v>3190</v>
      </c>
      <c r="J33" t="s">
        <v>3187</v>
      </c>
      <c r="K33" t="s">
        <v>3185</v>
      </c>
      <c r="L33" t="s">
        <v>3188</v>
      </c>
      <c r="M33">
        <v>2005</v>
      </c>
      <c r="N33">
        <v>121</v>
      </c>
      <c r="P33">
        <v>3</v>
      </c>
      <c r="Q33">
        <v>21</v>
      </c>
      <c r="S33" t="s">
        <v>3189</v>
      </c>
    </row>
    <row r="34" spans="1:19" x14ac:dyDescent="0.25">
      <c r="A34" t="s">
        <v>5436</v>
      </c>
      <c r="B34" t="str">
        <f t="shared" si="0"/>
        <v>DELETED</v>
      </c>
      <c r="C34" s="5"/>
      <c r="D34" s="5" t="s">
        <v>5431</v>
      </c>
      <c r="E34" s="5"/>
      <c r="F34" s="5"/>
      <c r="G34" s="3" t="s">
        <v>3192</v>
      </c>
      <c r="H34" t="s">
        <v>3191</v>
      </c>
      <c r="I34" t="s">
        <v>3194</v>
      </c>
      <c r="J34" t="s">
        <v>3193</v>
      </c>
      <c r="K34" t="s">
        <v>3053</v>
      </c>
      <c r="M34">
        <v>2007</v>
      </c>
      <c r="N34">
        <v>32</v>
      </c>
      <c r="O34">
        <v>5</v>
      </c>
      <c r="P34">
        <v>713</v>
      </c>
      <c r="Q34">
        <v>732</v>
      </c>
      <c r="S34" t="s">
        <v>3054</v>
      </c>
    </row>
    <row r="35" spans="1:19" x14ac:dyDescent="0.25">
      <c r="A35" t="s">
        <v>5436</v>
      </c>
      <c r="B35" t="str">
        <f t="shared" si="0"/>
        <v>READ</v>
      </c>
      <c r="C35" s="5"/>
      <c r="D35" s="5"/>
      <c r="E35" s="5"/>
      <c r="F35" s="5"/>
      <c r="G35" s="3" t="s">
        <v>3195</v>
      </c>
      <c r="H35" t="s">
        <v>315</v>
      </c>
      <c r="I35" t="s">
        <v>3197</v>
      </c>
      <c r="J35" t="s">
        <v>3196</v>
      </c>
      <c r="K35" t="s">
        <v>3048</v>
      </c>
      <c r="M35">
        <v>2007</v>
      </c>
      <c r="N35">
        <v>58</v>
      </c>
      <c r="O35">
        <v>6</v>
      </c>
      <c r="P35">
        <v>578</v>
      </c>
      <c r="Q35">
        <v>601</v>
      </c>
      <c r="S35" t="s">
        <v>929</v>
      </c>
    </row>
    <row r="36" spans="1:19" x14ac:dyDescent="0.25">
      <c r="A36" t="s">
        <v>5436</v>
      </c>
      <c r="B36" t="str">
        <f t="shared" si="0"/>
        <v>DELETED</v>
      </c>
      <c r="C36" s="5"/>
      <c r="D36" s="5" t="s">
        <v>5431</v>
      </c>
      <c r="E36" s="5"/>
      <c r="F36" s="5"/>
      <c r="G36" s="3" t="s">
        <v>3199</v>
      </c>
      <c r="H36" t="s">
        <v>3198</v>
      </c>
      <c r="I36" t="s">
        <v>3201</v>
      </c>
      <c r="J36" t="s">
        <v>3200</v>
      </c>
      <c r="K36" t="s">
        <v>3100</v>
      </c>
      <c r="M36">
        <v>2012</v>
      </c>
      <c r="N36">
        <v>85</v>
      </c>
      <c r="O36">
        <v>6</v>
      </c>
      <c r="P36">
        <v>1370</v>
      </c>
      <c r="Q36">
        <v>1385</v>
      </c>
      <c r="S36" t="s">
        <v>3102</v>
      </c>
    </row>
    <row r="37" spans="1:19" x14ac:dyDescent="0.25">
      <c r="A37" t="s">
        <v>5436</v>
      </c>
      <c r="B37" t="str">
        <f t="shared" si="0"/>
        <v>DELETED</v>
      </c>
      <c r="C37" s="5"/>
      <c r="D37" s="5" t="s">
        <v>5431</v>
      </c>
      <c r="E37" s="5"/>
      <c r="F37" s="5"/>
      <c r="G37" s="3" t="s">
        <v>3204</v>
      </c>
      <c r="H37" t="s">
        <v>3202</v>
      </c>
      <c r="I37" t="s">
        <v>3205</v>
      </c>
      <c r="J37" t="s">
        <v>3203</v>
      </c>
      <c r="K37" t="s">
        <v>3048</v>
      </c>
      <c r="M37">
        <v>2004</v>
      </c>
      <c r="N37">
        <v>53</v>
      </c>
      <c r="O37">
        <v>3</v>
      </c>
      <c r="P37">
        <v>231</v>
      </c>
      <c r="Q37">
        <v>244</v>
      </c>
      <c r="S37" t="s">
        <v>929</v>
      </c>
    </row>
    <row r="38" spans="1:19" x14ac:dyDescent="0.25">
      <c r="A38" t="s">
        <v>5436</v>
      </c>
      <c r="B38" t="str">
        <f t="shared" si="0"/>
        <v>DELETED</v>
      </c>
      <c r="C38" s="5"/>
      <c r="D38" s="5"/>
      <c r="E38" s="5" t="s">
        <v>5431</v>
      </c>
      <c r="F38" s="5"/>
      <c r="G38" s="3" t="s">
        <v>3209</v>
      </c>
      <c r="H38" t="s">
        <v>3206</v>
      </c>
      <c r="I38" t="s">
        <v>3213</v>
      </c>
      <c r="J38" t="s">
        <v>3207</v>
      </c>
      <c r="K38" t="s">
        <v>3078</v>
      </c>
      <c r="L38" t="s">
        <v>3208</v>
      </c>
      <c r="M38">
        <v>2008</v>
      </c>
      <c r="N38">
        <v>64</v>
      </c>
      <c r="O38">
        <v>1</v>
      </c>
      <c r="P38">
        <v>312</v>
      </c>
      <c r="Q38">
        <v>329</v>
      </c>
      <c r="S38" t="s">
        <v>955</v>
      </c>
    </row>
    <row r="39" spans="1:19" x14ac:dyDescent="0.25">
      <c r="A39" t="s">
        <v>5436</v>
      </c>
      <c r="B39" t="str">
        <f t="shared" si="0"/>
        <v>DELETED</v>
      </c>
      <c r="C39" s="5"/>
      <c r="D39" s="5" t="s">
        <v>5431</v>
      </c>
      <c r="E39" s="5"/>
      <c r="F39" s="5"/>
      <c r="G39" s="3" t="s">
        <v>3211</v>
      </c>
      <c r="H39" t="s">
        <v>3210</v>
      </c>
      <c r="I39" t="s">
        <v>3214</v>
      </c>
      <c r="J39" t="s">
        <v>3212</v>
      </c>
      <c r="K39" t="s">
        <v>3053</v>
      </c>
      <c r="M39">
        <v>2025</v>
      </c>
      <c r="N39">
        <v>133</v>
      </c>
      <c r="P39">
        <v>102560</v>
      </c>
      <c r="Q39">
        <v>102560</v>
      </c>
      <c r="S39" t="s">
        <v>3054</v>
      </c>
    </row>
    <row r="40" spans="1:19" x14ac:dyDescent="0.25">
      <c r="A40" t="s">
        <v>5436</v>
      </c>
      <c r="B40" t="str">
        <f t="shared" si="0"/>
        <v>DELETED</v>
      </c>
      <c r="C40" s="5"/>
      <c r="D40" s="5"/>
      <c r="E40" s="5" t="s">
        <v>5431</v>
      </c>
      <c r="F40" s="5"/>
      <c r="G40" s="3" t="s">
        <v>3216</v>
      </c>
      <c r="H40" t="s">
        <v>3215</v>
      </c>
      <c r="I40" t="s">
        <v>3218</v>
      </c>
      <c r="J40" t="s">
        <v>3217</v>
      </c>
      <c r="K40" t="s">
        <v>3053</v>
      </c>
      <c r="M40">
        <v>2024</v>
      </c>
      <c r="N40">
        <v>124</v>
      </c>
      <c r="P40">
        <v>102404</v>
      </c>
      <c r="Q40">
        <v>102404</v>
      </c>
      <c r="S40" t="s">
        <v>3054</v>
      </c>
    </row>
    <row r="41" spans="1:19" x14ac:dyDescent="0.25">
      <c r="A41" t="s">
        <v>5436</v>
      </c>
      <c r="B41" t="str">
        <f t="shared" si="0"/>
        <v>DELETED</v>
      </c>
      <c r="C41" s="5"/>
      <c r="D41" s="5" t="s">
        <v>5431</v>
      </c>
      <c r="E41" s="5"/>
      <c r="F41" s="5"/>
      <c r="G41" s="3" t="s">
        <v>3220</v>
      </c>
      <c r="H41" t="s">
        <v>3219</v>
      </c>
      <c r="I41" t="s">
        <v>3222</v>
      </c>
      <c r="J41" t="s">
        <v>3221</v>
      </c>
      <c r="K41" t="s">
        <v>3078</v>
      </c>
      <c r="M41">
        <v>2024</v>
      </c>
      <c r="N41">
        <v>154</v>
      </c>
      <c r="P41">
        <v>102353</v>
      </c>
      <c r="Q41">
        <v>102353</v>
      </c>
      <c r="S41" t="s">
        <v>955</v>
      </c>
    </row>
    <row r="42" spans="1:19" x14ac:dyDescent="0.25">
      <c r="A42" t="s">
        <v>5436</v>
      </c>
      <c r="B42" t="str">
        <f t="shared" si="0"/>
        <v>DELETED</v>
      </c>
      <c r="C42" s="5"/>
      <c r="D42" s="5" t="s">
        <v>5431</v>
      </c>
      <c r="E42" s="5"/>
      <c r="F42" s="5"/>
      <c r="G42" s="3" t="s">
        <v>3224</v>
      </c>
      <c r="H42" t="s">
        <v>3223</v>
      </c>
      <c r="I42" t="s">
        <v>3226</v>
      </c>
      <c r="J42" t="s">
        <v>3225</v>
      </c>
      <c r="K42" t="s">
        <v>3053</v>
      </c>
      <c r="M42">
        <v>2025</v>
      </c>
      <c r="N42">
        <v>133</v>
      </c>
      <c r="P42">
        <v>102568</v>
      </c>
      <c r="Q42">
        <v>102568</v>
      </c>
      <c r="S42" t="s">
        <v>3054</v>
      </c>
    </row>
    <row r="43" spans="1:19" x14ac:dyDescent="0.25">
      <c r="A43" t="s">
        <v>5436</v>
      </c>
      <c r="B43" t="str">
        <f t="shared" si="0"/>
        <v>READ</v>
      </c>
      <c r="C43" s="5"/>
      <c r="D43" s="5"/>
      <c r="E43" s="5"/>
      <c r="F43" s="5"/>
      <c r="G43" s="3" t="s">
        <v>3227</v>
      </c>
      <c r="H43" t="s">
        <v>378</v>
      </c>
      <c r="I43" t="s">
        <v>3179</v>
      </c>
      <c r="J43" t="s">
        <v>3228</v>
      </c>
      <c r="K43" t="s">
        <v>3229</v>
      </c>
      <c r="M43">
        <v>2006</v>
      </c>
      <c r="N43">
        <v>42</v>
      </c>
      <c r="O43">
        <v>3</v>
      </c>
      <c r="P43">
        <v>1843</v>
      </c>
      <c r="Q43">
        <v>1859</v>
      </c>
      <c r="S43" t="s">
        <v>949</v>
      </c>
    </row>
    <row r="44" spans="1:19" x14ac:dyDescent="0.25">
      <c r="A44" t="s">
        <v>5436</v>
      </c>
      <c r="B44" t="str">
        <f t="shared" si="0"/>
        <v>DELETED</v>
      </c>
      <c r="C44" s="5"/>
      <c r="D44" s="5" t="s">
        <v>5431</v>
      </c>
      <c r="E44" s="5"/>
      <c r="F44" s="5"/>
      <c r="G44" s="3" t="s">
        <v>3231</v>
      </c>
      <c r="H44" t="s">
        <v>3230</v>
      </c>
      <c r="I44" t="s">
        <v>3239</v>
      </c>
      <c r="J44" t="s">
        <v>3232</v>
      </c>
      <c r="K44" t="s">
        <v>3233</v>
      </c>
      <c r="M44">
        <v>2023</v>
      </c>
      <c r="N44">
        <v>3</v>
      </c>
      <c r="O44">
        <v>1</v>
      </c>
      <c r="P44">
        <v>100141</v>
      </c>
      <c r="Q44">
        <v>100141</v>
      </c>
      <c r="S44" t="s">
        <v>3234</v>
      </c>
    </row>
    <row r="45" spans="1:19" x14ac:dyDescent="0.25">
      <c r="A45" t="s">
        <v>5436</v>
      </c>
      <c r="B45" t="str">
        <f t="shared" si="0"/>
        <v>DELETED</v>
      </c>
      <c r="C45" s="5"/>
      <c r="D45" s="5"/>
      <c r="E45" s="5" t="s">
        <v>5431</v>
      </c>
      <c r="F45" s="5"/>
      <c r="G45" s="3" t="s">
        <v>3237</v>
      </c>
      <c r="H45" t="s">
        <v>3235</v>
      </c>
      <c r="I45" t="s">
        <v>3238</v>
      </c>
      <c r="J45" t="s">
        <v>3236</v>
      </c>
      <c r="K45" t="s">
        <v>3048</v>
      </c>
      <c r="M45">
        <v>2023</v>
      </c>
      <c r="N45">
        <v>153</v>
      </c>
      <c r="P45">
        <v>104020</v>
      </c>
      <c r="Q45">
        <v>104020</v>
      </c>
      <c r="S45" t="s">
        <v>929</v>
      </c>
    </row>
    <row r="46" spans="1:19" x14ac:dyDescent="0.25">
      <c r="A46" t="s">
        <v>5436</v>
      </c>
      <c r="B46" t="str">
        <f t="shared" si="0"/>
        <v>READ</v>
      </c>
      <c r="C46" s="5"/>
      <c r="D46" s="5"/>
      <c r="E46" s="5"/>
      <c r="F46" s="5"/>
      <c r="G46" s="3" t="s">
        <v>3240</v>
      </c>
      <c r="H46" t="s">
        <v>422</v>
      </c>
      <c r="I46" t="s">
        <v>3242</v>
      </c>
      <c r="J46" t="s">
        <v>3241</v>
      </c>
      <c r="K46" t="s">
        <v>3078</v>
      </c>
      <c r="M46">
        <v>2006</v>
      </c>
      <c r="N46">
        <v>56</v>
      </c>
      <c r="O46">
        <v>3</v>
      </c>
      <c r="P46">
        <v>195</v>
      </c>
      <c r="Q46">
        <v>244</v>
      </c>
      <c r="S46" t="s">
        <v>955</v>
      </c>
    </row>
    <row r="47" spans="1:19" x14ac:dyDescent="0.25">
      <c r="A47" t="s">
        <v>5436</v>
      </c>
      <c r="B47" t="str">
        <f t="shared" si="0"/>
        <v>DELETED</v>
      </c>
      <c r="C47" s="5"/>
      <c r="D47" s="5"/>
      <c r="E47" s="5" t="s">
        <v>5431</v>
      </c>
      <c r="F47" s="5"/>
      <c r="G47" s="3" t="s">
        <v>3244</v>
      </c>
      <c r="H47" t="s">
        <v>3243</v>
      </c>
      <c r="I47" t="s">
        <v>3246</v>
      </c>
      <c r="J47" t="s">
        <v>3245</v>
      </c>
      <c r="K47" t="s">
        <v>3048</v>
      </c>
      <c r="M47">
        <v>2022</v>
      </c>
      <c r="N47">
        <v>138</v>
      </c>
      <c r="P47">
        <v>103615</v>
      </c>
      <c r="Q47">
        <v>103615</v>
      </c>
      <c r="S47" t="s">
        <v>929</v>
      </c>
    </row>
    <row r="48" spans="1:19" x14ac:dyDescent="0.25">
      <c r="A48" t="s">
        <v>5436</v>
      </c>
      <c r="B48" t="str">
        <f t="shared" si="0"/>
        <v>DELETED</v>
      </c>
      <c r="C48" s="5"/>
      <c r="D48" s="5" t="s">
        <v>5431</v>
      </c>
      <c r="E48" s="5"/>
      <c r="F48" s="5"/>
      <c r="G48" s="3" t="s">
        <v>3248</v>
      </c>
      <c r="H48" t="s">
        <v>3247</v>
      </c>
      <c r="I48" t="s">
        <v>176</v>
      </c>
      <c r="J48" t="s">
        <v>3249</v>
      </c>
      <c r="K48" t="s">
        <v>3053</v>
      </c>
      <c r="M48">
        <v>2024</v>
      </c>
      <c r="N48">
        <v>124</v>
      </c>
      <c r="P48">
        <v>102386</v>
      </c>
      <c r="Q48">
        <v>102386</v>
      </c>
      <c r="S48" t="s">
        <v>3054</v>
      </c>
    </row>
    <row r="49" spans="1:19" x14ac:dyDescent="0.25">
      <c r="A49" t="s">
        <v>5436</v>
      </c>
      <c r="B49" t="str">
        <f t="shared" si="0"/>
        <v>READ</v>
      </c>
      <c r="C49" s="5"/>
      <c r="D49" s="5"/>
      <c r="E49" s="5"/>
      <c r="F49" s="5"/>
      <c r="G49" s="3" t="s">
        <v>3251</v>
      </c>
      <c r="H49" t="s">
        <v>3250</v>
      </c>
      <c r="I49" t="s">
        <v>3265</v>
      </c>
      <c r="J49" t="s">
        <v>3252</v>
      </c>
      <c r="K49" t="s">
        <v>3048</v>
      </c>
      <c r="M49">
        <v>2025</v>
      </c>
      <c r="N49">
        <v>164</v>
      </c>
      <c r="P49">
        <v>104170</v>
      </c>
      <c r="Q49">
        <v>104170</v>
      </c>
      <c r="S49" t="s">
        <v>929</v>
      </c>
    </row>
    <row r="50" spans="1:19" x14ac:dyDescent="0.25">
      <c r="A50" t="s">
        <v>5436</v>
      </c>
      <c r="B50" t="str">
        <f t="shared" si="0"/>
        <v>DELETED</v>
      </c>
      <c r="C50" s="5"/>
      <c r="D50" s="5" t="s">
        <v>5431</v>
      </c>
      <c r="E50" s="5"/>
      <c r="F50" s="5"/>
      <c r="G50" s="3" t="s">
        <v>3254</v>
      </c>
      <c r="H50" t="s">
        <v>3253</v>
      </c>
      <c r="I50" t="s">
        <v>3264</v>
      </c>
      <c r="J50" t="s">
        <v>3255</v>
      </c>
      <c r="K50" t="s">
        <v>3048</v>
      </c>
      <c r="M50">
        <v>2022</v>
      </c>
      <c r="N50">
        <v>137</v>
      </c>
      <c r="P50">
        <v>103612</v>
      </c>
      <c r="Q50">
        <v>103612</v>
      </c>
      <c r="S50" t="s">
        <v>929</v>
      </c>
    </row>
    <row r="51" spans="1:19" x14ac:dyDescent="0.25">
      <c r="A51" t="s">
        <v>5436</v>
      </c>
      <c r="B51" t="str">
        <f t="shared" si="0"/>
        <v>DELETED</v>
      </c>
      <c r="C51" s="5"/>
      <c r="D51" s="5" t="s">
        <v>5431</v>
      </c>
      <c r="E51" s="5"/>
      <c r="F51" s="5"/>
      <c r="G51" s="3" t="s">
        <v>3257</v>
      </c>
      <c r="H51" t="s">
        <v>3256</v>
      </c>
      <c r="I51" t="s">
        <v>3263</v>
      </c>
      <c r="J51" t="s">
        <v>3258</v>
      </c>
      <c r="K51" t="s">
        <v>3053</v>
      </c>
      <c r="M51">
        <v>2023</v>
      </c>
      <c r="N51">
        <v>116</v>
      </c>
      <c r="P51">
        <v>102214</v>
      </c>
      <c r="Q51">
        <v>102214</v>
      </c>
      <c r="S51" t="s">
        <v>3054</v>
      </c>
    </row>
    <row r="52" spans="1:19" x14ac:dyDescent="0.25">
      <c r="A52" t="s">
        <v>5436</v>
      </c>
      <c r="B52" t="str">
        <f t="shared" si="0"/>
        <v>DELETED</v>
      </c>
      <c r="C52" s="5"/>
      <c r="D52" s="5" t="s">
        <v>5431</v>
      </c>
      <c r="E52" s="5"/>
      <c r="F52" s="5"/>
      <c r="G52" s="3" t="s">
        <v>3260</v>
      </c>
      <c r="H52" t="s">
        <v>3259</v>
      </c>
      <c r="I52" t="s">
        <v>3262</v>
      </c>
      <c r="J52" t="s">
        <v>3261</v>
      </c>
      <c r="K52" t="s">
        <v>3053</v>
      </c>
      <c r="M52">
        <v>2023</v>
      </c>
      <c r="N52">
        <v>115</v>
      </c>
      <c r="P52">
        <v>102196</v>
      </c>
      <c r="Q52">
        <v>102196</v>
      </c>
      <c r="S52" t="s">
        <v>3054</v>
      </c>
    </row>
    <row r="53" spans="1:19" x14ac:dyDescent="0.25">
      <c r="A53" t="s">
        <v>5436</v>
      </c>
      <c r="B53" t="str">
        <f t="shared" si="0"/>
        <v>DELETED</v>
      </c>
      <c r="C53" s="5"/>
      <c r="D53" s="5"/>
      <c r="E53" s="5" t="s">
        <v>5431</v>
      </c>
      <c r="F53" s="5"/>
      <c r="G53" s="3" t="s">
        <v>3267</v>
      </c>
      <c r="H53" t="s">
        <v>3266</v>
      </c>
      <c r="I53" t="s">
        <v>3271</v>
      </c>
      <c r="J53" t="s">
        <v>3269</v>
      </c>
      <c r="K53" t="s">
        <v>3268</v>
      </c>
      <c r="M53">
        <v>2023</v>
      </c>
      <c r="N53">
        <v>114</v>
      </c>
      <c r="P53">
        <v>14</v>
      </c>
      <c r="Q53">
        <v>31</v>
      </c>
      <c r="S53" t="s">
        <v>3270</v>
      </c>
    </row>
    <row r="54" spans="1:19" x14ac:dyDescent="0.25">
      <c r="A54" t="s">
        <v>5436</v>
      </c>
      <c r="B54" t="str">
        <f t="shared" si="0"/>
        <v>DELETED</v>
      </c>
      <c r="C54" s="5" t="s">
        <v>5431</v>
      </c>
      <c r="D54" s="5"/>
      <c r="E54" s="5"/>
      <c r="F54" s="5"/>
      <c r="G54" s="3" t="s">
        <v>3273</v>
      </c>
      <c r="H54" t="s">
        <v>3272</v>
      </c>
      <c r="I54" t="s">
        <v>3277</v>
      </c>
      <c r="J54" t="s">
        <v>3274</v>
      </c>
      <c r="K54" t="s">
        <v>3275</v>
      </c>
      <c r="M54">
        <v>2022</v>
      </c>
      <c r="N54">
        <v>14</v>
      </c>
      <c r="P54">
        <v>100438</v>
      </c>
      <c r="Q54">
        <v>100438</v>
      </c>
      <c r="S54" t="s">
        <v>3276</v>
      </c>
    </row>
    <row r="55" spans="1:19" x14ac:dyDescent="0.25">
      <c r="A55" t="s">
        <v>5436</v>
      </c>
      <c r="B55" t="str">
        <f t="shared" si="0"/>
        <v>DELETED</v>
      </c>
      <c r="C55" s="5" t="s">
        <v>5431</v>
      </c>
      <c r="D55" s="5"/>
      <c r="E55" s="5"/>
      <c r="F55" s="5"/>
      <c r="G55" s="3" t="s">
        <v>3279</v>
      </c>
      <c r="H55" t="s">
        <v>3278</v>
      </c>
      <c r="I55" t="s">
        <v>3285</v>
      </c>
      <c r="J55" t="s">
        <v>3280</v>
      </c>
      <c r="K55" t="s">
        <v>3281</v>
      </c>
      <c r="M55">
        <v>2022</v>
      </c>
      <c r="N55">
        <v>70</v>
      </c>
      <c r="P55">
        <v>101121</v>
      </c>
      <c r="Q55">
        <v>101121</v>
      </c>
      <c r="S55" t="s">
        <v>3282</v>
      </c>
    </row>
    <row r="56" spans="1:19" x14ac:dyDescent="0.25">
      <c r="A56" t="s">
        <v>5436</v>
      </c>
      <c r="B56" t="str">
        <f t="shared" si="0"/>
        <v>DELETED</v>
      </c>
      <c r="C56" s="5"/>
      <c r="D56" s="5"/>
      <c r="E56" s="5" t="s">
        <v>5431</v>
      </c>
      <c r="F56" s="5"/>
      <c r="G56" s="3" t="s">
        <v>3284</v>
      </c>
      <c r="H56" t="s">
        <v>3283</v>
      </c>
      <c r="I56" t="s">
        <v>3286</v>
      </c>
      <c r="J56" t="s">
        <v>3287</v>
      </c>
      <c r="K56" t="s">
        <v>3229</v>
      </c>
      <c r="M56">
        <v>2023</v>
      </c>
      <c r="N56">
        <v>165</v>
      </c>
      <c r="P56">
        <v>113880</v>
      </c>
      <c r="Q56">
        <v>113880</v>
      </c>
      <c r="S56" t="s">
        <v>949</v>
      </c>
    </row>
    <row r="57" spans="1:19" x14ac:dyDescent="0.25">
      <c r="A57" t="s">
        <v>5436</v>
      </c>
      <c r="B57" t="str">
        <f t="shared" si="0"/>
        <v>DELETED</v>
      </c>
      <c r="C57" s="5"/>
      <c r="D57" s="5" t="s">
        <v>5431</v>
      </c>
      <c r="E57" s="5"/>
      <c r="F57" s="5"/>
      <c r="G57" s="3" t="s">
        <v>3289</v>
      </c>
      <c r="H57" t="s">
        <v>3288</v>
      </c>
      <c r="I57" t="s">
        <v>3291</v>
      </c>
      <c r="J57" t="s">
        <v>3290</v>
      </c>
      <c r="K57" t="s">
        <v>3048</v>
      </c>
      <c r="M57">
        <v>2021</v>
      </c>
      <c r="N57">
        <v>126</v>
      </c>
      <c r="P57">
        <v>103404</v>
      </c>
      <c r="Q57">
        <v>103404</v>
      </c>
      <c r="S57" t="s">
        <v>929</v>
      </c>
    </row>
    <row r="58" spans="1:19" x14ac:dyDescent="0.25">
      <c r="A58" t="s">
        <v>5436</v>
      </c>
      <c r="B58" t="str">
        <f t="shared" si="0"/>
        <v>DELETED</v>
      </c>
      <c r="C58" s="5" t="s">
        <v>5431</v>
      </c>
      <c r="D58" s="5"/>
      <c r="E58" s="5"/>
      <c r="F58" s="5"/>
      <c r="G58" s="3" t="s">
        <v>3296</v>
      </c>
      <c r="H58" t="s">
        <v>3292</v>
      </c>
      <c r="I58" t="s">
        <v>3298</v>
      </c>
      <c r="J58" t="s">
        <v>3295</v>
      </c>
      <c r="K58" t="s">
        <v>3294</v>
      </c>
      <c r="L58" t="s">
        <v>3293</v>
      </c>
      <c r="M58">
        <v>2020</v>
      </c>
      <c r="N58">
        <v>50</v>
      </c>
      <c r="P58">
        <v>96</v>
      </c>
      <c r="Q58">
        <v>105</v>
      </c>
      <c r="S58" t="s">
        <v>3297</v>
      </c>
    </row>
    <row r="59" spans="1:19" x14ac:dyDescent="0.25">
      <c r="A59" t="s">
        <v>5436</v>
      </c>
      <c r="B59" t="str">
        <f t="shared" si="0"/>
        <v>DELETED</v>
      </c>
      <c r="C59" s="5"/>
      <c r="D59" s="5" t="s">
        <v>5431</v>
      </c>
      <c r="E59" s="5"/>
      <c r="F59" s="5"/>
      <c r="G59" s="3" t="s">
        <v>3300</v>
      </c>
      <c r="H59" t="s">
        <v>3299</v>
      </c>
      <c r="I59" t="s">
        <v>3304</v>
      </c>
      <c r="J59" t="s">
        <v>3301</v>
      </c>
      <c r="K59" t="s">
        <v>3302</v>
      </c>
      <c r="M59">
        <v>2020</v>
      </c>
      <c r="N59">
        <v>189</v>
      </c>
      <c r="P59">
        <v>105054</v>
      </c>
      <c r="Q59">
        <v>105054</v>
      </c>
      <c r="S59" t="s">
        <v>3303</v>
      </c>
    </row>
    <row r="60" spans="1:19" x14ac:dyDescent="0.25">
      <c r="A60" t="s">
        <v>5436</v>
      </c>
      <c r="B60" t="str">
        <f t="shared" si="0"/>
        <v>DELETED</v>
      </c>
      <c r="C60" s="5"/>
      <c r="D60" s="5" t="s">
        <v>5431</v>
      </c>
      <c r="E60" s="5"/>
      <c r="F60" s="5"/>
      <c r="G60" s="3" t="s">
        <v>3306</v>
      </c>
      <c r="H60" t="s">
        <v>3305</v>
      </c>
      <c r="I60" t="s">
        <v>3308</v>
      </c>
      <c r="J60" t="s">
        <v>3307</v>
      </c>
      <c r="K60" t="s">
        <v>3053</v>
      </c>
      <c r="M60">
        <v>2021</v>
      </c>
      <c r="N60">
        <v>102</v>
      </c>
      <c r="P60">
        <v>101824</v>
      </c>
      <c r="Q60">
        <v>101824</v>
      </c>
      <c r="S60" t="s">
        <v>3054</v>
      </c>
    </row>
    <row r="61" spans="1:19" x14ac:dyDescent="0.25">
      <c r="A61" t="s">
        <v>5436</v>
      </c>
      <c r="B61" t="str">
        <f t="shared" si="0"/>
        <v>DELETED</v>
      </c>
      <c r="C61" s="5"/>
      <c r="D61" s="5" t="s">
        <v>5431</v>
      </c>
      <c r="E61" s="5"/>
      <c r="F61" s="5"/>
      <c r="G61" s="3" t="s">
        <v>3310</v>
      </c>
      <c r="H61" t="s">
        <v>3309</v>
      </c>
      <c r="I61" t="s">
        <v>3315</v>
      </c>
      <c r="J61" t="s">
        <v>3311</v>
      </c>
      <c r="K61" t="s">
        <v>3312</v>
      </c>
      <c r="L61" t="s">
        <v>3313</v>
      </c>
      <c r="M61">
        <v>2013</v>
      </c>
      <c r="N61">
        <v>9</v>
      </c>
      <c r="P61">
        <v>489</v>
      </c>
      <c r="Q61">
        <v>497</v>
      </c>
      <c r="S61" t="s">
        <v>3314</v>
      </c>
    </row>
    <row r="62" spans="1:19" x14ac:dyDescent="0.25">
      <c r="A62" t="s">
        <v>5436</v>
      </c>
      <c r="B62" t="str">
        <f t="shared" si="0"/>
        <v>DELETED</v>
      </c>
      <c r="C62" s="5" t="s">
        <v>5431</v>
      </c>
      <c r="D62" s="5"/>
      <c r="E62" s="5"/>
      <c r="F62" s="5"/>
      <c r="G62" s="3" t="s">
        <v>3317</v>
      </c>
      <c r="H62" t="s">
        <v>3316</v>
      </c>
      <c r="I62" t="s">
        <v>3322</v>
      </c>
      <c r="J62" t="s">
        <v>3319</v>
      </c>
      <c r="K62" t="s">
        <v>3318</v>
      </c>
      <c r="L62" t="s">
        <v>3321</v>
      </c>
      <c r="M62">
        <v>2019</v>
      </c>
      <c r="N62">
        <v>32</v>
      </c>
      <c r="P62">
        <v>619</v>
      </c>
      <c r="Q62">
        <v>626</v>
      </c>
      <c r="S62" t="s">
        <v>3320</v>
      </c>
    </row>
    <row r="63" spans="1:19" x14ac:dyDescent="0.25">
      <c r="A63" t="s">
        <v>5436</v>
      </c>
      <c r="B63" t="str">
        <f t="shared" si="0"/>
        <v>DELETED</v>
      </c>
      <c r="C63" s="5"/>
      <c r="D63" s="5" t="s">
        <v>5431</v>
      </c>
      <c r="E63" s="5"/>
      <c r="F63" s="5"/>
      <c r="G63" s="3" t="s">
        <v>3324</v>
      </c>
      <c r="H63" t="s">
        <v>3323</v>
      </c>
      <c r="I63" t="s">
        <v>3326</v>
      </c>
      <c r="J63" t="s">
        <v>3325</v>
      </c>
      <c r="K63" t="s">
        <v>3053</v>
      </c>
      <c r="M63">
        <v>2022</v>
      </c>
      <c r="N63">
        <v>109</v>
      </c>
      <c r="P63">
        <v>102039</v>
      </c>
      <c r="Q63">
        <v>102039</v>
      </c>
      <c r="S63" t="s">
        <v>3054</v>
      </c>
    </row>
    <row r="64" spans="1:19" x14ac:dyDescent="0.25">
      <c r="A64" t="s">
        <v>5436</v>
      </c>
      <c r="B64" t="str">
        <f t="shared" si="0"/>
        <v>DELETED</v>
      </c>
      <c r="C64" s="5"/>
      <c r="D64" s="5" t="s">
        <v>5431</v>
      </c>
      <c r="E64" s="5"/>
      <c r="F64" s="5"/>
      <c r="G64" s="3" t="s">
        <v>3328</v>
      </c>
      <c r="H64" t="s">
        <v>3327</v>
      </c>
      <c r="I64" t="s">
        <v>3330</v>
      </c>
      <c r="J64" t="s">
        <v>3329</v>
      </c>
      <c r="K64" t="s">
        <v>3070</v>
      </c>
      <c r="M64">
        <v>2012</v>
      </c>
      <c r="N64">
        <v>39</v>
      </c>
      <c r="O64">
        <v>15</v>
      </c>
      <c r="P64">
        <v>11970</v>
      </c>
      <c r="Q64">
        <v>11978</v>
      </c>
      <c r="S64" t="s">
        <v>3066</v>
      </c>
    </row>
    <row r="65" spans="1:19" x14ac:dyDescent="0.25">
      <c r="A65" t="s">
        <v>5436</v>
      </c>
      <c r="B65" t="str">
        <f t="shared" si="0"/>
        <v>READ</v>
      </c>
      <c r="C65" s="5"/>
      <c r="D65" s="5"/>
      <c r="E65" s="5"/>
      <c r="F65" s="5"/>
      <c r="G65" s="3" t="s">
        <v>3332</v>
      </c>
      <c r="H65" t="s">
        <v>3331</v>
      </c>
      <c r="I65" t="s">
        <v>3334</v>
      </c>
      <c r="J65" t="s">
        <v>3333</v>
      </c>
      <c r="K65" t="s">
        <v>3078</v>
      </c>
      <c r="M65">
        <v>2018</v>
      </c>
      <c r="N65">
        <v>117</v>
      </c>
      <c r="P65">
        <v>373</v>
      </c>
      <c r="Q65">
        <v>392</v>
      </c>
      <c r="S65" t="s">
        <v>955</v>
      </c>
    </row>
    <row r="66" spans="1:19" x14ac:dyDescent="0.25">
      <c r="A66" t="s">
        <v>5436</v>
      </c>
      <c r="B66" t="str">
        <f t="shared" si="0"/>
        <v>DELETED</v>
      </c>
      <c r="C66" s="5"/>
      <c r="D66" s="5" t="s">
        <v>5431</v>
      </c>
      <c r="E66" s="5"/>
      <c r="F66" s="5"/>
      <c r="G66" s="3" t="s">
        <v>3336</v>
      </c>
      <c r="H66" t="s">
        <v>3335</v>
      </c>
      <c r="I66" t="s">
        <v>3339</v>
      </c>
      <c r="J66" t="s">
        <v>3337</v>
      </c>
      <c r="K66" t="s">
        <v>3091</v>
      </c>
      <c r="L66" t="s">
        <v>3338</v>
      </c>
      <c r="M66">
        <v>2019</v>
      </c>
      <c r="N66">
        <v>161</v>
      </c>
      <c r="P66">
        <v>984</v>
      </c>
      <c r="Q66">
        <v>993</v>
      </c>
      <c r="S66" t="s">
        <v>917</v>
      </c>
    </row>
    <row r="67" spans="1:19" ht="13.5" customHeight="1" x14ac:dyDescent="0.25">
      <c r="A67" t="s">
        <v>5436</v>
      </c>
      <c r="B67" t="str">
        <f t="shared" ref="B67:B130" si="1">IF(OR(C67="x",D67="x",E67="x",F67="x"),"DELETED","READ")</f>
        <v>DELETED</v>
      </c>
      <c r="C67" s="5"/>
      <c r="D67" s="5" t="s">
        <v>5431</v>
      </c>
      <c r="E67" s="5"/>
      <c r="F67" s="5"/>
      <c r="G67" s="3" t="s">
        <v>3341</v>
      </c>
      <c r="H67" t="s">
        <v>3340</v>
      </c>
      <c r="I67" t="s">
        <v>3345</v>
      </c>
      <c r="J67" t="s">
        <v>3342</v>
      </c>
      <c r="K67" t="s">
        <v>3343</v>
      </c>
      <c r="M67">
        <v>2022</v>
      </c>
      <c r="N67">
        <v>130</v>
      </c>
      <c r="P67">
        <v>109710</v>
      </c>
      <c r="Q67">
        <v>109710</v>
      </c>
      <c r="S67" t="s">
        <v>3344</v>
      </c>
    </row>
    <row r="68" spans="1:19" x14ac:dyDescent="0.25">
      <c r="A68" t="s">
        <v>5436</v>
      </c>
      <c r="B68" t="str">
        <f t="shared" si="1"/>
        <v>DELETED</v>
      </c>
      <c r="C68" s="5"/>
      <c r="D68" s="5"/>
      <c r="E68" s="5" t="s">
        <v>5431</v>
      </c>
      <c r="F68" s="5"/>
      <c r="G68" s="3" t="s">
        <v>3347</v>
      </c>
      <c r="H68" t="s">
        <v>3346</v>
      </c>
      <c r="I68" t="s">
        <v>3349</v>
      </c>
      <c r="J68" t="s">
        <v>3348</v>
      </c>
      <c r="K68" t="s">
        <v>3053</v>
      </c>
      <c r="M68">
        <v>2012</v>
      </c>
      <c r="N68">
        <v>37</v>
      </c>
      <c r="O68">
        <v>7</v>
      </c>
      <c r="P68">
        <v>654</v>
      </c>
      <c r="Q68">
        <v>676</v>
      </c>
      <c r="S68" t="s">
        <v>3054</v>
      </c>
    </row>
    <row r="69" spans="1:19" x14ac:dyDescent="0.25">
      <c r="A69" t="s">
        <v>5436</v>
      </c>
      <c r="B69" t="str">
        <f t="shared" si="1"/>
        <v>DELETED</v>
      </c>
      <c r="C69" s="5"/>
      <c r="D69" s="5" t="s">
        <v>5431</v>
      </c>
      <c r="E69" s="5"/>
      <c r="F69" s="5"/>
      <c r="G69" s="3" t="s">
        <v>3351</v>
      </c>
      <c r="H69" t="s">
        <v>3350</v>
      </c>
      <c r="I69" t="s">
        <v>3353</v>
      </c>
      <c r="J69" t="s">
        <v>3352</v>
      </c>
      <c r="K69" t="s">
        <v>3078</v>
      </c>
      <c r="L69" t="s">
        <v>3208</v>
      </c>
      <c r="M69">
        <v>2008</v>
      </c>
      <c r="N69">
        <v>64</v>
      </c>
      <c r="O69">
        <v>1</v>
      </c>
      <c r="P69">
        <v>55</v>
      </c>
      <c r="Q69">
        <v>74</v>
      </c>
      <c r="S69" t="s">
        <v>955</v>
      </c>
    </row>
    <row r="70" spans="1:19" x14ac:dyDescent="0.25">
      <c r="A70" t="s">
        <v>5436</v>
      </c>
      <c r="B70" t="str">
        <f t="shared" si="1"/>
        <v>DELETED</v>
      </c>
      <c r="C70" s="5"/>
      <c r="D70" s="5" t="s">
        <v>5431</v>
      </c>
      <c r="E70" s="5"/>
      <c r="F70" s="5"/>
      <c r="G70" s="3" t="s">
        <v>3355</v>
      </c>
      <c r="H70" t="s">
        <v>3354</v>
      </c>
      <c r="I70" t="s">
        <v>3357</v>
      </c>
      <c r="J70" t="s">
        <v>3356</v>
      </c>
      <c r="K70" t="s">
        <v>3229</v>
      </c>
      <c r="M70">
        <v>2008</v>
      </c>
      <c r="N70">
        <v>46</v>
      </c>
      <c r="O70">
        <v>1</v>
      </c>
      <c r="P70">
        <v>300</v>
      </c>
      <c r="Q70">
        <v>317</v>
      </c>
      <c r="S70" t="s">
        <v>949</v>
      </c>
    </row>
    <row r="71" spans="1:19" x14ac:dyDescent="0.25">
      <c r="A71" t="s">
        <v>5436</v>
      </c>
      <c r="B71" t="str">
        <f t="shared" si="1"/>
        <v>DELETED</v>
      </c>
      <c r="C71" s="5"/>
      <c r="D71" s="5" t="s">
        <v>5431</v>
      </c>
      <c r="E71" s="5"/>
      <c r="F71" s="5"/>
      <c r="G71" s="3" t="s">
        <v>3359</v>
      </c>
      <c r="H71" t="s">
        <v>3358</v>
      </c>
      <c r="I71" t="s">
        <v>3361</v>
      </c>
      <c r="J71" t="s">
        <v>3360</v>
      </c>
      <c r="K71" t="s">
        <v>3053</v>
      </c>
      <c r="M71">
        <v>2009</v>
      </c>
      <c r="N71">
        <v>34</v>
      </c>
      <c r="O71">
        <v>3</v>
      </c>
      <c r="P71">
        <v>305</v>
      </c>
      <c r="Q71">
        <v>327</v>
      </c>
      <c r="S71" t="s">
        <v>3054</v>
      </c>
    </row>
    <row r="72" spans="1:19" x14ac:dyDescent="0.25">
      <c r="A72" t="s">
        <v>5436</v>
      </c>
      <c r="B72" t="str">
        <f t="shared" si="1"/>
        <v>DELETED</v>
      </c>
      <c r="C72" s="5"/>
      <c r="D72" s="5" t="s">
        <v>5431</v>
      </c>
      <c r="E72" s="5"/>
      <c r="F72" s="5"/>
      <c r="G72" s="3" t="s">
        <v>3363</v>
      </c>
      <c r="H72" t="s">
        <v>3362</v>
      </c>
      <c r="I72" t="s">
        <v>3370</v>
      </c>
      <c r="J72" t="s">
        <v>3364</v>
      </c>
      <c r="K72" t="s">
        <v>3091</v>
      </c>
      <c r="L72" t="s">
        <v>3365</v>
      </c>
      <c r="M72">
        <v>2024</v>
      </c>
      <c r="N72">
        <v>246</v>
      </c>
      <c r="P72">
        <v>3246</v>
      </c>
      <c r="Q72">
        <v>3255</v>
      </c>
      <c r="S72" t="s">
        <v>917</v>
      </c>
    </row>
    <row r="73" spans="1:19" x14ac:dyDescent="0.25">
      <c r="A73" t="s">
        <v>5436</v>
      </c>
      <c r="B73" t="str">
        <f t="shared" si="1"/>
        <v>DELETED</v>
      </c>
      <c r="C73" s="5"/>
      <c r="D73" s="5" t="s">
        <v>5431</v>
      </c>
      <c r="E73" s="5"/>
      <c r="F73" s="5"/>
      <c r="G73" s="3" t="s">
        <v>3367</v>
      </c>
      <c r="H73" t="s">
        <v>3366</v>
      </c>
      <c r="I73" t="s">
        <v>3369</v>
      </c>
      <c r="J73" t="s">
        <v>3368</v>
      </c>
      <c r="K73" t="s">
        <v>3053</v>
      </c>
      <c r="M73">
        <v>2018</v>
      </c>
      <c r="N73">
        <v>73</v>
      </c>
      <c r="P73">
        <v>1</v>
      </c>
      <c r="Q73">
        <v>24</v>
      </c>
      <c r="S73" t="s">
        <v>3054</v>
      </c>
    </row>
    <row r="74" spans="1:19" x14ac:dyDescent="0.25">
      <c r="A74" t="s">
        <v>5436</v>
      </c>
      <c r="B74" t="str">
        <f t="shared" si="1"/>
        <v>DELETED</v>
      </c>
      <c r="C74" s="5" t="s">
        <v>5431</v>
      </c>
      <c r="D74" s="5"/>
      <c r="E74" s="5"/>
      <c r="F74" s="5"/>
      <c r="G74" s="3" t="s">
        <v>3372</v>
      </c>
      <c r="H74" t="s">
        <v>3371</v>
      </c>
      <c r="I74" t="s">
        <v>3374</v>
      </c>
      <c r="J74" t="s">
        <v>3373</v>
      </c>
      <c r="K74" t="s">
        <v>3229</v>
      </c>
      <c r="M74">
        <v>2021</v>
      </c>
      <c r="N74">
        <v>143</v>
      </c>
      <c r="P74">
        <v>113494</v>
      </c>
      <c r="Q74">
        <v>113494</v>
      </c>
      <c r="S74" t="s">
        <v>949</v>
      </c>
    </row>
    <row r="75" spans="1:19" x14ac:dyDescent="0.25">
      <c r="A75" t="s">
        <v>5436</v>
      </c>
      <c r="B75" t="str">
        <f t="shared" si="1"/>
        <v>DELETED</v>
      </c>
      <c r="C75" s="5"/>
      <c r="D75" s="5" t="s">
        <v>5431</v>
      </c>
      <c r="E75" s="5"/>
      <c r="F75" s="5"/>
      <c r="G75" s="3" t="s">
        <v>3376</v>
      </c>
      <c r="H75" t="s">
        <v>3375</v>
      </c>
      <c r="I75" t="s">
        <v>3378</v>
      </c>
      <c r="J75" t="s">
        <v>3377</v>
      </c>
      <c r="K75" t="s">
        <v>3070</v>
      </c>
      <c r="M75">
        <v>2018</v>
      </c>
      <c r="N75">
        <v>110</v>
      </c>
      <c r="P75">
        <v>62</v>
      </c>
      <c r="Q75">
        <v>79</v>
      </c>
      <c r="S75" t="s">
        <v>3066</v>
      </c>
    </row>
    <row r="76" spans="1:19" x14ac:dyDescent="0.25">
      <c r="A76" t="s">
        <v>5436</v>
      </c>
      <c r="B76" t="str">
        <f t="shared" si="1"/>
        <v>DELETED</v>
      </c>
      <c r="C76" s="5"/>
      <c r="D76" s="5" t="s">
        <v>5431</v>
      </c>
      <c r="E76" s="5"/>
      <c r="F76" s="5"/>
      <c r="G76" s="3" t="s">
        <v>3380</v>
      </c>
      <c r="H76" t="s">
        <v>3379</v>
      </c>
      <c r="I76" t="s">
        <v>3382</v>
      </c>
      <c r="J76" t="s">
        <v>3381</v>
      </c>
      <c r="K76" t="s">
        <v>3053</v>
      </c>
      <c r="M76">
        <v>2008</v>
      </c>
      <c r="N76">
        <v>33</v>
      </c>
      <c r="O76">
        <v>1</v>
      </c>
      <c r="P76">
        <v>64</v>
      </c>
      <c r="Q76">
        <v>95</v>
      </c>
      <c r="S76" t="s">
        <v>3054</v>
      </c>
    </row>
    <row r="77" spans="1:19" x14ac:dyDescent="0.25">
      <c r="A77" t="s">
        <v>5436</v>
      </c>
      <c r="B77" t="str">
        <f t="shared" si="1"/>
        <v>READ</v>
      </c>
      <c r="C77" s="5"/>
      <c r="D77" s="5"/>
      <c r="E77" s="5"/>
      <c r="F77" s="5"/>
      <c r="G77" s="3" t="s">
        <v>3384</v>
      </c>
      <c r="H77" t="s">
        <v>3383</v>
      </c>
      <c r="I77" t="s">
        <v>3386</v>
      </c>
      <c r="J77" t="s">
        <v>3385</v>
      </c>
      <c r="K77" t="s">
        <v>3229</v>
      </c>
      <c r="M77">
        <v>2008</v>
      </c>
      <c r="N77">
        <v>45</v>
      </c>
      <c r="O77">
        <v>2</v>
      </c>
      <c r="P77">
        <v>189</v>
      </c>
      <c r="Q77">
        <v>207</v>
      </c>
      <c r="S77" t="s">
        <v>949</v>
      </c>
    </row>
    <row r="78" spans="1:19" x14ac:dyDescent="0.25">
      <c r="A78" t="s">
        <v>5436</v>
      </c>
      <c r="B78" t="str">
        <f t="shared" si="1"/>
        <v>DELETED</v>
      </c>
      <c r="C78" s="5" t="s">
        <v>5431</v>
      </c>
      <c r="D78" s="5"/>
      <c r="E78" s="5"/>
      <c r="F78" s="5"/>
      <c r="G78" s="3" t="s">
        <v>3388</v>
      </c>
      <c r="H78" t="s">
        <v>3387</v>
      </c>
      <c r="I78" t="s">
        <v>3392</v>
      </c>
      <c r="J78" t="s">
        <v>3389</v>
      </c>
      <c r="K78" t="s">
        <v>3390</v>
      </c>
      <c r="M78">
        <v>2005</v>
      </c>
      <c r="N78">
        <v>58</v>
      </c>
      <c r="O78">
        <v>4</v>
      </c>
      <c r="P78">
        <v>475</v>
      </c>
      <c r="Q78">
        <v>483</v>
      </c>
      <c r="S78" t="s">
        <v>3391</v>
      </c>
    </row>
    <row r="79" spans="1:19" x14ac:dyDescent="0.25">
      <c r="A79" t="s">
        <v>5436</v>
      </c>
      <c r="B79" t="str">
        <f t="shared" si="1"/>
        <v>DELETED</v>
      </c>
      <c r="C79" s="5"/>
      <c r="D79" s="5" t="s">
        <v>5431</v>
      </c>
      <c r="E79" s="5"/>
      <c r="F79" s="5"/>
      <c r="G79" s="3" t="s">
        <v>3394</v>
      </c>
      <c r="H79" t="s">
        <v>3393</v>
      </c>
      <c r="I79" t="s">
        <v>3396</v>
      </c>
      <c r="J79" t="s">
        <v>3395</v>
      </c>
      <c r="K79" t="s">
        <v>3060</v>
      </c>
      <c r="M79">
        <v>2009</v>
      </c>
      <c r="N79">
        <v>51</v>
      </c>
      <c r="O79">
        <v>3</v>
      </c>
      <c r="P79">
        <v>610</v>
      </c>
      <c r="Q79">
        <v>626</v>
      </c>
      <c r="S79" t="s">
        <v>3061</v>
      </c>
    </row>
    <row r="80" spans="1:19" x14ac:dyDescent="0.25">
      <c r="A80" t="s">
        <v>5436</v>
      </c>
      <c r="B80" t="str">
        <f t="shared" si="1"/>
        <v>DELETED</v>
      </c>
      <c r="C80" s="5"/>
      <c r="D80" s="5" t="s">
        <v>5431</v>
      </c>
      <c r="E80" s="5"/>
      <c r="F80" s="5"/>
      <c r="G80" s="3" t="s">
        <v>3397</v>
      </c>
      <c r="H80" t="s">
        <v>3031</v>
      </c>
      <c r="I80" t="s">
        <v>3030</v>
      </c>
      <c r="J80" t="s">
        <v>3032</v>
      </c>
      <c r="K80" t="s">
        <v>3033</v>
      </c>
      <c r="M80">
        <v>2024</v>
      </c>
      <c r="N80">
        <v>69</v>
      </c>
      <c r="P80">
        <v>100918</v>
      </c>
      <c r="Q80">
        <v>100918</v>
      </c>
      <c r="S80" t="s">
        <v>3034</v>
      </c>
    </row>
    <row r="81" spans="1:19" x14ac:dyDescent="0.25">
      <c r="A81" t="s">
        <v>5436</v>
      </c>
      <c r="B81" t="str">
        <f t="shared" si="1"/>
        <v>DELETED</v>
      </c>
      <c r="C81" s="5"/>
      <c r="D81" s="5" t="s">
        <v>5431</v>
      </c>
      <c r="E81" s="5"/>
      <c r="F81" s="5"/>
      <c r="G81" s="3" t="s">
        <v>3399</v>
      </c>
      <c r="H81" t="s">
        <v>3398</v>
      </c>
      <c r="I81" t="s">
        <v>3403</v>
      </c>
      <c r="J81" t="s">
        <v>3400</v>
      </c>
      <c r="K81" t="s">
        <v>3401</v>
      </c>
      <c r="M81">
        <v>2025</v>
      </c>
      <c r="N81">
        <v>30</v>
      </c>
      <c r="P81">
        <v>101477</v>
      </c>
      <c r="Q81">
        <v>101477</v>
      </c>
      <c r="S81" t="s">
        <v>3402</v>
      </c>
    </row>
    <row r="82" spans="1:19" x14ac:dyDescent="0.25">
      <c r="A82" t="s">
        <v>5436</v>
      </c>
      <c r="B82" t="str">
        <f t="shared" si="1"/>
        <v>DELETED</v>
      </c>
      <c r="C82" s="5" t="s">
        <v>5431</v>
      </c>
      <c r="D82" s="5"/>
      <c r="E82" s="5"/>
      <c r="F82" s="5"/>
      <c r="G82" s="3" t="s">
        <v>3405</v>
      </c>
      <c r="H82" t="s">
        <v>3404</v>
      </c>
      <c r="I82" t="s">
        <v>3409</v>
      </c>
      <c r="J82" t="s">
        <v>3406</v>
      </c>
      <c r="K82" t="s">
        <v>3407</v>
      </c>
      <c r="M82">
        <v>2025</v>
      </c>
      <c r="N82">
        <v>218</v>
      </c>
      <c r="P82">
        <v>108271</v>
      </c>
      <c r="Q82">
        <v>108271</v>
      </c>
      <c r="S82" t="s">
        <v>3408</v>
      </c>
    </row>
    <row r="83" spans="1:19" x14ac:dyDescent="0.25">
      <c r="A83" t="s">
        <v>5436</v>
      </c>
      <c r="B83" t="str">
        <f t="shared" si="1"/>
        <v>DELETED</v>
      </c>
      <c r="C83" s="5"/>
      <c r="D83" s="5" t="s">
        <v>5431</v>
      </c>
      <c r="E83" s="5"/>
      <c r="F83" s="5"/>
      <c r="G83" s="3" t="s">
        <v>3411</v>
      </c>
      <c r="H83" t="s">
        <v>3410</v>
      </c>
      <c r="I83" t="s">
        <v>3414</v>
      </c>
      <c r="J83" t="s">
        <v>3412</v>
      </c>
      <c r="K83" t="s">
        <v>3091</v>
      </c>
      <c r="L83" t="s">
        <v>3413</v>
      </c>
      <c r="M83">
        <v>2025</v>
      </c>
      <c r="N83">
        <v>253</v>
      </c>
      <c r="P83">
        <v>2674</v>
      </c>
      <c r="Q83">
        <v>2683</v>
      </c>
      <c r="S83" t="s">
        <v>917</v>
      </c>
    </row>
    <row r="84" spans="1:19" x14ac:dyDescent="0.25">
      <c r="A84" t="s">
        <v>5436</v>
      </c>
      <c r="B84" t="str">
        <f t="shared" si="1"/>
        <v>DELETED</v>
      </c>
      <c r="C84" s="5" t="s">
        <v>5431</v>
      </c>
      <c r="D84" s="5"/>
      <c r="E84" s="5"/>
      <c r="F84" s="5"/>
      <c r="G84" s="3" t="s">
        <v>3416</v>
      </c>
      <c r="H84" t="s">
        <v>3415</v>
      </c>
      <c r="I84" t="s">
        <v>3418</v>
      </c>
      <c r="J84" t="s">
        <v>3417</v>
      </c>
      <c r="K84" t="s">
        <v>3112</v>
      </c>
      <c r="M84">
        <v>2024</v>
      </c>
      <c r="N84">
        <v>194</v>
      </c>
      <c r="P84">
        <v>110405</v>
      </c>
      <c r="Q84">
        <v>110405</v>
      </c>
      <c r="S84" t="s">
        <v>3113</v>
      </c>
    </row>
    <row r="85" spans="1:19" x14ac:dyDescent="0.25">
      <c r="A85" t="s">
        <v>5436</v>
      </c>
      <c r="B85" t="str">
        <f t="shared" si="1"/>
        <v>DELETED</v>
      </c>
      <c r="C85" s="5"/>
      <c r="D85" s="5" t="s">
        <v>5431</v>
      </c>
      <c r="E85" s="5"/>
      <c r="F85" s="5"/>
      <c r="G85" s="3" t="s">
        <v>3420</v>
      </c>
      <c r="H85" t="s">
        <v>3419</v>
      </c>
      <c r="I85" t="s">
        <v>3423</v>
      </c>
      <c r="J85" t="s">
        <v>3421</v>
      </c>
      <c r="K85" t="s">
        <v>3091</v>
      </c>
      <c r="L85" t="s">
        <v>3422</v>
      </c>
      <c r="M85">
        <v>2024</v>
      </c>
      <c r="N85">
        <v>234</v>
      </c>
      <c r="P85">
        <v>805</v>
      </c>
      <c r="Q85">
        <v>812</v>
      </c>
      <c r="S85" t="s">
        <v>917</v>
      </c>
    </row>
    <row r="86" spans="1:19" x14ac:dyDescent="0.25">
      <c r="A86" t="s">
        <v>5436</v>
      </c>
      <c r="B86" t="str">
        <f t="shared" si="1"/>
        <v>DELETED</v>
      </c>
      <c r="C86" s="5" t="s">
        <v>5431</v>
      </c>
      <c r="D86" s="5"/>
      <c r="E86" s="5"/>
      <c r="F86" s="5"/>
      <c r="G86" s="3" t="s">
        <v>3425</v>
      </c>
      <c r="H86" t="s">
        <v>3424</v>
      </c>
      <c r="I86" t="s">
        <v>3427</v>
      </c>
      <c r="J86" t="s">
        <v>3426</v>
      </c>
      <c r="K86" t="s">
        <v>3053</v>
      </c>
      <c r="M86">
        <v>2024</v>
      </c>
      <c r="N86">
        <v>122</v>
      </c>
      <c r="P86">
        <v>102337</v>
      </c>
      <c r="Q86">
        <v>102337</v>
      </c>
      <c r="S86" t="s">
        <v>3054</v>
      </c>
    </row>
    <row r="87" spans="1:19" x14ac:dyDescent="0.25">
      <c r="A87" t="s">
        <v>5436</v>
      </c>
      <c r="B87" t="str">
        <f t="shared" si="1"/>
        <v>READ</v>
      </c>
      <c r="C87" s="5"/>
      <c r="D87" s="5"/>
      <c r="E87" s="5"/>
      <c r="F87" s="5"/>
      <c r="G87" s="3" t="s">
        <v>3429</v>
      </c>
      <c r="H87" t="s">
        <v>3428</v>
      </c>
      <c r="I87" t="s">
        <v>3431</v>
      </c>
      <c r="J87" t="s">
        <v>3430</v>
      </c>
      <c r="K87" t="s">
        <v>3070</v>
      </c>
      <c r="M87">
        <v>2024</v>
      </c>
      <c r="N87">
        <v>253</v>
      </c>
      <c r="P87">
        <v>124181</v>
      </c>
      <c r="Q87">
        <v>124181</v>
      </c>
      <c r="S87" t="s">
        <v>3066</v>
      </c>
    </row>
    <row r="88" spans="1:19" x14ac:dyDescent="0.25">
      <c r="A88" t="s">
        <v>5436</v>
      </c>
      <c r="B88" t="str">
        <f t="shared" si="1"/>
        <v>DELETED</v>
      </c>
      <c r="C88" s="5"/>
      <c r="D88" s="5" t="s">
        <v>5431</v>
      </c>
      <c r="E88" s="5"/>
      <c r="F88" s="5"/>
      <c r="G88" s="3" t="s">
        <v>3433</v>
      </c>
      <c r="H88" t="s">
        <v>3432</v>
      </c>
      <c r="I88" t="s">
        <v>3437</v>
      </c>
      <c r="J88" t="s">
        <v>3434</v>
      </c>
      <c r="K88" t="s">
        <v>3435</v>
      </c>
      <c r="M88">
        <v>2022</v>
      </c>
      <c r="N88">
        <v>3</v>
      </c>
      <c r="P88">
        <v>100075</v>
      </c>
      <c r="Q88">
        <v>100075</v>
      </c>
      <c r="S88" t="s">
        <v>3436</v>
      </c>
    </row>
    <row r="89" spans="1:19" x14ac:dyDescent="0.25">
      <c r="A89" t="s">
        <v>5436</v>
      </c>
      <c r="B89" t="str">
        <f t="shared" si="1"/>
        <v>READ</v>
      </c>
      <c r="C89" s="5"/>
      <c r="D89" s="5"/>
      <c r="E89" s="5"/>
      <c r="F89" s="5"/>
      <c r="G89" s="3" t="s">
        <v>3439</v>
      </c>
      <c r="H89" t="s">
        <v>3438</v>
      </c>
      <c r="I89" t="s">
        <v>3441</v>
      </c>
      <c r="J89" t="s">
        <v>3440</v>
      </c>
      <c r="K89" t="s">
        <v>3033</v>
      </c>
      <c r="M89">
        <v>2017</v>
      </c>
      <c r="N89">
        <v>38</v>
      </c>
      <c r="P89">
        <v>81</v>
      </c>
      <c r="Q89">
        <v>93</v>
      </c>
      <c r="S89" t="s">
        <v>3034</v>
      </c>
    </row>
    <row r="90" spans="1:19" x14ac:dyDescent="0.25">
      <c r="A90" t="s">
        <v>5436</v>
      </c>
      <c r="B90" t="str">
        <f t="shared" si="1"/>
        <v>DELETED</v>
      </c>
      <c r="C90" s="5"/>
      <c r="D90" s="5" t="s">
        <v>5431</v>
      </c>
      <c r="E90" s="5"/>
      <c r="F90" s="5"/>
      <c r="G90" s="3" t="s">
        <v>3443</v>
      </c>
      <c r="H90" t="s">
        <v>3442</v>
      </c>
      <c r="I90" t="s">
        <v>3445</v>
      </c>
      <c r="J90" t="s">
        <v>3444</v>
      </c>
      <c r="K90" t="s">
        <v>3038</v>
      </c>
      <c r="M90">
        <v>2025</v>
      </c>
      <c r="N90">
        <v>56</v>
      </c>
      <c r="P90">
        <v>100725</v>
      </c>
      <c r="Q90">
        <v>100725</v>
      </c>
      <c r="S90" t="s">
        <v>3039</v>
      </c>
    </row>
    <row r="91" spans="1:19" x14ac:dyDescent="0.25">
      <c r="A91" t="s">
        <v>5436</v>
      </c>
      <c r="B91" t="str">
        <f t="shared" si="1"/>
        <v>DELETED</v>
      </c>
      <c r="C91" s="5"/>
      <c r="D91" s="5" t="s">
        <v>5431</v>
      </c>
      <c r="E91" s="5"/>
      <c r="F91" s="5"/>
      <c r="G91" s="3" t="s">
        <v>3447</v>
      </c>
      <c r="H91" t="s">
        <v>3446</v>
      </c>
      <c r="I91" t="s">
        <v>3449</v>
      </c>
      <c r="J91" t="s">
        <v>3448</v>
      </c>
      <c r="K91" t="s">
        <v>3112</v>
      </c>
      <c r="M91">
        <v>2025</v>
      </c>
      <c r="N91">
        <v>203</v>
      </c>
      <c r="P91">
        <v>111019</v>
      </c>
      <c r="Q91">
        <v>111019</v>
      </c>
      <c r="S91" t="s">
        <v>3113</v>
      </c>
    </row>
    <row r="92" spans="1:19" x14ac:dyDescent="0.25">
      <c r="A92" t="s">
        <v>5436</v>
      </c>
      <c r="B92" t="str">
        <f t="shared" si="1"/>
        <v>DELETED</v>
      </c>
      <c r="C92" s="5" t="s">
        <v>5431</v>
      </c>
      <c r="D92" s="5"/>
      <c r="E92" s="5"/>
      <c r="F92" s="5"/>
      <c r="G92" s="3" t="s">
        <v>3451</v>
      </c>
      <c r="H92" t="s">
        <v>3450</v>
      </c>
      <c r="I92" t="s">
        <v>3455</v>
      </c>
      <c r="J92" t="s">
        <v>3452</v>
      </c>
      <c r="K92" t="s">
        <v>3453</v>
      </c>
      <c r="M92">
        <v>2021</v>
      </c>
      <c r="N92">
        <v>1</v>
      </c>
      <c r="O92">
        <v>1</v>
      </c>
      <c r="P92">
        <v>28</v>
      </c>
      <c r="Q92">
        <v>36</v>
      </c>
      <c r="S92" t="s">
        <v>3454</v>
      </c>
    </row>
    <row r="93" spans="1:19" x14ac:dyDescent="0.25">
      <c r="A93" t="s">
        <v>5436</v>
      </c>
      <c r="B93" t="str">
        <f t="shared" si="1"/>
        <v>DELETED</v>
      </c>
      <c r="C93" s="5"/>
      <c r="D93" s="5" t="s">
        <v>5431</v>
      </c>
      <c r="E93" s="5"/>
      <c r="F93" s="5"/>
      <c r="G93" s="3" t="s">
        <v>3457</v>
      </c>
      <c r="H93" t="s">
        <v>3456</v>
      </c>
      <c r="I93" t="s">
        <v>3460</v>
      </c>
      <c r="J93" t="s">
        <v>3458</v>
      </c>
      <c r="K93" t="s">
        <v>3091</v>
      </c>
      <c r="L93" t="s">
        <v>3459</v>
      </c>
      <c r="M93">
        <v>2021</v>
      </c>
      <c r="N93">
        <v>181</v>
      </c>
      <c r="P93">
        <v>757</v>
      </c>
      <c r="Q93">
        <v>764</v>
      </c>
      <c r="S93" t="s">
        <v>917</v>
      </c>
    </row>
    <row r="94" spans="1:19" x14ac:dyDescent="0.25">
      <c r="A94" t="s">
        <v>5436</v>
      </c>
      <c r="B94" t="str">
        <f t="shared" si="1"/>
        <v>DELETED</v>
      </c>
      <c r="C94" s="5"/>
      <c r="D94" s="5" t="s">
        <v>5431</v>
      </c>
      <c r="E94" s="5"/>
      <c r="F94" s="5"/>
      <c r="G94" s="3" t="s">
        <v>3462</v>
      </c>
      <c r="H94" t="s">
        <v>3461</v>
      </c>
      <c r="I94" t="s">
        <v>3466</v>
      </c>
      <c r="J94" t="s">
        <v>3463</v>
      </c>
      <c r="K94" t="s">
        <v>3464</v>
      </c>
      <c r="M94">
        <v>2022</v>
      </c>
      <c r="N94">
        <v>121</v>
      </c>
      <c r="P94">
        <v>102642</v>
      </c>
      <c r="Q94">
        <v>102642</v>
      </c>
      <c r="S94" t="s">
        <v>3465</v>
      </c>
    </row>
    <row r="95" spans="1:19" x14ac:dyDescent="0.25">
      <c r="A95" t="s">
        <v>5436</v>
      </c>
      <c r="B95" t="str">
        <f t="shared" si="1"/>
        <v>DELETED</v>
      </c>
      <c r="C95" s="5"/>
      <c r="D95" s="5" t="s">
        <v>5431</v>
      </c>
      <c r="E95" s="5"/>
      <c r="F95" s="5"/>
      <c r="G95" s="3" t="s">
        <v>3468</v>
      </c>
      <c r="H95" t="s">
        <v>3467</v>
      </c>
      <c r="I95" t="s">
        <v>3470</v>
      </c>
      <c r="J95" t="s">
        <v>3469</v>
      </c>
      <c r="K95" t="s">
        <v>3078</v>
      </c>
      <c r="M95">
        <v>2007</v>
      </c>
      <c r="N95">
        <v>61</v>
      </c>
      <c r="O95">
        <v>1</v>
      </c>
      <c r="P95">
        <v>6</v>
      </c>
      <c r="Q95">
        <v>22</v>
      </c>
      <c r="S95" t="s">
        <v>955</v>
      </c>
    </row>
    <row r="96" spans="1:19" x14ac:dyDescent="0.25">
      <c r="A96" t="s">
        <v>5436</v>
      </c>
      <c r="B96" t="str">
        <f t="shared" si="1"/>
        <v>DELETED</v>
      </c>
      <c r="C96" s="5"/>
      <c r="D96" s="5" t="s">
        <v>5431</v>
      </c>
      <c r="E96" s="5"/>
      <c r="F96" s="5"/>
      <c r="G96" s="3" t="s">
        <v>3472</v>
      </c>
      <c r="H96" t="s">
        <v>3471</v>
      </c>
      <c r="I96" t="s">
        <v>3476</v>
      </c>
      <c r="J96" t="s">
        <v>3473</v>
      </c>
      <c r="K96" t="s">
        <v>3474</v>
      </c>
      <c r="M96">
        <v>2022</v>
      </c>
      <c r="N96">
        <v>15</v>
      </c>
      <c r="O96">
        <v>4</v>
      </c>
      <c r="P96">
        <v>100274</v>
      </c>
      <c r="Q96">
        <v>100274</v>
      </c>
      <c r="S96" t="s">
        <v>3475</v>
      </c>
    </row>
    <row r="97" spans="1:22" x14ac:dyDescent="0.25">
      <c r="A97" t="s">
        <v>5436</v>
      </c>
      <c r="B97" t="str">
        <f t="shared" si="1"/>
        <v>DELETED</v>
      </c>
      <c r="C97" s="5"/>
      <c r="D97" s="5"/>
      <c r="E97" s="5" t="s">
        <v>5431</v>
      </c>
      <c r="F97" s="5"/>
      <c r="G97" s="3" t="s">
        <v>3478</v>
      </c>
      <c r="H97" t="s">
        <v>3477</v>
      </c>
      <c r="I97" t="s">
        <v>3480</v>
      </c>
      <c r="J97" t="s">
        <v>3479</v>
      </c>
      <c r="K97" t="s">
        <v>3048</v>
      </c>
      <c r="M97">
        <v>2020</v>
      </c>
      <c r="N97">
        <v>115</v>
      </c>
      <c r="P97">
        <v>103178</v>
      </c>
      <c r="Q97">
        <v>103178</v>
      </c>
      <c r="S97" t="s">
        <v>929</v>
      </c>
    </row>
    <row r="98" spans="1:22" x14ac:dyDescent="0.25">
      <c r="A98" t="s">
        <v>5436</v>
      </c>
      <c r="B98" t="str">
        <f t="shared" si="1"/>
        <v>DELETED</v>
      </c>
      <c r="C98" s="5"/>
      <c r="D98" s="5" t="s">
        <v>5431</v>
      </c>
      <c r="E98" s="5"/>
      <c r="F98" s="5"/>
      <c r="G98" s="3" t="s">
        <v>3482</v>
      </c>
      <c r="H98" t="s">
        <v>3481</v>
      </c>
      <c r="I98" t="s">
        <v>3485</v>
      </c>
      <c r="J98" t="s">
        <v>3483</v>
      </c>
      <c r="K98" t="s">
        <v>3091</v>
      </c>
      <c r="L98" t="s">
        <v>3484</v>
      </c>
      <c r="M98">
        <v>2015</v>
      </c>
      <c r="N98">
        <v>60</v>
      </c>
      <c r="P98">
        <v>438</v>
      </c>
      <c r="Q98">
        <v>447</v>
      </c>
      <c r="S98" t="s">
        <v>917</v>
      </c>
    </row>
    <row r="99" spans="1:22" x14ac:dyDescent="0.25">
      <c r="A99" t="s">
        <v>5436</v>
      </c>
      <c r="B99" t="str">
        <f t="shared" si="1"/>
        <v>DELETED</v>
      </c>
      <c r="C99" s="5"/>
      <c r="D99" s="5" t="s">
        <v>5431</v>
      </c>
      <c r="E99" s="5"/>
      <c r="F99" s="5"/>
      <c r="G99" s="3" t="s">
        <v>3487</v>
      </c>
      <c r="H99" t="s">
        <v>3486</v>
      </c>
      <c r="I99" t="s">
        <v>3489</v>
      </c>
      <c r="J99" t="s">
        <v>3488</v>
      </c>
      <c r="K99" t="s">
        <v>3229</v>
      </c>
      <c r="M99">
        <v>2024</v>
      </c>
      <c r="N99">
        <v>185</v>
      </c>
      <c r="P99">
        <v>114292</v>
      </c>
      <c r="Q99">
        <v>114292</v>
      </c>
      <c r="S99" t="s">
        <v>949</v>
      </c>
    </row>
    <row r="100" spans="1:22" x14ac:dyDescent="0.25">
      <c r="A100" t="s">
        <v>5436</v>
      </c>
      <c r="B100" t="str">
        <f t="shared" si="1"/>
        <v>DELETED</v>
      </c>
      <c r="C100" s="5"/>
      <c r="D100" s="5" t="s">
        <v>5431</v>
      </c>
      <c r="E100" s="5"/>
      <c r="F100" s="5"/>
      <c r="G100" s="3" t="s">
        <v>3491</v>
      </c>
      <c r="H100" t="s">
        <v>3490</v>
      </c>
      <c r="I100" t="s">
        <v>3495</v>
      </c>
      <c r="J100" t="s">
        <v>3492</v>
      </c>
      <c r="K100" t="s">
        <v>3493</v>
      </c>
      <c r="M100">
        <v>2023</v>
      </c>
      <c r="N100">
        <v>51</v>
      </c>
      <c r="P100">
        <v>100545</v>
      </c>
      <c r="Q100">
        <v>100545</v>
      </c>
      <c r="S100" t="s">
        <v>3494</v>
      </c>
    </row>
    <row r="101" spans="1:22" x14ac:dyDescent="0.25">
      <c r="A101" t="s">
        <v>5436</v>
      </c>
      <c r="B101" t="str">
        <f t="shared" si="1"/>
        <v>DELETED</v>
      </c>
      <c r="C101" s="5"/>
      <c r="D101" s="5" t="s">
        <v>5431</v>
      </c>
      <c r="E101" s="5"/>
      <c r="F101" s="5"/>
      <c r="G101" s="3" t="s">
        <v>3497</v>
      </c>
      <c r="H101" t="s">
        <v>3496</v>
      </c>
      <c r="I101" t="s">
        <v>3499</v>
      </c>
      <c r="J101" t="s">
        <v>3498</v>
      </c>
      <c r="K101" t="s">
        <v>3038</v>
      </c>
      <c r="M101">
        <v>2017</v>
      </c>
      <c r="N101">
        <v>25</v>
      </c>
      <c r="P101">
        <v>29</v>
      </c>
      <c r="Q101">
        <v>44</v>
      </c>
      <c r="S101" t="s">
        <v>3039</v>
      </c>
    </row>
    <row r="102" spans="1:22" x14ac:dyDescent="0.25">
      <c r="A102" t="s">
        <v>5436</v>
      </c>
      <c r="B102" t="str">
        <f t="shared" si="1"/>
        <v>DELETED</v>
      </c>
      <c r="C102" s="5" t="s">
        <v>5431</v>
      </c>
      <c r="D102" s="5"/>
      <c r="E102" s="5"/>
      <c r="F102" s="5"/>
      <c r="G102" s="3" t="s">
        <v>3501</v>
      </c>
      <c r="H102" t="s">
        <v>3500</v>
      </c>
      <c r="I102" t="s">
        <v>3505</v>
      </c>
      <c r="J102" t="s">
        <v>3502</v>
      </c>
      <c r="K102" t="s">
        <v>3503</v>
      </c>
      <c r="M102">
        <v>2022</v>
      </c>
      <c r="N102">
        <v>9</v>
      </c>
      <c r="O102">
        <v>2</v>
      </c>
      <c r="P102">
        <v>194</v>
      </c>
      <c r="Q102">
        <v>199</v>
      </c>
      <c r="S102" t="s">
        <v>3504</v>
      </c>
    </row>
    <row r="103" spans="1:22" x14ac:dyDescent="0.25">
      <c r="A103" t="s">
        <v>5436</v>
      </c>
      <c r="B103" t="str">
        <f t="shared" si="1"/>
        <v>DELETED</v>
      </c>
      <c r="C103" s="5" t="s">
        <v>5431</v>
      </c>
      <c r="D103" s="5"/>
      <c r="E103" s="5"/>
      <c r="F103" s="5"/>
      <c r="G103" s="3" t="s">
        <v>3507</v>
      </c>
      <c r="H103" t="s">
        <v>3506</v>
      </c>
      <c r="I103" t="s">
        <v>3510</v>
      </c>
      <c r="J103" t="s">
        <v>3508</v>
      </c>
      <c r="K103" t="s">
        <v>3091</v>
      </c>
      <c r="L103" t="s">
        <v>3509</v>
      </c>
      <c r="M103">
        <v>2022</v>
      </c>
      <c r="N103">
        <v>204</v>
      </c>
      <c r="P103">
        <v>643</v>
      </c>
      <c r="Q103">
        <v>651</v>
      </c>
      <c r="S103" t="s">
        <v>917</v>
      </c>
    </row>
    <row r="104" spans="1:22" x14ac:dyDescent="0.25">
      <c r="A104" t="s">
        <v>5436</v>
      </c>
      <c r="B104" t="str">
        <f t="shared" si="1"/>
        <v>READ</v>
      </c>
      <c r="C104" s="5"/>
      <c r="D104" s="5"/>
      <c r="E104" s="5"/>
      <c r="F104" s="5"/>
      <c r="G104" s="3" t="s">
        <v>3512</v>
      </c>
      <c r="H104" t="s">
        <v>3511</v>
      </c>
      <c r="I104" t="s">
        <v>3514</v>
      </c>
      <c r="J104" t="s">
        <v>3513</v>
      </c>
      <c r="K104" t="s">
        <v>3048</v>
      </c>
      <c r="M104">
        <v>2012</v>
      </c>
      <c r="N104">
        <v>63</v>
      </c>
      <c r="O104">
        <v>2</v>
      </c>
      <c r="P104">
        <v>98</v>
      </c>
      <c r="Q104">
        <v>111</v>
      </c>
      <c r="S104" t="s">
        <v>929</v>
      </c>
    </row>
    <row r="105" spans="1:22" x14ac:dyDescent="0.25">
      <c r="A105" t="s">
        <v>5436</v>
      </c>
      <c r="B105" t="str">
        <f t="shared" si="1"/>
        <v>DELETED</v>
      </c>
      <c r="C105" s="5"/>
      <c r="D105" s="5" t="s">
        <v>5431</v>
      </c>
      <c r="E105" s="5"/>
      <c r="F105" s="5"/>
      <c r="G105" s="3" t="s">
        <v>3516</v>
      </c>
      <c r="H105" t="s">
        <v>3515</v>
      </c>
      <c r="I105" t="s">
        <v>3518</v>
      </c>
      <c r="J105" t="s">
        <v>3517</v>
      </c>
      <c r="K105" t="s">
        <v>3229</v>
      </c>
      <c r="M105">
        <v>2022</v>
      </c>
      <c r="N105">
        <v>156</v>
      </c>
      <c r="P105">
        <v>113749</v>
      </c>
      <c r="Q105">
        <v>113749</v>
      </c>
      <c r="S105" t="s">
        <v>949</v>
      </c>
    </row>
    <row r="106" spans="1:22" x14ac:dyDescent="0.25">
      <c r="A106" t="s">
        <v>5453</v>
      </c>
      <c r="B106" t="str">
        <f t="shared" si="1"/>
        <v>DELETED</v>
      </c>
      <c r="C106" s="5" t="s">
        <v>5431</v>
      </c>
      <c r="D106" s="5"/>
      <c r="E106" s="5"/>
      <c r="F106" s="5"/>
      <c r="G106" s="3" t="s">
        <v>3520</v>
      </c>
      <c r="H106" t="s">
        <v>3519</v>
      </c>
      <c r="I106" t="s">
        <v>3521</v>
      </c>
      <c r="K106" t="s">
        <v>3038</v>
      </c>
      <c r="M106">
        <v>2014</v>
      </c>
      <c r="N106">
        <v>15</v>
      </c>
      <c r="O106">
        <v>3</v>
      </c>
      <c r="P106">
        <v>185</v>
      </c>
      <c r="Q106">
        <v>192</v>
      </c>
      <c r="S106" t="s">
        <v>3039</v>
      </c>
    </row>
    <row r="107" spans="1:22" x14ac:dyDescent="0.25">
      <c r="A107" t="s">
        <v>5436</v>
      </c>
      <c r="B107" t="str">
        <f t="shared" si="1"/>
        <v>DELETED</v>
      </c>
      <c r="C107" s="5" t="s">
        <v>5431</v>
      </c>
      <c r="D107" s="5"/>
      <c r="E107" s="5"/>
      <c r="F107" s="5"/>
      <c r="G107" s="3" t="s">
        <v>3523</v>
      </c>
      <c r="H107" t="s">
        <v>3522</v>
      </c>
      <c r="I107" t="s">
        <v>3526</v>
      </c>
      <c r="J107" t="s">
        <v>3524</v>
      </c>
      <c r="K107" t="s">
        <v>3229</v>
      </c>
      <c r="L107" t="s">
        <v>3525</v>
      </c>
      <c r="M107">
        <v>2017</v>
      </c>
      <c r="N107">
        <v>100</v>
      </c>
      <c r="P107">
        <v>41</v>
      </c>
      <c r="Q107">
        <v>56</v>
      </c>
      <c r="S107" t="s">
        <v>949</v>
      </c>
    </row>
    <row r="108" spans="1:22" x14ac:dyDescent="0.25">
      <c r="A108" t="s">
        <v>5455</v>
      </c>
      <c r="B108" t="str">
        <f t="shared" si="1"/>
        <v>DELETED</v>
      </c>
      <c r="C108" s="5" t="s">
        <v>5431</v>
      </c>
      <c r="D108" s="5"/>
      <c r="E108" s="5"/>
      <c r="F108" s="5"/>
      <c r="G108" s="3" t="s">
        <v>3528</v>
      </c>
      <c r="H108" t="s">
        <v>3527</v>
      </c>
      <c r="I108" t="s">
        <v>3560</v>
      </c>
      <c r="K108" t="s">
        <v>3531</v>
      </c>
      <c r="M108">
        <v>2015</v>
      </c>
      <c r="P108">
        <v>703</v>
      </c>
      <c r="Q108">
        <v>713</v>
      </c>
      <c r="U108" t="s">
        <v>3530</v>
      </c>
      <c r="V108" t="s">
        <v>3529</v>
      </c>
    </row>
    <row r="109" spans="1:22" x14ac:dyDescent="0.25">
      <c r="A109" t="s">
        <v>5436</v>
      </c>
      <c r="B109" t="str">
        <f t="shared" si="1"/>
        <v>READ</v>
      </c>
      <c r="C109" s="5"/>
      <c r="D109" s="5"/>
      <c r="E109" s="5"/>
      <c r="F109" s="5"/>
      <c r="G109" s="3" t="s">
        <v>3533</v>
      </c>
      <c r="H109" t="s">
        <v>3532</v>
      </c>
      <c r="I109" t="s">
        <v>3535</v>
      </c>
      <c r="J109" t="s">
        <v>3534</v>
      </c>
      <c r="K109" t="s">
        <v>3053</v>
      </c>
      <c r="M109">
        <v>2011</v>
      </c>
      <c r="N109">
        <v>36</v>
      </c>
      <c r="O109">
        <v>2</v>
      </c>
      <c r="P109">
        <v>498</v>
      </c>
      <c r="Q109">
        <v>516</v>
      </c>
      <c r="S109" t="s">
        <v>3054</v>
      </c>
    </row>
    <row r="110" spans="1:22" x14ac:dyDescent="0.25">
      <c r="A110" t="s">
        <v>5436</v>
      </c>
      <c r="B110" t="str">
        <f t="shared" si="1"/>
        <v>READ</v>
      </c>
      <c r="C110" s="5"/>
      <c r="D110" s="5"/>
      <c r="E110" s="5"/>
      <c r="F110" s="5"/>
      <c r="G110" s="3" t="s">
        <v>3537</v>
      </c>
      <c r="H110" t="s">
        <v>3536</v>
      </c>
      <c r="I110" t="s">
        <v>3539</v>
      </c>
      <c r="J110" t="s">
        <v>3538</v>
      </c>
      <c r="K110" t="s">
        <v>3048</v>
      </c>
      <c r="M110">
        <v>2013</v>
      </c>
      <c r="N110">
        <v>64</v>
      </c>
      <c r="O110">
        <v>1</v>
      </c>
      <c r="P110">
        <v>41</v>
      </c>
      <c r="Q110">
        <v>49</v>
      </c>
      <c r="S110" t="s">
        <v>929</v>
      </c>
    </row>
    <row r="111" spans="1:22" x14ac:dyDescent="0.25">
      <c r="A111" t="s">
        <v>5436</v>
      </c>
      <c r="B111" t="str">
        <f t="shared" si="1"/>
        <v>DELETED</v>
      </c>
      <c r="C111" s="5" t="s">
        <v>5431</v>
      </c>
      <c r="D111" s="5"/>
      <c r="E111" s="5"/>
      <c r="F111" s="5"/>
      <c r="G111" s="3" t="s">
        <v>3541</v>
      </c>
      <c r="H111" t="s">
        <v>3540</v>
      </c>
      <c r="I111" t="s">
        <v>3543</v>
      </c>
      <c r="J111" t="s">
        <v>3542</v>
      </c>
      <c r="K111" t="s">
        <v>3038</v>
      </c>
      <c r="M111">
        <v>2024</v>
      </c>
      <c r="N111">
        <v>54</v>
      </c>
      <c r="P111">
        <v>100697</v>
      </c>
      <c r="Q111">
        <v>100697</v>
      </c>
      <c r="S111" t="s">
        <v>3039</v>
      </c>
    </row>
    <row r="112" spans="1:22" x14ac:dyDescent="0.25">
      <c r="A112" t="s">
        <v>5436</v>
      </c>
      <c r="B112" t="str">
        <f t="shared" si="1"/>
        <v>DELETED</v>
      </c>
      <c r="C112" s="5" t="s">
        <v>5431</v>
      </c>
      <c r="D112" s="5"/>
      <c r="E112" s="5"/>
      <c r="F112" s="5"/>
      <c r="G112" s="3" t="s">
        <v>3545</v>
      </c>
      <c r="H112" t="s">
        <v>3544</v>
      </c>
      <c r="I112" t="s">
        <v>3549</v>
      </c>
      <c r="J112" t="s">
        <v>3546</v>
      </c>
      <c r="K112" t="s">
        <v>3547</v>
      </c>
      <c r="M112">
        <v>2025</v>
      </c>
      <c r="N112">
        <v>310</v>
      </c>
      <c r="P112">
        <v>143350</v>
      </c>
      <c r="Q112">
        <v>143350</v>
      </c>
      <c r="S112" t="s">
        <v>3548</v>
      </c>
    </row>
    <row r="113" spans="1:22" x14ac:dyDescent="0.25">
      <c r="A113" t="s">
        <v>5436</v>
      </c>
      <c r="B113" t="str">
        <f t="shared" si="1"/>
        <v>READ</v>
      </c>
      <c r="C113" s="5"/>
      <c r="D113" s="5"/>
      <c r="E113" s="5"/>
      <c r="F113" s="5"/>
      <c r="G113" s="3" t="s">
        <v>3551</v>
      </c>
      <c r="H113" t="s">
        <v>3550</v>
      </c>
      <c r="I113" t="s">
        <v>3553</v>
      </c>
      <c r="J113" t="s">
        <v>3552</v>
      </c>
      <c r="K113" t="s">
        <v>3053</v>
      </c>
      <c r="M113">
        <v>2007</v>
      </c>
      <c r="N113">
        <v>32</v>
      </c>
      <c r="O113">
        <v>1</v>
      </c>
      <c r="P113">
        <v>1</v>
      </c>
      <c r="Q113">
        <v>23</v>
      </c>
      <c r="S113" t="s">
        <v>3054</v>
      </c>
    </row>
    <row r="114" spans="1:22" x14ac:dyDescent="0.25">
      <c r="A114" t="s">
        <v>5448</v>
      </c>
      <c r="B114" t="str">
        <f t="shared" si="1"/>
        <v>DELETED</v>
      </c>
      <c r="C114" s="5" t="s">
        <v>5431</v>
      </c>
      <c r="D114" s="5"/>
      <c r="E114" s="5"/>
      <c r="F114" s="5"/>
      <c r="G114" s="3" t="s">
        <v>3555</v>
      </c>
      <c r="H114" t="s">
        <v>3554</v>
      </c>
      <c r="I114" t="s">
        <v>3559</v>
      </c>
      <c r="J114" t="s">
        <v>3556</v>
      </c>
      <c r="K114" t="s">
        <v>3557</v>
      </c>
      <c r="M114">
        <v>2019</v>
      </c>
      <c r="P114">
        <v>369</v>
      </c>
      <c r="Q114">
        <v>392</v>
      </c>
      <c r="U114" t="s">
        <v>3558</v>
      </c>
      <c r="V114" t="s">
        <v>3529</v>
      </c>
    </row>
    <row r="115" spans="1:22" x14ac:dyDescent="0.25">
      <c r="A115" t="s">
        <v>5436</v>
      </c>
      <c r="B115" t="str">
        <f t="shared" si="1"/>
        <v>DELETED</v>
      </c>
      <c r="C115" s="5"/>
      <c r="D115" s="5" t="s">
        <v>5431</v>
      </c>
      <c r="E115" s="5"/>
      <c r="F115" s="5"/>
      <c r="G115" s="3" t="s">
        <v>3562</v>
      </c>
      <c r="H115" t="s">
        <v>3561</v>
      </c>
      <c r="I115" t="s">
        <v>3564</v>
      </c>
      <c r="J115" t="s">
        <v>3563</v>
      </c>
      <c r="K115" t="s">
        <v>3053</v>
      </c>
      <c r="M115">
        <v>2023</v>
      </c>
      <c r="N115">
        <v>115</v>
      </c>
      <c r="P115">
        <v>102210</v>
      </c>
      <c r="Q115">
        <v>102210</v>
      </c>
      <c r="S115" t="s">
        <v>3054</v>
      </c>
    </row>
    <row r="116" spans="1:22" x14ac:dyDescent="0.25">
      <c r="A116" t="s">
        <v>5436</v>
      </c>
      <c r="B116" t="str">
        <f t="shared" si="1"/>
        <v>DELETED</v>
      </c>
      <c r="C116" s="5"/>
      <c r="D116" s="5" t="s">
        <v>5431</v>
      </c>
      <c r="E116" s="5"/>
      <c r="F116" s="5"/>
      <c r="G116" s="3" t="s">
        <v>3566</v>
      </c>
      <c r="H116" t="s">
        <v>3565</v>
      </c>
      <c r="I116" t="s">
        <v>3569</v>
      </c>
      <c r="J116" t="s">
        <v>3567</v>
      </c>
      <c r="K116" t="s">
        <v>3091</v>
      </c>
      <c r="L116" t="s">
        <v>3568</v>
      </c>
      <c r="M116">
        <v>2023</v>
      </c>
      <c r="N116">
        <v>225</v>
      </c>
      <c r="P116">
        <v>3243</v>
      </c>
      <c r="Q116">
        <v>3254</v>
      </c>
      <c r="S116" t="s">
        <v>917</v>
      </c>
    </row>
    <row r="117" spans="1:22" x14ac:dyDescent="0.25">
      <c r="A117" t="s">
        <v>5436</v>
      </c>
      <c r="B117" t="str">
        <f t="shared" si="1"/>
        <v>DELETED</v>
      </c>
      <c r="C117" s="5" t="s">
        <v>5431</v>
      </c>
      <c r="D117" s="5"/>
      <c r="E117" s="5"/>
      <c r="F117" s="5"/>
      <c r="G117" s="3" t="s">
        <v>3571</v>
      </c>
      <c r="H117" t="s">
        <v>3570</v>
      </c>
      <c r="I117" t="s">
        <v>3573</v>
      </c>
      <c r="K117" t="s">
        <v>3572</v>
      </c>
      <c r="M117">
        <v>2000</v>
      </c>
      <c r="N117">
        <v>2</v>
      </c>
      <c r="O117">
        <v>1</v>
      </c>
      <c r="P117">
        <v>113</v>
      </c>
      <c r="Q117">
        <v>129</v>
      </c>
      <c r="S117" t="s">
        <v>3574</v>
      </c>
    </row>
    <row r="118" spans="1:22" ht="15.75" customHeight="1" x14ac:dyDescent="0.25">
      <c r="A118" t="s">
        <v>5455</v>
      </c>
      <c r="B118" t="str">
        <f t="shared" si="1"/>
        <v>DELETED</v>
      </c>
      <c r="C118" s="5" t="s">
        <v>5431</v>
      </c>
      <c r="D118" s="5"/>
      <c r="E118" s="5"/>
      <c r="F118" s="5"/>
      <c r="G118" s="3" t="s">
        <v>3575</v>
      </c>
      <c r="H118" t="s">
        <v>1376</v>
      </c>
      <c r="I118" t="s">
        <v>3559</v>
      </c>
      <c r="K118" t="s">
        <v>3557</v>
      </c>
      <c r="M118">
        <v>2019</v>
      </c>
      <c r="P118">
        <v>491</v>
      </c>
      <c r="Q118">
        <v>497</v>
      </c>
      <c r="U118" t="s">
        <v>3558</v>
      </c>
      <c r="V118" t="s">
        <v>3529</v>
      </c>
    </row>
    <row r="119" spans="1:22" x14ac:dyDescent="0.25">
      <c r="A119" t="s">
        <v>5436</v>
      </c>
      <c r="B119" t="str">
        <f t="shared" si="1"/>
        <v>DELETED</v>
      </c>
      <c r="C119" s="5"/>
      <c r="D119" s="5" t="s">
        <v>5431</v>
      </c>
      <c r="E119" s="5"/>
      <c r="F119" s="5"/>
      <c r="G119" s="3" t="s">
        <v>3578</v>
      </c>
      <c r="H119" t="s">
        <v>3576</v>
      </c>
      <c r="I119" t="s">
        <v>3580</v>
      </c>
      <c r="J119" t="s">
        <v>3577</v>
      </c>
      <c r="K119" t="s">
        <v>3078</v>
      </c>
      <c r="L119" t="s">
        <v>3579</v>
      </c>
      <c r="M119">
        <v>2009</v>
      </c>
      <c r="N119">
        <v>68</v>
      </c>
      <c r="O119">
        <v>7</v>
      </c>
      <c r="P119">
        <v>642</v>
      </c>
      <c r="Q119">
        <v>664</v>
      </c>
      <c r="S119" t="s">
        <v>955</v>
      </c>
    </row>
    <row r="120" spans="1:22" x14ac:dyDescent="0.25">
      <c r="A120" t="s">
        <v>5436</v>
      </c>
      <c r="B120" t="str">
        <f t="shared" si="1"/>
        <v>DELETED</v>
      </c>
      <c r="C120" s="5"/>
      <c r="D120" s="5"/>
      <c r="E120" s="5" t="s">
        <v>5431</v>
      </c>
      <c r="F120" s="5"/>
      <c r="G120" s="3" t="s">
        <v>3582</v>
      </c>
      <c r="H120" t="s">
        <v>3581</v>
      </c>
      <c r="I120" t="s">
        <v>3584</v>
      </c>
      <c r="J120" t="s">
        <v>3583</v>
      </c>
      <c r="K120" t="s">
        <v>3229</v>
      </c>
      <c r="M120">
        <v>2013</v>
      </c>
      <c r="N120">
        <v>56</v>
      </c>
      <c r="P120">
        <v>310</v>
      </c>
      <c r="Q120">
        <v>325</v>
      </c>
      <c r="S120" t="s">
        <v>949</v>
      </c>
    </row>
    <row r="121" spans="1:22" x14ac:dyDescent="0.25">
      <c r="A121" t="s">
        <v>5436</v>
      </c>
      <c r="B121" t="str">
        <f t="shared" si="1"/>
        <v>READ</v>
      </c>
      <c r="C121" s="5"/>
      <c r="D121" s="5"/>
      <c r="E121" s="5"/>
      <c r="F121" s="5"/>
      <c r="G121" s="3" t="s">
        <v>3586</v>
      </c>
      <c r="H121" t="s">
        <v>3585</v>
      </c>
      <c r="I121" t="s">
        <v>3588</v>
      </c>
      <c r="J121" t="s">
        <v>3587</v>
      </c>
      <c r="K121" t="s">
        <v>3229</v>
      </c>
      <c r="M121">
        <v>2011</v>
      </c>
      <c r="N121">
        <v>50</v>
      </c>
      <c r="O121">
        <v>3</v>
      </c>
      <c r="P121">
        <v>636</v>
      </c>
      <c r="Q121">
        <v>647</v>
      </c>
      <c r="S121" t="s">
        <v>949</v>
      </c>
    </row>
    <row r="122" spans="1:22" x14ac:dyDescent="0.25">
      <c r="A122" t="s">
        <v>5448</v>
      </c>
      <c r="B122" t="str">
        <f t="shared" si="1"/>
        <v>DELETED</v>
      </c>
      <c r="C122" s="5" t="s">
        <v>5431</v>
      </c>
      <c r="D122" s="5"/>
      <c r="E122" s="5"/>
      <c r="F122" s="5"/>
      <c r="G122" s="3" t="s">
        <v>3592</v>
      </c>
      <c r="H122" t="s">
        <v>3589</v>
      </c>
      <c r="I122" t="s">
        <v>3560</v>
      </c>
      <c r="K122" t="s">
        <v>3531</v>
      </c>
      <c r="M122">
        <v>2015</v>
      </c>
      <c r="P122" t="s">
        <v>3590</v>
      </c>
      <c r="Q122" t="s">
        <v>3591</v>
      </c>
      <c r="U122" t="s">
        <v>3530</v>
      </c>
      <c r="V122" t="s">
        <v>3529</v>
      </c>
    </row>
    <row r="123" spans="1:22" x14ac:dyDescent="0.25">
      <c r="A123" t="s">
        <v>5448</v>
      </c>
      <c r="B123" t="str">
        <f t="shared" si="1"/>
        <v>DELETED</v>
      </c>
      <c r="C123" s="5" t="s">
        <v>5431</v>
      </c>
      <c r="D123" s="5"/>
      <c r="E123" s="5"/>
      <c r="F123" s="5"/>
      <c r="G123" s="3" t="s">
        <v>3594</v>
      </c>
      <c r="H123" t="s">
        <v>3593</v>
      </c>
      <c r="I123" t="s">
        <v>3599</v>
      </c>
      <c r="J123" t="s">
        <v>3596</v>
      </c>
      <c r="K123" t="s">
        <v>3595</v>
      </c>
      <c r="M123">
        <v>2018</v>
      </c>
      <c r="P123">
        <v>201</v>
      </c>
      <c r="Q123">
        <v>220</v>
      </c>
      <c r="U123" t="s">
        <v>3597</v>
      </c>
      <c r="V123" t="s">
        <v>3598</v>
      </c>
    </row>
    <row r="124" spans="1:22" x14ac:dyDescent="0.25">
      <c r="A124" t="s">
        <v>5436</v>
      </c>
      <c r="B124" t="str">
        <f t="shared" si="1"/>
        <v>READ</v>
      </c>
      <c r="C124" s="5"/>
      <c r="D124" s="5"/>
      <c r="E124" s="5"/>
      <c r="F124" s="5"/>
      <c r="G124" s="3" t="s">
        <v>3601</v>
      </c>
      <c r="H124" t="s">
        <v>3600</v>
      </c>
      <c r="I124" t="s">
        <v>3603</v>
      </c>
      <c r="J124" t="s">
        <v>3602</v>
      </c>
      <c r="K124" t="s">
        <v>3100</v>
      </c>
      <c r="M124">
        <v>2012</v>
      </c>
      <c r="N124">
        <v>85</v>
      </c>
      <c r="O124">
        <v>5</v>
      </c>
      <c r="P124">
        <v>1188</v>
      </c>
      <c r="Q124">
        <v>1197</v>
      </c>
      <c r="S124" t="s">
        <v>3102</v>
      </c>
    </row>
    <row r="125" spans="1:22" x14ac:dyDescent="0.25">
      <c r="A125" t="s">
        <v>5448</v>
      </c>
      <c r="B125" t="str">
        <f t="shared" si="1"/>
        <v>DELETED</v>
      </c>
      <c r="C125" s="5" t="s">
        <v>5431</v>
      </c>
      <c r="D125" s="5"/>
      <c r="E125" s="5"/>
      <c r="F125" s="5"/>
      <c r="G125" s="3" t="s">
        <v>3605</v>
      </c>
      <c r="H125" t="s">
        <v>3604</v>
      </c>
      <c r="I125" t="s">
        <v>3559</v>
      </c>
      <c r="K125" t="s">
        <v>3557</v>
      </c>
      <c r="M125">
        <v>2019</v>
      </c>
      <c r="P125">
        <v>475</v>
      </c>
      <c r="Q125">
        <v>481</v>
      </c>
      <c r="U125" t="s">
        <v>3558</v>
      </c>
      <c r="V125" t="s">
        <v>3529</v>
      </c>
    </row>
    <row r="126" spans="1:22" x14ac:dyDescent="0.25">
      <c r="A126" t="s">
        <v>5436</v>
      </c>
      <c r="B126" t="str">
        <f t="shared" si="1"/>
        <v>DELETED</v>
      </c>
      <c r="C126" s="5" t="s">
        <v>5431</v>
      </c>
      <c r="D126" s="5"/>
      <c r="E126" s="5"/>
      <c r="F126" s="5"/>
      <c r="G126" s="3" t="s">
        <v>3607</v>
      </c>
      <c r="H126" t="s">
        <v>3606</v>
      </c>
      <c r="I126" t="s">
        <v>3611</v>
      </c>
      <c r="J126" t="s">
        <v>3608</v>
      </c>
      <c r="K126" t="s">
        <v>3609</v>
      </c>
      <c r="M126">
        <v>2022</v>
      </c>
      <c r="N126">
        <v>303</v>
      </c>
      <c r="O126">
        <v>3</v>
      </c>
      <c r="P126">
        <v>1304</v>
      </c>
      <c r="Q126">
        <v>1320</v>
      </c>
      <c r="S126" t="s">
        <v>3610</v>
      </c>
    </row>
    <row r="127" spans="1:22" x14ac:dyDescent="0.25">
      <c r="A127" t="s">
        <v>5436</v>
      </c>
      <c r="B127" t="str">
        <f t="shared" si="1"/>
        <v>DELETED</v>
      </c>
      <c r="C127" s="5"/>
      <c r="D127" s="5" t="s">
        <v>5431</v>
      </c>
      <c r="E127" s="5"/>
      <c r="F127" s="5"/>
      <c r="G127" s="3" t="s">
        <v>3613</v>
      </c>
      <c r="H127" t="s">
        <v>3612</v>
      </c>
      <c r="I127" t="s">
        <v>3615</v>
      </c>
      <c r="J127" t="s">
        <v>3614</v>
      </c>
      <c r="K127" t="s">
        <v>3229</v>
      </c>
      <c r="M127">
        <v>2012</v>
      </c>
      <c r="N127">
        <v>54</v>
      </c>
      <c r="O127">
        <v>1</v>
      </c>
      <c r="P127">
        <v>345</v>
      </c>
      <c r="Q127">
        <v>361</v>
      </c>
      <c r="S127" t="s">
        <v>949</v>
      </c>
    </row>
    <row r="128" spans="1:22" x14ac:dyDescent="0.25">
      <c r="A128" t="s">
        <v>5436</v>
      </c>
      <c r="B128" t="str">
        <f t="shared" si="1"/>
        <v>DELETED</v>
      </c>
      <c r="C128" s="5"/>
      <c r="D128" s="5" t="s">
        <v>5431</v>
      </c>
      <c r="E128" s="5"/>
      <c r="F128" s="5"/>
      <c r="G128" s="3" t="s">
        <v>3617</v>
      </c>
      <c r="H128" t="s">
        <v>3616</v>
      </c>
      <c r="I128" t="s">
        <v>3619</v>
      </c>
      <c r="J128" t="s">
        <v>3618</v>
      </c>
      <c r="K128" t="s">
        <v>3048</v>
      </c>
      <c r="M128">
        <v>2005</v>
      </c>
      <c r="N128">
        <v>56</v>
      </c>
      <c r="O128">
        <v>6</v>
      </c>
      <c r="P128">
        <v>510</v>
      </c>
      <c r="Q128">
        <v>522</v>
      </c>
      <c r="S128" t="s">
        <v>929</v>
      </c>
    </row>
    <row r="129" spans="1:23" x14ac:dyDescent="0.25">
      <c r="A129" t="s">
        <v>5436</v>
      </c>
      <c r="B129" t="str">
        <f t="shared" si="1"/>
        <v>DELETED</v>
      </c>
      <c r="C129" s="5"/>
      <c r="D129" s="5" t="s">
        <v>5431</v>
      </c>
      <c r="E129" s="5"/>
      <c r="F129" s="5"/>
      <c r="G129" s="3" t="s">
        <v>3621</v>
      </c>
      <c r="H129" t="s">
        <v>3620</v>
      </c>
      <c r="I129" t="s">
        <v>3623</v>
      </c>
      <c r="J129" t="s">
        <v>3622</v>
      </c>
      <c r="K129" t="s">
        <v>3070</v>
      </c>
      <c r="M129">
        <v>2011</v>
      </c>
      <c r="N129">
        <v>38</v>
      </c>
      <c r="O129">
        <v>6</v>
      </c>
      <c r="P129">
        <v>7029</v>
      </c>
      <c r="Q129">
        <v>7040</v>
      </c>
      <c r="S129" t="s">
        <v>3066</v>
      </c>
    </row>
    <row r="130" spans="1:23" x14ac:dyDescent="0.25">
      <c r="A130" t="s">
        <v>5436</v>
      </c>
      <c r="B130" t="str">
        <f t="shared" si="1"/>
        <v>DELETED</v>
      </c>
      <c r="C130" s="5"/>
      <c r="D130" s="5" t="s">
        <v>5431</v>
      </c>
      <c r="E130" s="5"/>
      <c r="F130" s="5"/>
      <c r="G130" s="3" t="s">
        <v>3625</v>
      </c>
      <c r="H130" t="s">
        <v>3624</v>
      </c>
      <c r="I130" t="s">
        <v>3627</v>
      </c>
      <c r="J130" t="s">
        <v>3626</v>
      </c>
      <c r="K130" t="s">
        <v>3053</v>
      </c>
      <c r="M130">
        <v>2021</v>
      </c>
      <c r="N130">
        <v>102</v>
      </c>
      <c r="P130">
        <v>101674</v>
      </c>
      <c r="Q130">
        <v>101674</v>
      </c>
      <c r="S130" t="s">
        <v>3054</v>
      </c>
    </row>
    <row r="131" spans="1:23" x14ac:dyDescent="0.25">
      <c r="A131" t="s">
        <v>5436</v>
      </c>
      <c r="B131" t="str">
        <f t="shared" ref="B131:B194" si="2">IF(OR(C131="x",D131="x",E131="x",F131="x"),"DELETED","READ")</f>
        <v>DELETED</v>
      </c>
      <c r="C131" s="5"/>
      <c r="D131" s="5" t="s">
        <v>5431</v>
      </c>
      <c r="E131" s="5"/>
      <c r="F131" s="5"/>
      <c r="G131" s="3" t="s">
        <v>3629</v>
      </c>
      <c r="H131" t="s">
        <v>3628</v>
      </c>
      <c r="I131" t="s">
        <v>3639</v>
      </c>
      <c r="J131" t="s">
        <v>3630</v>
      </c>
      <c r="K131" t="s">
        <v>3053</v>
      </c>
      <c r="L131" t="s">
        <v>3631</v>
      </c>
      <c r="M131">
        <v>2012</v>
      </c>
      <c r="N131">
        <v>37</v>
      </c>
      <c r="O131">
        <v>6</v>
      </c>
      <c r="P131">
        <v>574</v>
      </c>
      <c r="Q131">
        <v>592</v>
      </c>
      <c r="S131" t="s">
        <v>3054</v>
      </c>
    </row>
    <row r="132" spans="1:23" x14ac:dyDescent="0.25">
      <c r="A132" t="s">
        <v>5454</v>
      </c>
      <c r="B132" t="str">
        <f t="shared" si="2"/>
        <v>DELETED</v>
      </c>
      <c r="C132" s="5" t="s">
        <v>5431</v>
      </c>
      <c r="D132" s="5"/>
      <c r="E132" s="5"/>
      <c r="F132" s="5"/>
      <c r="G132" s="3" t="s">
        <v>3632</v>
      </c>
      <c r="H132" t="s">
        <v>3993</v>
      </c>
      <c r="I132" t="s">
        <v>3635</v>
      </c>
      <c r="K132" t="s">
        <v>3633</v>
      </c>
      <c r="M132">
        <v>2006</v>
      </c>
      <c r="N132">
        <v>42</v>
      </c>
      <c r="O132">
        <v>5</v>
      </c>
      <c r="P132">
        <v>1396</v>
      </c>
      <c r="Q132">
        <v>1397</v>
      </c>
      <c r="S132" t="s">
        <v>3634</v>
      </c>
    </row>
    <row r="133" spans="1:23" x14ac:dyDescent="0.25">
      <c r="A133" t="s">
        <v>5436</v>
      </c>
      <c r="B133" t="str">
        <f t="shared" si="2"/>
        <v>DELETED</v>
      </c>
      <c r="C133" s="5"/>
      <c r="D133" s="5" t="s">
        <v>5431</v>
      </c>
      <c r="E133" s="5"/>
      <c r="F133" s="5"/>
      <c r="G133" s="3" t="s">
        <v>3637</v>
      </c>
      <c r="H133" t="s">
        <v>3636</v>
      </c>
      <c r="I133" t="s">
        <v>3640</v>
      </c>
      <c r="J133" t="s">
        <v>3638</v>
      </c>
      <c r="K133" t="s">
        <v>3171</v>
      </c>
      <c r="M133">
        <v>2013</v>
      </c>
      <c r="N133">
        <v>244</v>
      </c>
      <c r="P133">
        <v>107</v>
      </c>
      <c r="Q133">
        <v>118</v>
      </c>
      <c r="S133" t="s">
        <v>3173</v>
      </c>
    </row>
    <row r="134" spans="1:23" x14ac:dyDescent="0.25">
      <c r="A134" t="s">
        <v>5436</v>
      </c>
      <c r="B134" t="str">
        <f t="shared" si="2"/>
        <v>DELETED</v>
      </c>
      <c r="C134" s="5"/>
      <c r="D134" s="5" t="s">
        <v>5431</v>
      </c>
      <c r="E134" s="5"/>
      <c r="F134" s="5"/>
      <c r="G134" s="3" t="s">
        <v>3642</v>
      </c>
      <c r="H134" t="s">
        <v>3641</v>
      </c>
      <c r="I134" t="s">
        <v>3647</v>
      </c>
      <c r="J134" t="s">
        <v>3645</v>
      </c>
      <c r="K134" t="s">
        <v>3644</v>
      </c>
      <c r="L134" t="s">
        <v>3643</v>
      </c>
      <c r="M134">
        <v>2013</v>
      </c>
      <c r="N134">
        <v>46</v>
      </c>
      <c r="O134">
        <v>9</v>
      </c>
      <c r="P134">
        <v>1471</v>
      </c>
      <c r="Q134">
        <v>1476</v>
      </c>
      <c r="S134" t="s">
        <v>3646</v>
      </c>
    </row>
    <row r="135" spans="1:23" x14ac:dyDescent="0.25">
      <c r="A135" t="s">
        <v>5448</v>
      </c>
      <c r="B135" t="str">
        <f t="shared" si="2"/>
        <v>DELETED</v>
      </c>
      <c r="C135" s="5" t="s">
        <v>5431</v>
      </c>
      <c r="D135" s="5"/>
      <c r="E135" s="5"/>
      <c r="F135" s="5"/>
      <c r="G135" s="3" t="s">
        <v>3649</v>
      </c>
      <c r="H135" t="s">
        <v>3648</v>
      </c>
      <c r="I135" t="s">
        <v>3559</v>
      </c>
      <c r="K135" t="s">
        <v>3650</v>
      </c>
      <c r="M135">
        <v>2014</v>
      </c>
      <c r="P135">
        <v>473</v>
      </c>
      <c r="Q135">
        <v>479</v>
      </c>
      <c r="U135" t="s">
        <v>3651</v>
      </c>
      <c r="V135" t="s">
        <v>3529</v>
      </c>
    </row>
    <row r="136" spans="1:23" x14ac:dyDescent="0.25">
      <c r="A136" t="s">
        <v>5436</v>
      </c>
      <c r="B136" t="str">
        <f t="shared" si="2"/>
        <v>DELETED</v>
      </c>
      <c r="C136" s="5"/>
      <c r="D136" s="5" t="s">
        <v>5431</v>
      </c>
      <c r="E136" s="5"/>
      <c r="F136" s="5"/>
      <c r="G136" s="3" t="s">
        <v>3653</v>
      </c>
      <c r="H136" t="s">
        <v>3652</v>
      </c>
      <c r="I136" t="s">
        <v>3657</v>
      </c>
      <c r="J136" t="s">
        <v>3654</v>
      </c>
      <c r="K136" t="s">
        <v>3655</v>
      </c>
      <c r="M136">
        <v>2016</v>
      </c>
      <c r="N136">
        <v>33</v>
      </c>
      <c r="O136">
        <v>3</v>
      </c>
      <c r="P136">
        <v>793</v>
      </c>
      <c r="Q136">
        <v>807</v>
      </c>
      <c r="S136" t="s">
        <v>3656</v>
      </c>
    </row>
    <row r="137" spans="1:23" x14ac:dyDescent="0.25">
      <c r="A137" t="s">
        <v>5436</v>
      </c>
      <c r="B137" t="str">
        <f t="shared" si="2"/>
        <v>DELETED</v>
      </c>
      <c r="C137" s="5" t="s">
        <v>5431</v>
      </c>
      <c r="D137" s="5"/>
      <c r="E137" s="5"/>
      <c r="F137" s="5"/>
      <c r="G137" s="3" t="s">
        <v>3659</v>
      </c>
      <c r="H137" t="s">
        <v>3658</v>
      </c>
      <c r="I137" t="s">
        <v>3663</v>
      </c>
      <c r="J137" t="s">
        <v>3661</v>
      </c>
      <c r="K137" t="s">
        <v>3660</v>
      </c>
      <c r="M137">
        <v>2025</v>
      </c>
      <c r="N137">
        <v>26</v>
      </c>
      <c r="P137">
        <v>105583</v>
      </c>
      <c r="Q137">
        <v>105583</v>
      </c>
      <c r="S137" t="s">
        <v>3662</v>
      </c>
    </row>
    <row r="138" spans="1:23" x14ac:dyDescent="0.25">
      <c r="A138" t="s">
        <v>5448</v>
      </c>
      <c r="B138" t="str">
        <f t="shared" si="2"/>
        <v>READ</v>
      </c>
      <c r="C138" s="5"/>
      <c r="D138" s="5"/>
      <c r="E138" s="5"/>
      <c r="F138" s="5"/>
      <c r="G138" s="3" t="s">
        <v>3665</v>
      </c>
      <c r="H138" t="s">
        <v>3664</v>
      </c>
      <c r="I138" t="s">
        <v>3559</v>
      </c>
      <c r="J138" t="s">
        <v>3666</v>
      </c>
      <c r="K138" t="s">
        <v>3557</v>
      </c>
      <c r="M138">
        <v>2019</v>
      </c>
      <c r="P138">
        <v>1</v>
      </c>
      <c r="Q138">
        <v>21</v>
      </c>
      <c r="U138" t="s">
        <v>3558</v>
      </c>
      <c r="V138" t="s">
        <v>3529</v>
      </c>
      <c r="W138" t="s">
        <v>7451</v>
      </c>
    </row>
    <row r="139" spans="1:23" x14ac:dyDescent="0.25">
      <c r="A139" t="s">
        <v>5436</v>
      </c>
      <c r="B139" t="str">
        <f t="shared" si="2"/>
        <v>READ</v>
      </c>
      <c r="C139" s="5"/>
      <c r="D139" s="5"/>
      <c r="E139" s="5"/>
      <c r="F139" s="5"/>
      <c r="G139" s="3" t="s">
        <v>3668</v>
      </c>
      <c r="H139" t="s">
        <v>3667</v>
      </c>
      <c r="I139" t="s">
        <v>3670</v>
      </c>
      <c r="J139" t="s">
        <v>3669</v>
      </c>
      <c r="K139" t="s">
        <v>3053</v>
      </c>
      <c r="M139">
        <v>2017</v>
      </c>
      <c r="N139">
        <v>72</v>
      </c>
      <c r="P139">
        <v>77</v>
      </c>
      <c r="Q139">
        <v>94</v>
      </c>
      <c r="S139" t="s">
        <v>3054</v>
      </c>
      <c r="W139" t="s">
        <v>7452</v>
      </c>
    </row>
    <row r="140" spans="1:23" x14ac:dyDescent="0.25">
      <c r="A140" t="s">
        <v>5448</v>
      </c>
      <c r="B140" t="str">
        <f t="shared" si="2"/>
        <v>DELETED</v>
      </c>
      <c r="C140" s="5" t="s">
        <v>5431</v>
      </c>
      <c r="D140" s="5"/>
      <c r="E140" s="5"/>
      <c r="F140" s="5"/>
      <c r="G140" s="3" t="s">
        <v>3676</v>
      </c>
      <c r="H140" t="s">
        <v>3671</v>
      </c>
      <c r="I140" t="s">
        <v>3675</v>
      </c>
      <c r="J140" t="s">
        <v>3673</v>
      </c>
      <c r="K140" t="s">
        <v>3672</v>
      </c>
      <c r="M140">
        <v>2022</v>
      </c>
      <c r="P140">
        <v>387</v>
      </c>
      <c r="Q140">
        <v>414</v>
      </c>
      <c r="U140" t="s">
        <v>3674</v>
      </c>
      <c r="V140" t="s">
        <v>3598</v>
      </c>
    </row>
    <row r="141" spans="1:23" x14ac:dyDescent="0.25">
      <c r="A141" t="s">
        <v>5436</v>
      </c>
      <c r="B141" t="str">
        <f t="shared" si="2"/>
        <v>DELETED</v>
      </c>
      <c r="C141" s="5" t="s">
        <v>5431</v>
      </c>
      <c r="D141" s="5"/>
      <c r="E141" s="5"/>
      <c r="F141" s="5"/>
      <c r="G141" s="3" t="s">
        <v>3677</v>
      </c>
      <c r="H141" t="s">
        <v>3678</v>
      </c>
      <c r="I141" t="s">
        <v>3680</v>
      </c>
      <c r="J141" t="s">
        <v>3679</v>
      </c>
      <c r="K141" t="s">
        <v>3038</v>
      </c>
      <c r="M141">
        <v>2019</v>
      </c>
      <c r="N141">
        <v>35</v>
      </c>
      <c r="P141">
        <v>100431</v>
      </c>
      <c r="Q141">
        <v>100431</v>
      </c>
      <c r="S141" t="s">
        <v>3039</v>
      </c>
    </row>
    <row r="142" spans="1:23" x14ac:dyDescent="0.25">
      <c r="A142" t="s">
        <v>5436</v>
      </c>
      <c r="B142" t="str">
        <f t="shared" si="2"/>
        <v>DELETED</v>
      </c>
      <c r="C142" s="5"/>
      <c r="D142" s="5" t="s">
        <v>5431</v>
      </c>
      <c r="E142" s="5"/>
      <c r="F142" s="5"/>
      <c r="G142" s="3" t="s">
        <v>3682</v>
      </c>
      <c r="H142" t="s">
        <v>3681</v>
      </c>
      <c r="I142" t="s">
        <v>3684</v>
      </c>
      <c r="J142" t="s">
        <v>3683</v>
      </c>
      <c r="K142" t="s">
        <v>3053</v>
      </c>
      <c r="M142">
        <v>2011</v>
      </c>
      <c r="N142">
        <v>36</v>
      </c>
      <c r="O142">
        <v>2</v>
      </c>
      <c r="P142">
        <v>313</v>
      </c>
      <c r="Q142">
        <v>340</v>
      </c>
      <c r="S142" t="s">
        <v>3054</v>
      </c>
    </row>
    <row r="143" spans="1:23" x14ac:dyDescent="0.25">
      <c r="A143" t="s">
        <v>5436</v>
      </c>
      <c r="B143" t="str">
        <f t="shared" si="2"/>
        <v>DELETED</v>
      </c>
      <c r="C143" s="5"/>
      <c r="D143" s="5" t="s">
        <v>5431</v>
      </c>
      <c r="E143" s="5"/>
      <c r="F143" s="5"/>
      <c r="G143" s="3" t="s">
        <v>3686</v>
      </c>
      <c r="H143" t="s">
        <v>3685</v>
      </c>
      <c r="I143" t="s">
        <v>3690</v>
      </c>
      <c r="J143" t="s">
        <v>3688</v>
      </c>
      <c r="K143" t="s">
        <v>3687</v>
      </c>
      <c r="M143">
        <v>2008</v>
      </c>
      <c r="N143">
        <v>114</v>
      </c>
      <c r="O143">
        <v>1</v>
      </c>
      <c r="P143">
        <v>91</v>
      </c>
      <c r="Q143">
        <v>104</v>
      </c>
      <c r="S143" t="s">
        <v>3689</v>
      </c>
    </row>
    <row r="144" spans="1:23" x14ac:dyDescent="0.25">
      <c r="A144" t="s">
        <v>5436</v>
      </c>
      <c r="B144" t="str">
        <f t="shared" si="2"/>
        <v>DELETED</v>
      </c>
      <c r="C144" s="5" t="s">
        <v>5431</v>
      </c>
      <c r="D144" s="5"/>
      <c r="E144" s="5"/>
      <c r="F144" s="5"/>
      <c r="G144" s="3" t="s">
        <v>3692</v>
      </c>
      <c r="H144" t="s">
        <v>3691</v>
      </c>
      <c r="I144" t="s">
        <v>3693</v>
      </c>
      <c r="K144" t="s">
        <v>3078</v>
      </c>
      <c r="M144">
        <v>2007</v>
      </c>
      <c r="N144">
        <v>61</v>
      </c>
      <c r="O144">
        <v>1</v>
      </c>
      <c r="P144">
        <v>1</v>
      </c>
      <c r="Q144">
        <v>5</v>
      </c>
      <c r="S144" t="s">
        <v>955</v>
      </c>
    </row>
    <row r="145" spans="1:23" x14ac:dyDescent="0.25">
      <c r="A145" t="s">
        <v>5453</v>
      </c>
      <c r="B145" t="str">
        <f t="shared" si="2"/>
        <v>DELETED</v>
      </c>
      <c r="C145" s="5" t="s">
        <v>5431</v>
      </c>
      <c r="D145" s="5"/>
      <c r="E145" s="5"/>
      <c r="F145" s="5"/>
      <c r="G145" s="3" t="s">
        <v>3695</v>
      </c>
      <c r="H145" t="s">
        <v>3694</v>
      </c>
      <c r="I145" t="s">
        <v>3698</v>
      </c>
      <c r="K145" t="s">
        <v>3696</v>
      </c>
      <c r="M145">
        <v>2020</v>
      </c>
      <c r="N145">
        <v>416</v>
      </c>
      <c r="P145">
        <v>172</v>
      </c>
      <c r="Q145">
        <v>176</v>
      </c>
      <c r="S145" t="s">
        <v>3697</v>
      </c>
    </row>
    <row r="146" spans="1:23" x14ac:dyDescent="0.25">
      <c r="A146" t="s">
        <v>5448</v>
      </c>
      <c r="B146" t="str">
        <f t="shared" si="2"/>
        <v>DELETED</v>
      </c>
      <c r="C146" s="5" t="s">
        <v>5431</v>
      </c>
      <c r="D146" s="5"/>
      <c r="E146" s="5"/>
      <c r="F146" s="5"/>
      <c r="G146" s="3" t="s">
        <v>3700</v>
      </c>
      <c r="H146" t="s">
        <v>3699</v>
      </c>
      <c r="I146" t="s">
        <v>3559</v>
      </c>
      <c r="J146" t="s">
        <v>3701</v>
      </c>
      <c r="K146" t="s">
        <v>3650</v>
      </c>
      <c r="M146">
        <v>2014</v>
      </c>
      <c r="P146">
        <v>1</v>
      </c>
      <c r="Q146">
        <v>21</v>
      </c>
      <c r="U146" t="s">
        <v>3651</v>
      </c>
      <c r="V146" t="s">
        <v>3529</v>
      </c>
      <c r="W146" t="s">
        <v>7451</v>
      </c>
    </row>
    <row r="147" spans="1:23" x14ac:dyDescent="0.25">
      <c r="A147" t="s">
        <v>5436</v>
      </c>
      <c r="B147" t="str">
        <f t="shared" si="2"/>
        <v>DELETED</v>
      </c>
      <c r="C147" s="5"/>
      <c r="D147" s="5" t="s">
        <v>5431</v>
      </c>
      <c r="E147" s="5"/>
      <c r="F147" s="5"/>
      <c r="G147" s="3" t="s">
        <v>3703</v>
      </c>
      <c r="H147" t="s">
        <v>3702</v>
      </c>
      <c r="I147" t="s">
        <v>3707</v>
      </c>
      <c r="J147" t="s">
        <v>3704</v>
      </c>
      <c r="K147" t="s">
        <v>3705</v>
      </c>
      <c r="M147">
        <v>2015</v>
      </c>
      <c r="N147">
        <v>46</v>
      </c>
      <c r="P147">
        <v>36</v>
      </c>
      <c r="Q147">
        <v>50</v>
      </c>
      <c r="S147" t="s">
        <v>3706</v>
      </c>
    </row>
    <row r="148" spans="1:23" x14ac:dyDescent="0.25">
      <c r="A148" t="s">
        <v>5436</v>
      </c>
      <c r="B148" t="str">
        <f t="shared" si="2"/>
        <v>DELETED</v>
      </c>
      <c r="C148" s="5"/>
      <c r="D148" s="5" t="s">
        <v>5431</v>
      </c>
      <c r="E148" s="5"/>
      <c r="F148" s="5"/>
      <c r="G148" s="3" t="s">
        <v>3709</v>
      </c>
      <c r="H148" t="s">
        <v>3708</v>
      </c>
      <c r="I148" t="s">
        <v>3712</v>
      </c>
      <c r="J148" t="s">
        <v>3710</v>
      </c>
      <c r="K148" t="s">
        <v>3171</v>
      </c>
      <c r="M148">
        <v>2017</v>
      </c>
      <c r="N148" t="s">
        <v>3711</v>
      </c>
      <c r="P148">
        <v>80</v>
      </c>
      <c r="Q148">
        <v>98</v>
      </c>
      <c r="S148" t="s">
        <v>3173</v>
      </c>
    </row>
    <row r="149" spans="1:23" x14ac:dyDescent="0.25">
      <c r="A149" t="s">
        <v>5436</v>
      </c>
      <c r="B149" t="str">
        <f t="shared" si="2"/>
        <v>DELETED</v>
      </c>
      <c r="C149" s="5"/>
      <c r="D149" s="5" t="s">
        <v>5431</v>
      </c>
      <c r="E149" s="5"/>
      <c r="F149" s="5"/>
      <c r="G149" s="3" t="s">
        <v>3714</v>
      </c>
      <c r="H149" t="s">
        <v>3713</v>
      </c>
      <c r="I149" t="s">
        <v>3716</v>
      </c>
      <c r="J149" t="s">
        <v>3715</v>
      </c>
      <c r="K149" t="s">
        <v>3343</v>
      </c>
      <c r="M149">
        <v>2011</v>
      </c>
      <c r="N149">
        <v>11</v>
      </c>
      <c r="O149">
        <v>2</v>
      </c>
      <c r="P149">
        <v>1697</v>
      </c>
      <c r="Q149">
        <v>1710</v>
      </c>
      <c r="S149" t="s">
        <v>3344</v>
      </c>
    </row>
    <row r="150" spans="1:23" x14ac:dyDescent="0.25">
      <c r="A150" t="s">
        <v>5436</v>
      </c>
      <c r="B150" t="str">
        <f t="shared" si="2"/>
        <v>DELETED</v>
      </c>
      <c r="C150" s="5"/>
      <c r="D150" s="5" t="s">
        <v>5431</v>
      </c>
      <c r="E150" s="5"/>
      <c r="F150" s="5"/>
      <c r="G150" s="3" t="s">
        <v>3719</v>
      </c>
      <c r="H150" t="s">
        <v>3717</v>
      </c>
      <c r="I150" t="s">
        <v>3720</v>
      </c>
      <c r="J150" t="s">
        <v>3718</v>
      </c>
      <c r="K150" t="s">
        <v>3078</v>
      </c>
      <c r="M150">
        <v>2003</v>
      </c>
      <c r="N150">
        <v>47</v>
      </c>
      <c r="O150">
        <v>2</v>
      </c>
      <c r="P150">
        <v>237</v>
      </c>
      <c r="Q150">
        <v>267</v>
      </c>
      <c r="S150" t="s">
        <v>955</v>
      </c>
    </row>
    <row r="151" spans="1:23" x14ac:dyDescent="0.25">
      <c r="A151" t="s">
        <v>5436</v>
      </c>
      <c r="B151" t="str">
        <f t="shared" si="2"/>
        <v>DELETED</v>
      </c>
      <c r="C151" s="5" t="s">
        <v>5431</v>
      </c>
      <c r="D151" s="5"/>
      <c r="E151" s="5"/>
      <c r="F151" s="5"/>
      <c r="G151" s="3" t="s">
        <v>3722</v>
      </c>
      <c r="H151" t="s">
        <v>3721</v>
      </c>
      <c r="I151" t="s">
        <v>3726</v>
      </c>
      <c r="J151" t="s">
        <v>3723</v>
      </c>
      <c r="K151" t="s">
        <v>3724</v>
      </c>
      <c r="M151">
        <v>2021</v>
      </c>
      <c r="N151">
        <v>9</v>
      </c>
      <c r="O151">
        <v>2</v>
      </c>
      <c r="P151">
        <v>105073</v>
      </c>
      <c r="Q151">
        <v>105073</v>
      </c>
      <c r="S151" t="s">
        <v>3725</v>
      </c>
    </row>
    <row r="152" spans="1:23" x14ac:dyDescent="0.25">
      <c r="A152" t="s">
        <v>5436</v>
      </c>
      <c r="B152" t="str">
        <f t="shared" si="2"/>
        <v>DELETED</v>
      </c>
      <c r="C152" s="5"/>
      <c r="D152" s="5" t="s">
        <v>5431</v>
      </c>
      <c r="E152" s="5"/>
      <c r="F152" s="5"/>
      <c r="G152" s="3" t="s">
        <v>3728</v>
      </c>
      <c r="H152" t="s">
        <v>3727</v>
      </c>
      <c r="I152" t="s">
        <v>3730</v>
      </c>
      <c r="J152" t="s">
        <v>3729</v>
      </c>
      <c r="K152" t="s">
        <v>3312</v>
      </c>
      <c r="M152">
        <v>2014</v>
      </c>
      <c r="N152">
        <v>16</v>
      </c>
      <c r="P152">
        <v>542</v>
      </c>
      <c r="Q152">
        <v>552</v>
      </c>
      <c r="S152" t="s">
        <v>3314</v>
      </c>
    </row>
    <row r="153" spans="1:23" x14ac:dyDescent="0.25">
      <c r="A153" t="s">
        <v>5436</v>
      </c>
      <c r="B153" t="str">
        <f t="shared" si="2"/>
        <v>DELETED</v>
      </c>
      <c r="C153" s="5" t="s">
        <v>5431</v>
      </c>
      <c r="D153" s="5"/>
      <c r="E153" s="5"/>
      <c r="F153" s="5"/>
      <c r="G153" s="3" t="s">
        <v>3732</v>
      </c>
      <c r="H153" t="s">
        <v>3731</v>
      </c>
      <c r="I153" t="s">
        <v>3736</v>
      </c>
      <c r="J153" t="s">
        <v>3734</v>
      </c>
      <c r="K153" t="s">
        <v>3733</v>
      </c>
      <c r="M153">
        <v>2005</v>
      </c>
      <c r="N153">
        <v>133</v>
      </c>
      <c r="O153">
        <v>3</v>
      </c>
      <c r="P153">
        <v>541</v>
      </c>
      <c r="Q153">
        <v>551</v>
      </c>
      <c r="S153" t="s">
        <v>3735</v>
      </c>
    </row>
    <row r="154" spans="1:23" x14ac:dyDescent="0.25">
      <c r="A154" t="s">
        <v>5436</v>
      </c>
      <c r="B154" t="str">
        <f t="shared" si="2"/>
        <v>DELETED</v>
      </c>
      <c r="C154" s="5" t="s">
        <v>5431</v>
      </c>
      <c r="D154" s="5"/>
      <c r="E154" s="5"/>
      <c r="F154" s="5"/>
      <c r="G154" s="3" t="s">
        <v>3738</v>
      </c>
      <c r="H154" t="s">
        <v>3737</v>
      </c>
      <c r="I154" t="s">
        <v>3740</v>
      </c>
      <c r="J154" t="s">
        <v>3739</v>
      </c>
      <c r="K154" t="s">
        <v>3060</v>
      </c>
      <c r="M154">
        <v>2016</v>
      </c>
      <c r="N154">
        <v>77</v>
      </c>
      <c r="P154">
        <v>17</v>
      </c>
      <c r="Q154">
        <v>33</v>
      </c>
      <c r="S154" t="s">
        <v>3061</v>
      </c>
    </row>
    <row r="155" spans="1:23" x14ac:dyDescent="0.25">
      <c r="A155" t="s">
        <v>5436</v>
      </c>
      <c r="B155" t="str">
        <f t="shared" si="2"/>
        <v>DELETED</v>
      </c>
      <c r="C155" s="5"/>
      <c r="D155" s="5" t="s">
        <v>5431</v>
      </c>
      <c r="E155" s="5"/>
      <c r="F155" s="5"/>
      <c r="G155" s="3" t="s">
        <v>3742</v>
      </c>
      <c r="H155" t="s">
        <v>3741</v>
      </c>
      <c r="I155" t="s">
        <v>3744</v>
      </c>
      <c r="J155" t="s">
        <v>3743</v>
      </c>
      <c r="K155" t="s">
        <v>3053</v>
      </c>
      <c r="M155">
        <v>2021</v>
      </c>
      <c r="N155">
        <v>101</v>
      </c>
      <c r="P155">
        <v>101446</v>
      </c>
      <c r="Q155">
        <v>101446</v>
      </c>
      <c r="S155" t="s">
        <v>3054</v>
      </c>
    </row>
    <row r="156" spans="1:23" x14ac:dyDescent="0.25">
      <c r="A156" t="s">
        <v>5436</v>
      </c>
      <c r="B156" t="str">
        <f t="shared" si="2"/>
        <v>DELETED</v>
      </c>
      <c r="C156" s="5"/>
      <c r="D156" s="5" t="s">
        <v>5431</v>
      </c>
      <c r="E156" s="5"/>
      <c r="F156" s="5"/>
      <c r="G156" s="3" t="s">
        <v>3746</v>
      </c>
      <c r="H156" t="s">
        <v>3745</v>
      </c>
      <c r="I156" t="s">
        <v>3748</v>
      </c>
      <c r="J156" t="s">
        <v>3747</v>
      </c>
      <c r="K156" t="s">
        <v>3229</v>
      </c>
      <c r="M156">
        <v>2007</v>
      </c>
      <c r="N156">
        <v>43</v>
      </c>
      <c r="O156">
        <v>2</v>
      </c>
      <c r="P156">
        <v>492</v>
      </c>
      <c r="Q156">
        <v>511</v>
      </c>
      <c r="S156" t="s">
        <v>949</v>
      </c>
    </row>
    <row r="157" spans="1:23" x14ac:dyDescent="0.25">
      <c r="A157" t="s">
        <v>5436</v>
      </c>
      <c r="B157" t="str">
        <f t="shared" si="2"/>
        <v>DELETED</v>
      </c>
      <c r="C157" s="5"/>
      <c r="D157" s="5"/>
      <c r="E157" s="5" t="s">
        <v>5431</v>
      </c>
      <c r="F157" s="5"/>
      <c r="G157" s="3" t="s">
        <v>3750</v>
      </c>
      <c r="H157" t="s">
        <v>3749</v>
      </c>
      <c r="I157" t="s">
        <v>3754</v>
      </c>
      <c r="J157" t="s">
        <v>3752</v>
      </c>
      <c r="K157" t="s">
        <v>3751</v>
      </c>
      <c r="M157">
        <v>2007</v>
      </c>
      <c r="N157">
        <v>18</v>
      </c>
      <c r="O157">
        <v>1</v>
      </c>
      <c r="P157">
        <v>73</v>
      </c>
      <c r="Q157">
        <v>97</v>
      </c>
      <c r="S157" t="s">
        <v>3753</v>
      </c>
    </row>
    <row r="158" spans="1:23" x14ac:dyDescent="0.25">
      <c r="A158" t="s">
        <v>5436</v>
      </c>
      <c r="B158" t="str">
        <f t="shared" si="2"/>
        <v>DELETED</v>
      </c>
      <c r="C158" s="5"/>
      <c r="D158" s="5" t="s">
        <v>5431</v>
      </c>
      <c r="E158" s="5"/>
      <c r="F158" s="5"/>
      <c r="G158" s="3" t="s">
        <v>3757</v>
      </c>
      <c r="H158" t="s">
        <v>3755</v>
      </c>
      <c r="I158" t="s">
        <v>3758</v>
      </c>
      <c r="J158" t="s">
        <v>3756</v>
      </c>
      <c r="K158" t="s">
        <v>3070</v>
      </c>
      <c r="M158">
        <v>2014</v>
      </c>
      <c r="N158">
        <v>41</v>
      </c>
      <c r="O158">
        <v>11</v>
      </c>
      <c r="P158">
        <v>5030</v>
      </c>
      <c r="Q158">
        <v>5040</v>
      </c>
      <c r="S158" t="s">
        <v>3066</v>
      </c>
    </row>
    <row r="159" spans="1:23" x14ac:dyDescent="0.25">
      <c r="A159" t="s">
        <v>5436</v>
      </c>
      <c r="B159" t="str">
        <f t="shared" si="2"/>
        <v>DELETED</v>
      </c>
      <c r="C159" s="5" t="s">
        <v>5431</v>
      </c>
      <c r="D159" s="5"/>
      <c r="E159" s="5"/>
      <c r="F159" s="5"/>
      <c r="G159" s="3" t="s">
        <v>3760</v>
      </c>
      <c r="H159" t="s">
        <v>3759</v>
      </c>
      <c r="I159" t="s">
        <v>3764</v>
      </c>
      <c r="J159" t="s">
        <v>3762</v>
      </c>
      <c r="K159" t="s">
        <v>3761</v>
      </c>
      <c r="M159">
        <v>2003</v>
      </c>
      <c r="N159">
        <v>25</v>
      </c>
      <c r="O159">
        <v>2</v>
      </c>
      <c r="P159">
        <v>103</v>
      </c>
      <c r="Q159">
        <v>117</v>
      </c>
      <c r="S159" t="s">
        <v>3763</v>
      </c>
    </row>
    <row r="160" spans="1:23" x14ac:dyDescent="0.25">
      <c r="A160" t="s">
        <v>5436</v>
      </c>
      <c r="B160" t="str">
        <f t="shared" si="2"/>
        <v>DELETED</v>
      </c>
      <c r="C160" s="5" t="s">
        <v>5431</v>
      </c>
      <c r="D160" s="5"/>
      <c r="E160" s="5"/>
      <c r="F160" s="5"/>
      <c r="G160" s="3" t="s">
        <v>3766</v>
      </c>
      <c r="H160" t="s">
        <v>3765</v>
      </c>
      <c r="I160" t="s">
        <v>3768</v>
      </c>
      <c r="J160" t="s">
        <v>3767</v>
      </c>
      <c r="K160" t="s">
        <v>3312</v>
      </c>
      <c r="L160" t="s">
        <v>3313</v>
      </c>
      <c r="M160">
        <v>2013</v>
      </c>
      <c r="N160">
        <v>9</v>
      </c>
      <c r="P160">
        <v>1252</v>
      </c>
      <c r="Q160">
        <v>1264</v>
      </c>
      <c r="S160" t="s">
        <v>3314</v>
      </c>
    </row>
    <row r="161" spans="1:19" x14ac:dyDescent="0.25">
      <c r="A161" t="s">
        <v>5436</v>
      </c>
      <c r="B161" t="str">
        <f t="shared" si="2"/>
        <v>DELETED</v>
      </c>
      <c r="C161" s="5" t="s">
        <v>5431</v>
      </c>
      <c r="D161" s="5"/>
      <c r="E161" s="5"/>
      <c r="F161" s="5"/>
      <c r="G161" s="3" t="s">
        <v>3770</v>
      </c>
      <c r="H161" t="s">
        <v>3769</v>
      </c>
      <c r="I161" t="s">
        <v>3774</v>
      </c>
      <c r="J161" t="s">
        <v>3771</v>
      </c>
      <c r="K161" t="s">
        <v>3772</v>
      </c>
      <c r="M161">
        <v>2024</v>
      </c>
      <c r="N161">
        <v>198</v>
      </c>
      <c r="P161">
        <v>122978</v>
      </c>
      <c r="Q161">
        <v>122978</v>
      </c>
      <c r="S161" t="s">
        <v>3773</v>
      </c>
    </row>
    <row r="162" spans="1:19" x14ac:dyDescent="0.25">
      <c r="A162" t="s">
        <v>5436</v>
      </c>
      <c r="B162" t="str">
        <f t="shared" si="2"/>
        <v>DELETED</v>
      </c>
      <c r="C162" s="5" t="s">
        <v>5431</v>
      </c>
      <c r="D162" s="5"/>
      <c r="E162" s="5"/>
      <c r="F162" s="5"/>
      <c r="G162" s="3" t="s">
        <v>3776</v>
      </c>
      <c r="H162" t="s">
        <v>3775</v>
      </c>
      <c r="I162" t="s">
        <v>3777</v>
      </c>
      <c r="J162" t="s">
        <v>3779</v>
      </c>
      <c r="K162" t="s">
        <v>3778</v>
      </c>
      <c r="M162">
        <v>2008</v>
      </c>
      <c r="N162">
        <v>71</v>
      </c>
      <c r="O162">
        <v>1</v>
      </c>
      <c r="P162">
        <v>73</v>
      </c>
      <c r="Q162">
        <v>87</v>
      </c>
      <c r="S162" t="s">
        <v>3780</v>
      </c>
    </row>
    <row r="163" spans="1:19" x14ac:dyDescent="0.25">
      <c r="A163" t="s">
        <v>5436</v>
      </c>
      <c r="B163" t="str">
        <f t="shared" si="2"/>
        <v>DELETED</v>
      </c>
      <c r="C163" s="5"/>
      <c r="D163" s="5" t="s">
        <v>5431</v>
      </c>
      <c r="E163" s="5"/>
      <c r="F163" s="5"/>
      <c r="G163" s="3" t="s">
        <v>3782</v>
      </c>
      <c r="H163" t="s">
        <v>3781</v>
      </c>
      <c r="I163" t="s">
        <v>3784</v>
      </c>
      <c r="J163" t="s">
        <v>3783</v>
      </c>
      <c r="K163" t="s">
        <v>3078</v>
      </c>
      <c r="M163">
        <v>2009</v>
      </c>
      <c r="N163">
        <v>68</v>
      </c>
      <c r="O163">
        <v>2</v>
      </c>
      <c r="P163">
        <v>221</v>
      </c>
      <c r="Q163">
        <v>243</v>
      </c>
      <c r="S163" t="s">
        <v>955</v>
      </c>
    </row>
    <row r="164" spans="1:19" x14ac:dyDescent="0.25">
      <c r="A164" t="s">
        <v>5455</v>
      </c>
      <c r="B164" t="str">
        <f t="shared" si="2"/>
        <v>DELETED</v>
      </c>
      <c r="C164" s="5" t="s">
        <v>5431</v>
      </c>
      <c r="D164" s="5"/>
      <c r="E164" s="5"/>
      <c r="F164" s="5"/>
      <c r="G164" s="3" t="s">
        <v>3786</v>
      </c>
      <c r="H164" t="s">
        <v>3785</v>
      </c>
      <c r="K164" t="s">
        <v>3229</v>
      </c>
      <c r="M164">
        <v>2007</v>
      </c>
      <c r="N164">
        <v>42</v>
      </c>
      <c r="O164">
        <v>4</v>
      </c>
      <c r="P164" t="s">
        <v>3787</v>
      </c>
      <c r="Q164" t="s">
        <v>896</v>
      </c>
      <c r="S164" t="s">
        <v>949</v>
      </c>
    </row>
    <row r="165" spans="1:19" x14ac:dyDescent="0.25">
      <c r="A165" t="s">
        <v>5436</v>
      </c>
      <c r="B165" t="str">
        <f t="shared" si="2"/>
        <v>DELETED</v>
      </c>
      <c r="C165" s="5"/>
      <c r="D165" s="5" t="s">
        <v>5431</v>
      </c>
      <c r="E165" s="5"/>
      <c r="F165" s="5"/>
      <c r="G165" s="3" t="s">
        <v>3789</v>
      </c>
      <c r="H165" t="s">
        <v>3788</v>
      </c>
      <c r="I165" t="s">
        <v>3792</v>
      </c>
      <c r="J165" t="s">
        <v>3790</v>
      </c>
      <c r="K165" t="s">
        <v>3078</v>
      </c>
      <c r="L165" t="s">
        <v>3791</v>
      </c>
      <c r="M165">
        <v>2017</v>
      </c>
      <c r="N165">
        <v>109</v>
      </c>
      <c r="P165">
        <v>112</v>
      </c>
      <c r="Q165">
        <v>125</v>
      </c>
      <c r="S165" t="s">
        <v>955</v>
      </c>
    </row>
    <row r="166" spans="1:19" x14ac:dyDescent="0.25">
      <c r="A166" t="s">
        <v>5436</v>
      </c>
      <c r="B166" t="str">
        <f t="shared" si="2"/>
        <v>DELETED</v>
      </c>
      <c r="C166" s="5"/>
      <c r="D166" s="5" t="s">
        <v>5431</v>
      </c>
      <c r="E166" s="5"/>
      <c r="F166" s="5"/>
      <c r="G166" s="3" t="s">
        <v>3795</v>
      </c>
      <c r="H166" t="s">
        <v>3793</v>
      </c>
      <c r="I166" t="s">
        <v>3796</v>
      </c>
      <c r="J166" t="s">
        <v>3794</v>
      </c>
      <c r="K166" t="s">
        <v>3229</v>
      </c>
      <c r="M166">
        <v>2014</v>
      </c>
      <c r="N166">
        <v>66</v>
      </c>
      <c r="P166">
        <v>9</v>
      </c>
      <c r="Q166">
        <v>19</v>
      </c>
      <c r="S166" t="s">
        <v>949</v>
      </c>
    </row>
    <row r="167" spans="1:19" x14ac:dyDescent="0.25">
      <c r="A167" t="s">
        <v>5436</v>
      </c>
      <c r="B167" t="str">
        <f t="shared" si="2"/>
        <v>DELETED</v>
      </c>
      <c r="C167" s="5"/>
      <c r="D167" s="5" t="s">
        <v>5431</v>
      </c>
      <c r="E167" s="5"/>
      <c r="F167" s="5"/>
      <c r="G167" s="3" t="s">
        <v>3798</v>
      </c>
      <c r="H167" t="s">
        <v>3797</v>
      </c>
      <c r="I167" t="s">
        <v>3800</v>
      </c>
      <c r="J167" t="s">
        <v>3799</v>
      </c>
      <c r="K167" t="s">
        <v>3053</v>
      </c>
      <c r="M167">
        <v>2021</v>
      </c>
      <c r="N167">
        <v>95</v>
      </c>
      <c r="P167">
        <v>101612</v>
      </c>
      <c r="Q167">
        <v>101612</v>
      </c>
      <c r="S167" t="s">
        <v>3054</v>
      </c>
    </row>
    <row r="168" spans="1:19" x14ac:dyDescent="0.25">
      <c r="A168" t="s">
        <v>5453</v>
      </c>
      <c r="B168" t="str">
        <f t="shared" si="2"/>
        <v>DELETED</v>
      </c>
      <c r="C168" s="5" t="s">
        <v>5431</v>
      </c>
      <c r="D168" s="5"/>
      <c r="E168" s="5"/>
      <c r="F168" s="5"/>
      <c r="G168" s="3" t="s">
        <v>3802</v>
      </c>
      <c r="H168" t="s">
        <v>3801</v>
      </c>
      <c r="I168" t="s">
        <v>3803</v>
      </c>
      <c r="K168" t="s">
        <v>3048</v>
      </c>
      <c r="M168">
        <v>2012</v>
      </c>
      <c r="N168">
        <v>63</v>
      </c>
      <c r="O168">
        <v>2</v>
      </c>
      <c r="P168">
        <v>91</v>
      </c>
      <c r="Q168">
        <v>97</v>
      </c>
      <c r="S168" t="s">
        <v>929</v>
      </c>
    </row>
    <row r="169" spans="1:19" x14ac:dyDescent="0.25">
      <c r="A169" t="s">
        <v>5436</v>
      </c>
      <c r="B169" t="str">
        <f t="shared" si="2"/>
        <v>DELETED</v>
      </c>
      <c r="C169" s="5"/>
      <c r="D169" s="5" t="s">
        <v>5431</v>
      </c>
      <c r="E169" s="5"/>
      <c r="F169" s="5"/>
      <c r="G169" s="3" t="s">
        <v>3805</v>
      </c>
      <c r="H169" t="s">
        <v>3804</v>
      </c>
      <c r="I169" t="s">
        <v>3808</v>
      </c>
      <c r="J169" t="s">
        <v>3807</v>
      </c>
      <c r="K169" t="s">
        <v>3312</v>
      </c>
      <c r="L169" t="s">
        <v>3806</v>
      </c>
      <c r="M169">
        <v>2014</v>
      </c>
      <c r="N169">
        <v>16</v>
      </c>
      <c r="P169">
        <v>118</v>
      </c>
      <c r="Q169">
        <v>127</v>
      </c>
      <c r="S169" t="s">
        <v>3314</v>
      </c>
    </row>
    <row r="170" spans="1:19" x14ac:dyDescent="0.25">
      <c r="A170" t="s">
        <v>5436</v>
      </c>
      <c r="B170" t="str">
        <f t="shared" si="2"/>
        <v>DELETED</v>
      </c>
      <c r="C170" s="5"/>
      <c r="D170" s="5" t="s">
        <v>5431</v>
      </c>
      <c r="E170" s="5"/>
      <c r="F170" s="5"/>
      <c r="G170" s="3" t="s">
        <v>3810</v>
      </c>
      <c r="H170" t="s">
        <v>3809</v>
      </c>
      <c r="I170" t="s">
        <v>3813</v>
      </c>
      <c r="J170" t="s">
        <v>3811</v>
      </c>
      <c r="K170" t="s">
        <v>3053</v>
      </c>
      <c r="L170" t="s">
        <v>3812</v>
      </c>
      <c r="M170">
        <v>2012</v>
      </c>
      <c r="N170">
        <v>37</v>
      </c>
      <c r="O170">
        <v>8</v>
      </c>
      <c r="P170">
        <v>784</v>
      </c>
      <c r="Q170">
        <v>797</v>
      </c>
      <c r="S170" t="s">
        <v>3054</v>
      </c>
    </row>
    <row r="171" spans="1:19" x14ac:dyDescent="0.25">
      <c r="A171" t="s">
        <v>5436</v>
      </c>
      <c r="B171" t="str">
        <f t="shared" si="2"/>
        <v>DELETED</v>
      </c>
      <c r="C171" s="5"/>
      <c r="D171" s="5" t="s">
        <v>5431</v>
      </c>
      <c r="E171" s="5"/>
      <c r="F171" s="5"/>
      <c r="G171" s="3" t="s">
        <v>3815</v>
      </c>
      <c r="H171" t="s">
        <v>3814</v>
      </c>
      <c r="I171" t="s">
        <v>3817</v>
      </c>
      <c r="J171" t="s">
        <v>3816</v>
      </c>
      <c r="K171" t="s">
        <v>3312</v>
      </c>
      <c r="L171" t="s">
        <v>3313</v>
      </c>
      <c r="M171">
        <v>2013</v>
      </c>
      <c r="N171">
        <v>9</v>
      </c>
      <c r="P171">
        <v>536</v>
      </c>
      <c r="Q171">
        <v>546</v>
      </c>
      <c r="S171" t="s">
        <v>3314</v>
      </c>
    </row>
    <row r="172" spans="1:19" x14ac:dyDescent="0.25">
      <c r="A172" t="s">
        <v>5436</v>
      </c>
      <c r="B172" t="str">
        <f t="shared" si="2"/>
        <v>DELETED</v>
      </c>
      <c r="C172" s="5" t="s">
        <v>5431</v>
      </c>
      <c r="D172" s="5"/>
      <c r="E172" s="5"/>
      <c r="F172" s="5"/>
      <c r="G172" s="3" t="s">
        <v>3819</v>
      </c>
      <c r="H172" t="s">
        <v>3818</v>
      </c>
      <c r="I172" t="s">
        <v>3821</v>
      </c>
      <c r="J172" t="s">
        <v>3820</v>
      </c>
      <c r="K172" t="s">
        <v>3038</v>
      </c>
      <c r="M172">
        <v>2020</v>
      </c>
      <c r="N172">
        <v>37</v>
      </c>
      <c r="P172">
        <v>100453</v>
      </c>
      <c r="Q172">
        <v>100453</v>
      </c>
      <c r="S172" t="s">
        <v>3039</v>
      </c>
    </row>
    <row r="173" spans="1:19" x14ac:dyDescent="0.25">
      <c r="A173" t="s">
        <v>5436</v>
      </c>
      <c r="B173" t="str">
        <f t="shared" si="2"/>
        <v>DELETED</v>
      </c>
      <c r="C173" s="5" t="s">
        <v>5431</v>
      </c>
      <c r="D173" s="5"/>
      <c r="E173" s="5"/>
      <c r="F173" s="5"/>
      <c r="G173" s="3" t="s">
        <v>3823</v>
      </c>
      <c r="H173" t="s">
        <v>3822</v>
      </c>
      <c r="I173" t="s">
        <v>3827</v>
      </c>
      <c r="J173" t="s">
        <v>3825</v>
      </c>
      <c r="K173" t="s">
        <v>3824</v>
      </c>
      <c r="M173">
        <v>2024</v>
      </c>
      <c r="N173">
        <v>30</v>
      </c>
      <c r="O173">
        <v>1</v>
      </c>
      <c r="P173">
        <v>100896</v>
      </c>
      <c r="Q173">
        <v>100896</v>
      </c>
      <c r="S173" t="s">
        <v>3826</v>
      </c>
    </row>
    <row r="174" spans="1:19" x14ac:dyDescent="0.25">
      <c r="A174" t="s">
        <v>5436</v>
      </c>
      <c r="B174" t="str">
        <f t="shared" si="2"/>
        <v>DELETED</v>
      </c>
      <c r="C174" s="5" t="s">
        <v>5431</v>
      </c>
      <c r="D174" s="5"/>
      <c r="E174" s="5"/>
      <c r="F174" s="5"/>
      <c r="G174" s="3" t="s">
        <v>3829</v>
      </c>
      <c r="H174" t="s">
        <v>3828</v>
      </c>
      <c r="I174" t="s">
        <v>3830</v>
      </c>
      <c r="J174" t="s">
        <v>3831</v>
      </c>
      <c r="K174" t="s">
        <v>3112</v>
      </c>
      <c r="M174">
        <v>2013</v>
      </c>
      <c r="N174">
        <v>65</v>
      </c>
      <c r="O174">
        <v>2</v>
      </c>
      <c r="P174">
        <v>194</v>
      </c>
      <c r="Q174">
        <v>206</v>
      </c>
      <c r="S174" t="s">
        <v>3113</v>
      </c>
    </row>
    <row r="175" spans="1:19" x14ac:dyDescent="0.25">
      <c r="A175" t="s">
        <v>5436</v>
      </c>
      <c r="B175" t="str">
        <f t="shared" si="2"/>
        <v>DELETED</v>
      </c>
      <c r="C175" s="5"/>
      <c r="D175" s="5" t="s">
        <v>5431</v>
      </c>
      <c r="E175" s="5"/>
      <c r="F175" s="5"/>
      <c r="G175" s="3" t="s">
        <v>3833</v>
      </c>
      <c r="H175" t="s">
        <v>3832</v>
      </c>
      <c r="I175" t="s">
        <v>3835</v>
      </c>
      <c r="J175" t="s">
        <v>3834</v>
      </c>
      <c r="K175" t="s">
        <v>3229</v>
      </c>
      <c r="M175">
        <v>2017</v>
      </c>
      <c r="N175">
        <v>100</v>
      </c>
      <c r="P175">
        <v>15</v>
      </c>
      <c r="Q175">
        <v>26</v>
      </c>
      <c r="S175" t="s">
        <v>949</v>
      </c>
    </row>
    <row r="176" spans="1:19" x14ac:dyDescent="0.25">
      <c r="A176" t="s">
        <v>5436</v>
      </c>
      <c r="B176" t="str">
        <f t="shared" si="2"/>
        <v>DELETED</v>
      </c>
      <c r="C176" s="5" t="s">
        <v>5431</v>
      </c>
      <c r="D176" s="5"/>
      <c r="E176" s="5"/>
      <c r="F176" s="5"/>
      <c r="G176" s="3" t="s">
        <v>3837</v>
      </c>
      <c r="H176" t="s">
        <v>3836</v>
      </c>
      <c r="J176" t="s">
        <v>3838</v>
      </c>
      <c r="K176" t="s">
        <v>3100</v>
      </c>
      <c r="M176">
        <v>2017</v>
      </c>
      <c r="N176">
        <v>131</v>
      </c>
      <c r="P176">
        <v>505</v>
      </c>
      <c r="Q176">
        <v>527</v>
      </c>
      <c r="S176" t="s">
        <v>3102</v>
      </c>
    </row>
    <row r="177" spans="1:23" x14ac:dyDescent="0.25">
      <c r="A177" t="s">
        <v>5436</v>
      </c>
      <c r="B177" t="str">
        <f t="shared" si="2"/>
        <v>DELETED</v>
      </c>
      <c r="C177" s="5"/>
      <c r="D177" s="5" t="s">
        <v>5431</v>
      </c>
      <c r="E177" s="5"/>
      <c r="F177" s="5"/>
      <c r="G177" s="3" t="s">
        <v>3840</v>
      </c>
      <c r="H177" t="s">
        <v>3839</v>
      </c>
      <c r="I177" t="s">
        <v>3843</v>
      </c>
      <c r="J177" t="s">
        <v>3841</v>
      </c>
      <c r="K177" t="s">
        <v>3134</v>
      </c>
      <c r="M177">
        <v>2015</v>
      </c>
      <c r="N177">
        <v>53</v>
      </c>
      <c r="P177">
        <v>308</v>
      </c>
      <c r="Q177">
        <v>319</v>
      </c>
      <c r="S177" t="s">
        <v>3137</v>
      </c>
    </row>
    <row r="178" spans="1:23" x14ac:dyDescent="0.25">
      <c r="A178" t="s">
        <v>5455</v>
      </c>
      <c r="B178" t="str">
        <f t="shared" si="2"/>
        <v>DELETED</v>
      </c>
      <c r="C178" s="5" t="s">
        <v>5431</v>
      </c>
      <c r="D178" s="5"/>
      <c r="E178" s="5"/>
      <c r="F178" s="5"/>
      <c r="G178" s="3" t="s">
        <v>3842</v>
      </c>
      <c r="H178" t="s">
        <v>1376</v>
      </c>
      <c r="I178" t="s">
        <v>3844</v>
      </c>
      <c r="K178" t="s">
        <v>3845</v>
      </c>
      <c r="M178">
        <v>2022</v>
      </c>
      <c r="P178">
        <v>571</v>
      </c>
      <c r="Q178">
        <v>586</v>
      </c>
      <c r="U178" t="s">
        <v>3846</v>
      </c>
      <c r="V178" t="s">
        <v>3598</v>
      </c>
    </row>
    <row r="179" spans="1:23" x14ac:dyDescent="0.25">
      <c r="A179" t="s">
        <v>5448</v>
      </c>
      <c r="B179" t="str">
        <f t="shared" si="2"/>
        <v>DELETED</v>
      </c>
      <c r="C179" s="5" t="s">
        <v>5431</v>
      </c>
      <c r="D179" s="5"/>
      <c r="E179" s="5"/>
      <c r="F179" s="5"/>
      <c r="G179" s="3" t="s">
        <v>3848</v>
      </c>
      <c r="H179" t="s">
        <v>3847</v>
      </c>
      <c r="I179" t="s">
        <v>3853</v>
      </c>
      <c r="J179" t="s">
        <v>3849</v>
      </c>
      <c r="K179" t="s">
        <v>3850</v>
      </c>
      <c r="M179">
        <v>2018</v>
      </c>
      <c r="N179">
        <v>109</v>
      </c>
      <c r="P179">
        <v>1</v>
      </c>
      <c r="Q179">
        <v>48</v>
      </c>
      <c r="S179" t="s">
        <v>3852</v>
      </c>
      <c r="V179" t="s">
        <v>3851</v>
      </c>
      <c r="W179" t="s">
        <v>7451</v>
      </c>
    </row>
    <row r="180" spans="1:23" x14ac:dyDescent="0.25">
      <c r="A180" t="s">
        <v>5436</v>
      </c>
      <c r="B180" t="str">
        <f t="shared" si="2"/>
        <v>DELETED</v>
      </c>
      <c r="C180" s="5"/>
      <c r="D180" s="5" t="s">
        <v>5431</v>
      </c>
      <c r="E180" s="5"/>
      <c r="F180" s="5"/>
      <c r="G180" s="3" t="s">
        <v>3855</v>
      </c>
      <c r="H180" t="s">
        <v>3854</v>
      </c>
      <c r="I180" t="s">
        <v>3857</v>
      </c>
      <c r="J180" t="s">
        <v>3856</v>
      </c>
      <c r="K180" t="s">
        <v>3048</v>
      </c>
      <c r="M180">
        <v>2016</v>
      </c>
      <c r="N180">
        <v>79</v>
      </c>
      <c r="P180">
        <v>3</v>
      </c>
      <c r="Q180">
        <v>13</v>
      </c>
      <c r="S180" t="s">
        <v>929</v>
      </c>
    </row>
    <row r="181" spans="1:23" x14ac:dyDescent="0.25">
      <c r="A181" t="s">
        <v>5436</v>
      </c>
      <c r="B181" t="str">
        <f t="shared" si="2"/>
        <v>DELETED</v>
      </c>
      <c r="C181" s="5"/>
      <c r="D181" s="5" t="s">
        <v>5431</v>
      </c>
      <c r="E181" s="5"/>
      <c r="F181" s="5"/>
      <c r="G181" s="3" t="s">
        <v>3859</v>
      </c>
      <c r="H181" t="s">
        <v>3858</v>
      </c>
      <c r="I181" t="s">
        <v>3861</v>
      </c>
      <c r="J181" t="s">
        <v>3860</v>
      </c>
      <c r="K181" t="s">
        <v>3053</v>
      </c>
      <c r="M181">
        <v>2007</v>
      </c>
      <c r="N181">
        <v>32</v>
      </c>
      <c r="O181">
        <v>5</v>
      </c>
      <c r="P181">
        <v>685</v>
      </c>
      <c r="Q181">
        <v>712</v>
      </c>
      <c r="S181" t="s">
        <v>3054</v>
      </c>
    </row>
    <row r="182" spans="1:23" x14ac:dyDescent="0.25">
      <c r="A182" t="s">
        <v>5436</v>
      </c>
      <c r="B182" t="str">
        <f t="shared" si="2"/>
        <v>DELETED</v>
      </c>
      <c r="C182" s="5"/>
      <c r="D182" s="5" t="s">
        <v>5431</v>
      </c>
      <c r="E182" s="5"/>
      <c r="F182" s="5"/>
      <c r="G182" s="3" t="s">
        <v>3865</v>
      </c>
      <c r="H182" t="s">
        <v>3864</v>
      </c>
      <c r="I182" t="s">
        <v>3867</v>
      </c>
      <c r="J182" t="s">
        <v>3866</v>
      </c>
      <c r="K182" t="s">
        <v>3060</v>
      </c>
      <c r="M182">
        <v>2012</v>
      </c>
      <c r="N182">
        <v>54</v>
      </c>
      <c r="O182">
        <v>4</v>
      </c>
      <c r="P182">
        <v>380</v>
      </c>
      <c r="Q182">
        <v>395</v>
      </c>
      <c r="S182" t="s">
        <v>3061</v>
      </c>
    </row>
    <row r="183" spans="1:23" x14ac:dyDescent="0.25">
      <c r="A183" t="s">
        <v>5436</v>
      </c>
      <c r="B183" t="str">
        <f t="shared" si="2"/>
        <v>DELETED</v>
      </c>
      <c r="C183" s="5" t="s">
        <v>5431</v>
      </c>
      <c r="D183" s="5"/>
      <c r="E183" s="5"/>
      <c r="F183" s="5"/>
      <c r="G183" s="3" t="s">
        <v>3869</v>
      </c>
      <c r="H183" t="s">
        <v>3868</v>
      </c>
      <c r="I183" t="s">
        <v>3871</v>
      </c>
      <c r="J183" t="s">
        <v>3870</v>
      </c>
      <c r="K183" t="s">
        <v>3229</v>
      </c>
      <c r="M183">
        <v>2018</v>
      </c>
      <c r="N183">
        <v>110</v>
      </c>
      <c r="P183">
        <v>32</v>
      </c>
      <c r="Q183">
        <v>45</v>
      </c>
      <c r="S183" t="s">
        <v>949</v>
      </c>
    </row>
    <row r="184" spans="1:23" x14ac:dyDescent="0.25">
      <c r="A184" t="s">
        <v>5436</v>
      </c>
      <c r="B184" t="str">
        <f t="shared" si="2"/>
        <v>DELETED</v>
      </c>
      <c r="C184" s="5" t="s">
        <v>5431</v>
      </c>
      <c r="D184" s="5"/>
      <c r="E184" s="5"/>
      <c r="F184" s="5"/>
      <c r="G184" s="3" t="s">
        <v>3873</v>
      </c>
      <c r="H184" t="s">
        <v>3872</v>
      </c>
      <c r="I184" t="s">
        <v>3876</v>
      </c>
      <c r="J184" t="s">
        <v>3874</v>
      </c>
      <c r="K184" t="s">
        <v>3048</v>
      </c>
      <c r="M184">
        <v>2017</v>
      </c>
      <c r="N184" t="s">
        <v>3875</v>
      </c>
      <c r="P184">
        <v>118</v>
      </c>
      <c r="Q184">
        <v>136</v>
      </c>
      <c r="S184" t="s">
        <v>929</v>
      </c>
    </row>
    <row r="185" spans="1:23" x14ac:dyDescent="0.25">
      <c r="A185" t="s">
        <v>5436</v>
      </c>
      <c r="B185" t="str">
        <f t="shared" si="2"/>
        <v>DELETED</v>
      </c>
      <c r="C185" s="5"/>
      <c r="D185" s="5" t="s">
        <v>5431</v>
      </c>
      <c r="E185" s="5"/>
      <c r="F185" s="5"/>
      <c r="G185" s="3" t="s">
        <v>3878</v>
      </c>
      <c r="H185" t="s">
        <v>3877</v>
      </c>
      <c r="J185" t="s">
        <v>3879</v>
      </c>
      <c r="K185" t="s">
        <v>3078</v>
      </c>
      <c r="M185">
        <v>2019</v>
      </c>
      <c r="N185">
        <v>123</v>
      </c>
      <c r="P185">
        <v>101727</v>
      </c>
      <c r="Q185">
        <v>101727</v>
      </c>
      <c r="S185" t="s">
        <v>955</v>
      </c>
    </row>
    <row r="186" spans="1:23" x14ac:dyDescent="0.25">
      <c r="A186" t="s">
        <v>5448</v>
      </c>
      <c r="B186" t="str">
        <f t="shared" si="2"/>
        <v>DELETED</v>
      </c>
      <c r="C186" s="5"/>
      <c r="D186" s="5" t="s">
        <v>5431</v>
      </c>
      <c r="E186" s="5"/>
      <c r="F186" s="5"/>
      <c r="G186" s="3" t="s">
        <v>3881</v>
      </c>
      <c r="H186" t="s">
        <v>3880</v>
      </c>
      <c r="I186" t="s">
        <v>3884</v>
      </c>
      <c r="J186" t="s">
        <v>3883</v>
      </c>
      <c r="K186" t="s">
        <v>3882</v>
      </c>
      <c r="M186">
        <v>2020</v>
      </c>
      <c r="N186">
        <v>117</v>
      </c>
      <c r="O186">
        <v>1</v>
      </c>
      <c r="P186">
        <v>1</v>
      </c>
      <c r="Q186">
        <v>34</v>
      </c>
      <c r="S186" t="s">
        <v>3852</v>
      </c>
      <c r="V186" t="s">
        <v>3851</v>
      </c>
      <c r="W186" t="s">
        <v>7451</v>
      </c>
    </row>
    <row r="187" spans="1:23" x14ac:dyDescent="0.25">
      <c r="A187" t="s">
        <v>5436</v>
      </c>
      <c r="B187" t="str">
        <f t="shared" si="2"/>
        <v>DELETED</v>
      </c>
      <c r="C187" s="5" t="s">
        <v>5431</v>
      </c>
      <c r="D187" s="5"/>
      <c r="E187" s="5"/>
      <c r="F187" s="5"/>
      <c r="G187" s="3" t="s">
        <v>3886</v>
      </c>
      <c r="H187" t="s">
        <v>3885</v>
      </c>
      <c r="I187" t="s">
        <v>3890</v>
      </c>
      <c r="J187" t="s">
        <v>3887</v>
      </c>
      <c r="K187" t="s">
        <v>3888</v>
      </c>
      <c r="M187">
        <v>2016</v>
      </c>
      <c r="N187">
        <v>53</v>
      </c>
      <c r="P187">
        <v>1468</v>
      </c>
      <c r="Q187">
        <v>1485</v>
      </c>
      <c r="S187" t="s">
        <v>3889</v>
      </c>
    </row>
    <row r="188" spans="1:23" x14ac:dyDescent="0.25">
      <c r="A188" t="s">
        <v>5436</v>
      </c>
      <c r="B188" t="str">
        <f t="shared" si="2"/>
        <v>DELETED</v>
      </c>
      <c r="C188" s="5" t="s">
        <v>5431</v>
      </c>
      <c r="D188" s="5"/>
      <c r="E188" s="5"/>
      <c r="F188" s="5"/>
      <c r="G188" s="3" t="s">
        <v>3892</v>
      </c>
      <c r="H188" t="s">
        <v>3891</v>
      </c>
      <c r="I188" t="s">
        <v>3894</v>
      </c>
      <c r="J188" t="s">
        <v>3893</v>
      </c>
      <c r="K188" t="s">
        <v>3060</v>
      </c>
      <c r="M188">
        <v>2015</v>
      </c>
      <c r="N188">
        <v>58</v>
      </c>
      <c r="P188">
        <v>187</v>
      </c>
      <c r="Q188">
        <v>205</v>
      </c>
      <c r="S188" t="s">
        <v>3061</v>
      </c>
    </row>
    <row r="189" spans="1:23" x14ac:dyDescent="0.25">
      <c r="A189" t="s">
        <v>5436</v>
      </c>
      <c r="B189" t="str">
        <f t="shared" si="2"/>
        <v>DELETED</v>
      </c>
      <c r="C189" s="5" t="s">
        <v>5431</v>
      </c>
      <c r="D189" s="5"/>
      <c r="E189" s="5"/>
      <c r="F189" s="5"/>
      <c r="G189" s="3" t="s">
        <v>3896</v>
      </c>
      <c r="H189" t="s">
        <v>3895</v>
      </c>
      <c r="I189" t="s">
        <v>3900</v>
      </c>
      <c r="J189" t="s">
        <v>3897</v>
      </c>
      <c r="K189" t="s">
        <v>3898</v>
      </c>
      <c r="M189">
        <v>1991</v>
      </c>
      <c r="N189">
        <v>13</v>
      </c>
      <c r="O189">
        <v>2</v>
      </c>
      <c r="P189">
        <v>157</v>
      </c>
      <c r="Q189">
        <v>166</v>
      </c>
      <c r="S189" t="s">
        <v>3899</v>
      </c>
    </row>
    <row r="190" spans="1:23" x14ac:dyDescent="0.25">
      <c r="A190" t="s">
        <v>5456</v>
      </c>
      <c r="B190" t="str">
        <f t="shared" si="2"/>
        <v>DELETED</v>
      </c>
      <c r="C190" s="5" t="s">
        <v>5431</v>
      </c>
      <c r="D190" s="5"/>
      <c r="E190" s="5"/>
      <c r="F190" s="5"/>
      <c r="G190" s="3" t="s">
        <v>3902</v>
      </c>
      <c r="H190" t="s">
        <v>3901</v>
      </c>
      <c r="K190" t="s">
        <v>3091</v>
      </c>
      <c r="L190" t="s">
        <v>3905</v>
      </c>
      <c r="M190">
        <v>2022</v>
      </c>
      <c r="P190" t="s">
        <v>3903</v>
      </c>
      <c r="Q190" t="s">
        <v>3904</v>
      </c>
      <c r="S190" t="s">
        <v>917</v>
      </c>
    </row>
    <row r="191" spans="1:23" x14ac:dyDescent="0.25">
      <c r="A191" t="s">
        <v>5436</v>
      </c>
      <c r="B191" t="str">
        <f t="shared" si="2"/>
        <v>DELETED</v>
      </c>
      <c r="C191" s="5" t="s">
        <v>5431</v>
      </c>
      <c r="D191" s="5"/>
      <c r="E191" s="5"/>
      <c r="F191" s="5"/>
      <c r="G191" s="3" t="s">
        <v>3907</v>
      </c>
      <c r="H191" t="s">
        <v>3906</v>
      </c>
      <c r="I191" t="s">
        <v>3909</v>
      </c>
      <c r="J191" t="s">
        <v>3908</v>
      </c>
      <c r="M191">
        <v>2017</v>
      </c>
      <c r="N191">
        <v>90</v>
      </c>
      <c r="P191">
        <v>75</v>
      </c>
      <c r="Q191">
        <v>92</v>
      </c>
      <c r="S191" t="s">
        <v>3061</v>
      </c>
    </row>
    <row r="192" spans="1:23" x14ac:dyDescent="0.25">
      <c r="A192" t="s">
        <v>5436</v>
      </c>
      <c r="B192" t="str">
        <f t="shared" si="2"/>
        <v>DELETED</v>
      </c>
      <c r="C192" s="5"/>
      <c r="D192" s="5"/>
      <c r="E192" s="5" t="s">
        <v>5431</v>
      </c>
      <c r="F192" s="5"/>
      <c r="G192" s="3" t="s">
        <v>3911</v>
      </c>
      <c r="H192" t="s">
        <v>3910</v>
      </c>
      <c r="I192" t="s">
        <v>3913</v>
      </c>
      <c r="J192" t="s">
        <v>3912</v>
      </c>
      <c r="K192" t="s">
        <v>3053</v>
      </c>
      <c r="M192">
        <v>2020</v>
      </c>
      <c r="N192">
        <v>93</v>
      </c>
      <c r="P192">
        <v>101563</v>
      </c>
      <c r="Q192">
        <v>101563</v>
      </c>
      <c r="S192" t="s">
        <v>3054</v>
      </c>
    </row>
    <row r="193" spans="1:23" x14ac:dyDescent="0.25">
      <c r="A193" t="s">
        <v>5436</v>
      </c>
      <c r="B193" t="str">
        <f t="shared" si="2"/>
        <v>DELETED</v>
      </c>
      <c r="C193" s="5"/>
      <c r="D193" s="5" t="s">
        <v>5431</v>
      </c>
      <c r="E193" s="5"/>
      <c r="F193" s="5"/>
      <c r="G193" s="3" t="s">
        <v>3915</v>
      </c>
      <c r="H193" t="s">
        <v>3914</v>
      </c>
      <c r="I193" t="s">
        <v>3917</v>
      </c>
      <c r="J193" t="s">
        <v>3916</v>
      </c>
      <c r="K193" t="s">
        <v>3048</v>
      </c>
      <c r="M193">
        <v>2015</v>
      </c>
      <c r="N193">
        <v>67</v>
      </c>
      <c r="P193">
        <v>72</v>
      </c>
      <c r="Q193">
        <v>85</v>
      </c>
      <c r="S193" t="s">
        <v>929</v>
      </c>
    </row>
    <row r="194" spans="1:23" x14ac:dyDescent="0.25">
      <c r="A194" t="s">
        <v>5436</v>
      </c>
      <c r="B194" t="str">
        <f t="shared" si="2"/>
        <v>DELETED</v>
      </c>
      <c r="C194" s="5"/>
      <c r="D194" s="5" t="s">
        <v>5431</v>
      </c>
      <c r="E194" s="5"/>
      <c r="F194" s="5"/>
      <c r="G194" s="3" t="s">
        <v>3919</v>
      </c>
      <c r="H194" t="s">
        <v>3918</v>
      </c>
      <c r="I194" t="s">
        <v>3921</v>
      </c>
      <c r="J194" t="s">
        <v>3920</v>
      </c>
      <c r="K194" t="s">
        <v>3078</v>
      </c>
      <c r="M194">
        <v>2005</v>
      </c>
      <c r="N194">
        <v>52</v>
      </c>
      <c r="O194">
        <v>1</v>
      </c>
      <c r="P194">
        <v>5</v>
      </c>
      <c r="Q194">
        <v>31</v>
      </c>
      <c r="S194" t="s">
        <v>955</v>
      </c>
    </row>
    <row r="195" spans="1:23" x14ac:dyDescent="0.25">
      <c r="A195" t="s">
        <v>5436</v>
      </c>
      <c r="B195" t="str">
        <f t="shared" ref="B195:B209" si="3">IF(OR(C195="x",D195="x",E195="x",F195="x"),"DELETED","READ")</f>
        <v>DELETED</v>
      </c>
      <c r="C195" s="5"/>
      <c r="D195" s="5" t="s">
        <v>5431</v>
      </c>
      <c r="E195" s="5"/>
      <c r="F195" s="5"/>
      <c r="G195" s="3" t="s">
        <v>3923</v>
      </c>
      <c r="H195" t="s">
        <v>3922</v>
      </c>
      <c r="I195" t="s">
        <v>3925</v>
      </c>
      <c r="J195" t="s">
        <v>3924</v>
      </c>
      <c r="K195" t="s">
        <v>3134</v>
      </c>
      <c r="M195">
        <v>2010</v>
      </c>
      <c r="N195">
        <v>43</v>
      </c>
      <c r="O195">
        <v>4</v>
      </c>
      <c r="P195">
        <v>632</v>
      </c>
      <c r="Q195">
        <v>649</v>
      </c>
      <c r="S195" t="s">
        <v>3137</v>
      </c>
    </row>
    <row r="196" spans="1:23" x14ac:dyDescent="0.25">
      <c r="A196" t="s">
        <v>5448</v>
      </c>
      <c r="B196" t="str">
        <f t="shared" si="3"/>
        <v>DELETED</v>
      </c>
      <c r="C196" s="5" t="s">
        <v>5431</v>
      </c>
      <c r="D196" s="5"/>
      <c r="E196" s="5"/>
      <c r="F196" s="5"/>
      <c r="G196" s="3" t="s">
        <v>3927</v>
      </c>
      <c r="H196" t="s">
        <v>3926</v>
      </c>
      <c r="I196" t="s">
        <v>3931</v>
      </c>
      <c r="J196" t="s">
        <v>3929</v>
      </c>
      <c r="K196" t="s">
        <v>3928</v>
      </c>
      <c r="M196">
        <v>2022</v>
      </c>
      <c r="P196">
        <v>285</v>
      </c>
      <c r="Q196">
        <v>344</v>
      </c>
      <c r="U196" t="s">
        <v>3930</v>
      </c>
      <c r="V196" t="s">
        <v>3851</v>
      </c>
      <c r="W196" t="s">
        <v>7451</v>
      </c>
    </row>
    <row r="197" spans="1:23" x14ac:dyDescent="0.25">
      <c r="A197" t="s">
        <v>5436</v>
      </c>
      <c r="B197" t="str">
        <f t="shared" si="3"/>
        <v>DELETED</v>
      </c>
      <c r="C197" s="5"/>
      <c r="D197" s="5" t="s">
        <v>5431</v>
      </c>
      <c r="E197" s="5"/>
      <c r="F197" s="5"/>
      <c r="G197" s="3" t="s">
        <v>3933</v>
      </c>
      <c r="H197" t="s">
        <v>3932</v>
      </c>
      <c r="J197" t="s">
        <v>3934</v>
      </c>
      <c r="K197" t="s">
        <v>3935</v>
      </c>
      <c r="M197">
        <v>2017</v>
      </c>
      <c r="N197">
        <v>23</v>
      </c>
      <c r="O197">
        <v>2</v>
      </c>
      <c r="P197">
        <v>293</v>
      </c>
      <c r="Q197">
        <v>328</v>
      </c>
      <c r="S197" t="s">
        <v>3936</v>
      </c>
    </row>
    <row r="198" spans="1:23" x14ac:dyDescent="0.25">
      <c r="A198" t="s">
        <v>5436</v>
      </c>
      <c r="B198" t="str">
        <f t="shared" si="3"/>
        <v>DELETED</v>
      </c>
      <c r="C198" s="5"/>
      <c r="D198" s="5" t="s">
        <v>5431</v>
      </c>
      <c r="E198" s="5"/>
      <c r="F198" s="5"/>
      <c r="G198" s="3" t="s">
        <v>3938</v>
      </c>
      <c r="H198" t="s">
        <v>3937</v>
      </c>
      <c r="I198" t="s">
        <v>3940</v>
      </c>
      <c r="J198" t="s">
        <v>3939</v>
      </c>
      <c r="K198" t="s">
        <v>3100</v>
      </c>
      <c r="M198">
        <v>2012</v>
      </c>
      <c r="N198">
        <v>85</v>
      </c>
      <c r="O198">
        <v>8</v>
      </c>
      <c r="P198">
        <v>1885</v>
      </c>
      <c r="Q198">
        <v>1898</v>
      </c>
      <c r="S198" t="s">
        <v>3102</v>
      </c>
    </row>
    <row r="199" spans="1:23" x14ac:dyDescent="0.25">
      <c r="A199" t="s">
        <v>5436</v>
      </c>
      <c r="B199" t="str">
        <f t="shared" si="3"/>
        <v>DELETED</v>
      </c>
      <c r="C199" s="5" t="s">
        <v>5431</v>
      </c>
      <c r="D199" s="5"/>
      <c r="E199" s="5"/>
      <c r="F199" s="5"/>
      <c r="G199" s="3" t="s">
        <v>3942</v>
      </c>
      <c r="H199" t="s">
        <v>3941</v>
      </c>
      <c r="I199" t="s">
        <v>3944</v>
      </c>
      <c r="J199" t="s">
        <v>3943</v>
      </c>
      <c r="K199" t="s">
        <v>3038</v>
      </c>
      <c r="M199">
        <v>2020</v>
      </c>
      <c r="N199">
        <v>39</v>
      </c>
      <c r="P199">
        <v>100489</v>
      </c>
      <c r="Q199">
        <v>100489</v>
      </c>
      <c r="S199" t="s">
        <v>3039</v>
      </c>
    </row>
    <row r="200" spans="1:23" x14ac:dyDescent="0.25">
      <c r="A200" t="s">
        <v>5436</v>
      </c>
      <c r="B200" t="str">
        <f t="shared" si="3"/>
        <v>DELETED</v>
      </c>
      <c r="C200" s="5"/>
      <c r="D200" s="5" t="s">
        <v>5431</v>
      </c>
      <c r="E200" s="5"/>
      <c r="F200" s="5"/>
      <c r="G200" s="3" t="s">
        <v>3947</v>
      </c>
      <c r="H200" t="s">
        <v>3945</v>
      </c>
      <c r="I200" t="s">
        <v>3948</v>
      </c>
      <c r="J200" t="s">
        <v>3946</v>
      </c>
      <c r="K200" t="s">
        <v>3229</v>
      </c>
      <c r="M200">
        <v>2007</v>
      </c>
      <c r="N200">
        <v>43</v>
      </c>
      <c r="O200">
        <v>3</v>
      </c>
      <c r="P200">
        <v>761</v>
      </c>
      <c r="Q200">
        <v>778</v>
      </c>
      <c r="S200" t="s">
        <v>949</v>
      </c>
    </row>
    <row r="201" spans="1:23" x14ac:dyDescent="0.25">
      <c r="A201" t="s">
        <v>5436</v>
      </c>
      <c r="B201" t="str">
        <f t="shared" si="3"/>
        <v>DELETED</v>
      </c>
      <c r="C201" s="5" t="s">
        <v>5431</v>
      </c>
      <c r="D201" s="5"/>
      <c r="E201" s="5"/>
      <c r="F201" s="5"/>
      <c r="G201" s="3" t="s">
        <v>3950</v>
      </c>
      <c r="H201" t="s">
        <v>3949</v>
      </c>
      <c r="I201" t="s">
        <v>3954</v>
      </c>
      <c r="J201" t="s">
        <v>3951</v>
      </c>
      <c r="K201" t="s">
        <v>3952</v>
      </c>
      <c r="M201">
        <v>2016</v>
      </c>
      <c r="P201">
        <v>351</v>
      </c>
      <c r="Q201">
        <v>396</v>
      </c>
      <c r="U201" t="s">
        <v>3953</v>
      </c>
      <c r="V201" t="s">
        <v>3851</v>
      </c>
      <c r="W201" t="s">
        <v>7451</v>
      </c>
    </row>
    <row r="202" spans="1:23" x14ac:dyDescent="0.25">
      <c r="A202" t="s">
        <v>5436</v>
      </c>
      <c r="B202" t="str">
        <f>IF(OR(C202="x",D202="x",E202="x",F202="x"),"DELETED","READ")</f>
        <v>DELETED</v>
      </c>
      <c r="C202" s="5"/>
      <c r="D202" s="5" t="s">
        <v>5431</v>
      </c>
      <c r="E202" s="5"/>
      <c r="F202" s="5"/>
      <c r="G202" s="3" t="s">
        <v>3956</v>
      </c>
      <c r="H202" t="s">
        <v>3955</v>
      </c>
      <c r="I202" t="s">
        <v>3958</v>
      </c>
      <c r="J202" t="s">
        <v>3957</v>
      </c>
      <c r="K202" t="s">
        <v>3060</v>
      </c>
      <c r="M202">
        <v>2011</v>
      </c>
      <c r="N202">
        <v>53</v>
      </c>
      <c r="O202">
        <v>10</v>
      </c>
      <c r="P202">
        <v>1023</v>
      </c>
      <c r="Q202">
        <v>1044</v>
      </c>
      <c r="S202" t="s">
        <v>3061</v>
      </c>
    </row>
    <row r="203" spans="1:23" x14ac:dyDescent="0.25">
      <c r="A203" t="s">
        <v>5436</v>
      </c>
      <c r="B203" t="str">
        <f>IF(OR(C203="x",D203="x",E203="x",F203="x"),"DELETED","READ")</f>
        <v>DELETED</v>
      </c>
      <c r="C203" s="5" t="s">
        <v>5431</v>
      </c>
      <c r="D203" s="5"/>
      <c r="E203" s="5"/>
      <c r="F203" s="5"/>
      <c r="G203" s="3" t="s">
        <v>3960</v>
      </c>
      <c r="H203" t="s">
        <v>3959</v>
      </c>
      <c r="I203" t="s">
        <v>3962</v>
      </c>
      <c r="J203" t="s">
        <v>3961</v>
      </c>
      <c r="K203" t="s">
        <v>3100</v>
      </c>
      <c r="M203">
        <v>2013</v>
      </c>
      <c r="N203">
        <v>86</v>
      </c>
      <c r="O203">
        <v>11</v>
      </c>
      <c r="P203">
        <v>2939</v>
      </c>
      <c r="Q203">
        <v>2965</v>
      </c>
      <c r="S203" t="s">
        <v>3102</v>
      </c>
    </row>
    <row r="204" spans="1:23" x14ac:dyDescent="0.25">
      <c r="A204" t="s">
        <v>5436</v>
      </c>
      <c r="B204" t="str">
        <f t="shared" si="3"/>
        <v>DELETED</v>
      </c>
      <c r="C204" s="5"/>
      <c r="D204" s="5" t="s">
        <v>5431</v>
      </c>
      <c r="E204" s="5"/>
      <c r="F204" s="5"/>
      <c r="G204" s="3" t="s">
        <v>3964</v>
      </c>
      <c r="H204" t="s">
        <v>3963</v>
      </c>
      <c r="I204" t="s">
        <v>3966</v>
      </c>
      <c r="J204" t="s">
        <v>3965</v>
      </c>
      <c r="K204" t="s">
        <v>3078</v>
      </c>
      <c r="M204">
        <v>2005</v>
      </c>
      <c r="N204">
        <v>53</v>
      </c>
      <c r="O204">
        <v>2</v>
      </c>
      <c r="P204">
        <v>129</v>
      </c>
      <c r="Q204">
        <v>162</v>
      </c>
      <c r="S204" t="s">
        <v>955</v>
      </c>
    </row>
    <row r="205" spans="1:23" x14ac:dyDescent="0.25">
      <c r="A205" t="s">
        <v>5436</v>
      </c>
      <c r="B205" t="str">
        <f t="shared" si="3"/>
        <v>DELETED</v>
      </c>
      <c r="C205" s="5"/>
      <c r="D205" s="5" t="s">
        <v>5431</v>
      </c>
      <c r="E205" s="5"/>
      <c r="F205" s="5"/>
      <c r="G205" s="3" t="s">
        <v>3970</v>
      </c>
      <c r="H205" t="s">
        <v>3967</v>
      </c>
      <c r="I205" t="s">
        <v>3972</v>
      </c>
      <c r="J205" t="s">
        <v>3969</v>
      </c>
      <c r="K205" t="s">
        <v>3968</v>
      </c>
      <c r="M205">
        <v>2016</v>
      </c>
      <c r="N205">
        <v>2</v>
      </c>
      <c r="P205">
        <v>30</v>
      </c>
      <c r="Q205">
        <v>64</v>
      </c>
      <c r="S205" t="s">
        <v>3971</v>
      </c>
    </row>
    <row r="206" spans="1:23" x14ac:dyDescent="0.25">
      <c r="A206" t="s">
        <v>5436</v>
      </c>
      <c r="B206" t="str">
        <f t="shared" si="3"/>
        <v>DELETED</v>
      </c>
      <c r="C206" s="5"/>
      <c r="D206" s="5" t="s">
        <v>5431</v>
      </c>
      <c r="E206" s="5"/>
      <c r="F206" s="5"/>
      <c r="G206" s="3" t="s">
        <v>3974</v>
      </c>
      <c r="H206" t="s">
        <v>3973</v>
      </c>
      <c r="I206" t="s">
        <v>3976</v>
      </c>
      <c r="J206" t="s">
        <v>3975</v>
      </c>
      <c r="K206" t="s">
        <v>3778</v>
      </c>
      <c r="M206">
        <v>2007</v>
      </c>
      <c r="N206">
        <v>67</v>
      </c>
      <c r="O206">
        <v>2</v>
      </c>
      <c r="P206">
        <v>162</v>
      </c>
      <c r="Q206">
        <v>198</v>
      </c>
      <c r="S206" t="s">
        <v>3780</v>
      </c>
    </row>
    <row r="207" spans="1:23" x14ac:dyDescent="0.25">
      <c r="A207" t="s">
        <v>5436</v>
      </c>
      <c r="B207" t="str">
        <f t="shared" si="3"/>
        <v>DELETED</v>
      </c>
      <c r="C207" s="5"/>
      <c r="D207" s="5" t="s">
        <v>5431</v>
      </c>
      <c r="E207" s="5"/>
      <c r="F207" s="5"/>
      <c r="G207" s="3" t="s">
        <v>3978</v>
      </c>
      <c r="H207" t="s">
        <v>3977</v>
      </c>
      <c r="I207" t="s">
        <v>3986</v>
      </c>
      <c r="J207" t="s">
        <v>3979</v>
      </c>
      <c r="K207" t="s">
        <v>3980</v>
      </c>
      <c r="M207">
        <v>2022</v>
      </c>
      <c r="N207">
        <v>34</v>
      </c>
      <c r="O207">
        <v>5</v>
      </c>
      <c r="P207">
        <v>1639</v>
      </c>
      <c r="Q207">
        <v>1662</v>
      </c>
      <c r="S207" t="s">
        <v>3981</v>
      </c>
    </row>
    <row r="208" spans="1:23" x14ac:dyDescent="0.25">
      <c r="A208" t="s">
        <v>5436</v>
      </c>
      <c r="B208" t="str">
        <f t="shared" si="3"/>
        <v>DELETED</v>
      </c>
      <c r="C208" s="5" t="s">
        <v>5431</v>
      </c>
      <c r="D208" s="5"/>
      <c r="E208" s="5"/>
      <c r="F208" s="5"/>
      <c r="G208" s="3" t="s">
        <v>3984</v>
      </c>
      <c r="H208" t="s">
        <v>3982</v>
      </c>
      <c r="I208" t="s">
        <v>3985</v>
      </c>
      <c r="J208" t="s">
        <v>3983</v>
      </c>
      <c r="K208" t="s">
        <v>3390</v>
      </c>
      <c r="M208">
        <v>2016</v>
      </c>
      <c r="N208">
        <v>163</v>
      </c>
      <c r="P208">
        <v>153</v>
      </c>
      <c r="Q208">
        <v>176</v>
      </c>
      <c r="S208" t="s">
        <v>3391</v>
      </c>
    </row>
    <row r="209" spans="1:19" x14ac:dyDescent="0.25">
      <c r="A209" t="s">
        <v>5436</v>
      </c>
      <c r="B209" t="str">
        <f t="shared" si="3"/>
        <v>DELETED</v>
      </c>
      <c r="C209" s="5" t="s">
        <v>5431</v>
      </c>
      <c r="D209" s="5"/>
      <c r="E209" s="5"/>
      <c r="F209" s="5"/>
      <c r="G209" s="3" t="s">
        <v>3988</v>
      </c>
      <c r="H209" t="s">
        <v>3987</v>
      </c>
      <c r="I209" t="s">
        <v>3992</v>
      </c>
      <c r="J209" t="s">
        <v>3990</v>
      </c>
      <c r="K209" t="s">
        <v>3989</v>
      </c>
      <c r="M209">
        <v>2025</v>
      </c>
      <c r="N209">
        <v>148</v>
      </c>
      <c r="P209">
        <v>101380</v>
      </c>
      <c r="Q209">
        <v>101380</v>
      </c>
      <c r="S209" t="s">
        <v>3991</v>
      </c>
    </row>
  </sheetData>
  <autoFilter ref="A1:W1" xr:uid="{1D492B63-065C-41DE-8BB3-58F211A53891}"/>
  <hyperlinks>
    <hyperlink ref="G2" r:id="rId1" xr:uid="{F786C183-2629-4FC4-A4F3-240AB6F64860}"/>
    <hyperlink ref="G3" r:id="rId2" xr:uid="{F212DB4A-462B-4C06-8E47-BBA5CAFB1835}"/>
    <hyperlink ref="G4" r:id="rId3" xr:uid="{8502AE41-E2AC-4EF6-885F-37C35A4BF7A4}"/>
    <hyperlink ref="G5" r:id="rId4" xr:uid="{7C4A1B01-E44F-4BED-ACE1-D18D6A9FBE2C}"/>
    <hyperlink ref="G6" r:id="rId5" xr:uid="{5C4A2FE3-7C1A-4F01-8CDE-6DBA176D31AD}"/>
    <hyperlink ref="G7" r:id="rId6" xr:uid="{E141DE8B-6BFC-4434-81A1-A4B1BDE2DE8F}"/>
    <hyperlink ref="G8" r:id="rId7" xr:uid="{E4E3CB54-9EAE-4B9B-8AEC-0CAC576C7E09}"/>
    <hyperlink ref="G9" r:id="rId8" xr:uid="{893E190B-80C3-4BFD-9658-80DAC6ADC744}"/>
    <hyperlink ref="G10" r:id="rId9" xr:uid="{4AED0341-6E8C-43E6-B542-66A165593486}"/>
    <hyperlink ref="G11" r:id="rId10" xr:uid="{F98A8133-44C4-4FE5-8E28-886FB35C2118}"/>
    <hyperlink ref="G12" r:id="rId11" xr:uid="{C9607808-9C8C-47CA-A639-82225268F5EC}"/>
    <hyperlink ref="G13" r:id="rId12" xr:uid="{100227A0-39E3-473D-A37D-08DCFC39F094}"/>
    <hyperlink ref="G14" r:id="rId13" xr:uid="{978D1DED-D101-4973-A509-F9C48198591C}"/>
    <hyperlink ref="G15" r:id="rId14" xr:uid="{902DFE54-E7CF-4821-9199-E892C9FDA6B6}"/>
    <hyperlink ref="G16" r:id="rId15" xr:uid="{11E2AEED-2AEC-4724-A218-10374F4FDB25}"/>
    <hyperlink ref="G17" r:id="rId16" xr:uid="{5AB85A4D-C61F-4458-B80E-4D2A55086B45}"/>
    <hyperlink ref="G18" r:id="rId17" xr:uid="{C7CA6C29-841A-40E2-B17F-BD73233F5049}"/>
    <hyperlink ref="G19" r:id="rId18" xr:uid="{E7570FC4-68A0-4DF3-BCC5-0F793CDE05D8}"/>
    <hyperlink ref="G20" r:id="rId19" xr:uid="{30BD1D63-5440-4F85-AAEE-274C385CD1FB}"/>
    <hyperlink ref="G21" r:id="rId20" xr:uid="{1CAD84FD-F24E-4409-9906-6F926BA58DA3}"/>
    <hyperlink ref="G22" r:id="rId21" xr:uid="{E3B5EB1A-4EE3-4B19-B953-3BDA6A188AA8}"/>
    <hyperlink ref="G23" r:id="rId22" xr:uid="{B2CF111E-ACD1-41DC-AB9D-AE32ACF14004}"/>
    <hyperlink ref="G24" r:id="rId23" xr:uid="{540E5EB1-ED1E-4D23-B4E6-9E6CB7BB7084}"/>
    <hyperlink ref="G25" r:id="rId24" xr:uid="{FB2410DD-7CA8-4E29-94EE-793622E5DE08}"/>
    <hyperlink ref="G26" r:id="rId25" xr:uid="{92443211-3911-4485-96AF-1A31E66B09C7}"/>
    <hyperlink ref="G27" r:id="rId26" xr:uid="{55CE9FD2-25F9-4F37-8AC1-31B6D8D40E1F}"/>
    <hyperlink ref="G28" r:id="rId27" xr:uid="{2450BD15-D9B0-4227-AE10-D3F29D76CE04}"/>
    <hyperlink ref="G29" r:id="rId28" xr:uid="{9539DC9F-6520-410F-8371-5C1410736B05}"/>
    <hyperlink ref="G30" r:id="rId29" xr:uid="{C179A2A0-586D-4FE5-A72C-483C6D6C2301}"/>
    <hyperlink ref="G31" r:id="rId30" xr:uid="{5BF2590E-2EA0-4BBC-B978-B0722E32DA6C}"/>
    <hyperlink ref="G32" r:id="rId31" xr:uid="{ADF46EA0-A35A-436D-8EB5-78166815125F}"/>
    <hyperlink ref="G33" r:id="rId32" xr:uid="{E2923144-B766-4104-BB53-8417DC61A027}"/>
    <hyperlink ref="G34" r:id="rId33" xr:uid="{D0B5939B-C1E6-45E8-9875-AF42CD8BBD19}"/>
    <hyperlink ref="G35" r:id="rId34" xr:uid="{CA56725C-DB38-4840-947D-0F1D5A0C249E}"/>
    <hyperlink ref="G36" r:id="rId35" xr:uid="{232DF1BE-AEDF-423A-B83E-BDAA1A2BD34A}"/>
    <hyperlink ref="G37" r:id="rId36" xr:uid="{7E148FAD-33DB-46F9-BAC7-01A423040377}"/>
    <hyperlink ref="G38" r:id="rId37" xr:uid="{ED017C97-5AC3-4E23-80E8-3618BE36ECAC}"/>
    <hyperlink ref="G39" r:id="rId38" xr:uid="{3F0DB136-F4E9-4FD3-9FAF-220CB7C67B03}"/>
    <hyperlink ref="G40" r:id="rId39" xr:uid="{431852F6-F7F8-4780-A2D8-C80B48B1979F}"/>
    <hyperlink ref="G41" r:id="rId40" xr:uid="{B4FA506D-F8A9-4567-B035-DE1C6C21FE7D}"/>
    <hyperlink ref="G42" r:id="rId41" xr:uid="{2BBEF479-F4EB-4152-95FD-CED37A7A85C2}"/>
    <hyperlink ref="G43" r:id="rId42" xr:uid="{71B64EB7-0EE0-431F-AC24-3B42012B3013}"/>
    <hyperlink ref="G44" r:id="rId43" xr:uid="{0200250D-235C-49EE-B835-5A4AD7D2DD92}"/>
    <hyperlink ref="G45" r:id="rId44" xr:uid="{C30C1C94-213F-4D2D-A5D2-CE88C76F1106}"/>
    <hyperlink ref="G46" r:id="rId45" xr:uid="{DE84C7FC-A4D1-4C94-BA19-1A892DD837FF}"/>
    <hyperlink ref="G47" r:id="rId46" xr:uid="{58A0390A-D59C-499B-A783-57F6F7E7B1A5}"/>
    <hyperlink ref="G48" r:id="rId47" xr:uid="{566DDC8D-AD03-42C8-9392-7D5955EE7697}"/>
    <hyperlink ref="G49" r:id="rId48" xr:uid="{B6CDD637-384B-4339-8AAF-3C9798A91830}"/>
    <hyperlink ref="G50" r:id="rId49" xr:uid="{7065592A-1E0A-4C28-89C5-8F07552550B3}"/>
    <hyperlink ref="G51" r:id="rId50" xr:uid="{1B6A69C5-FC8A-462D-9F90-A7E625843E21}"/>
    <hyperlink ref="G52" r:id="rId51" xr:uid="{60BA32A0-B1BF-42A6-A463-48695A314604}"/>
    <hyperlink ref="G53" r:id="rId52" xr:uid="{1F59F593-A1EB-4F9E-AC69-D21A34C1573C}"/>
    <hyperlink ref="G54" r:id="rId53" xr:uid="{AE9F2BA0-0F9E-4624-A114-87AFACE9A045}"/>
    <hyperlink ref="G55" r:id="rId54" xr:uid="{2FCE3BEF-9762-46E0-9076-44A1B593AF71}"/>
    <hyperlink ref="G56" r:id="rId55" xr:uid="{36498F95-FB3A-402B-A974-E01D5F95052E}"/>
    <hyperlink ref="G57" r:id="rId56" xr:uid="{9B097677-1C62-4B70-83D8-D62F745E9652}"/>
    <hyperlink ref="G58" r:id="rId57" xr:uid="{9844A031-17E4-48B5-B650-060F22CD7A18}"/>
    <hyperlink ref="G59" r:id="rId58" xr:uid="{FDC9B206-AC03-43F1-ABB0-AA5522814BFB}"/>
    <hyperlink ref="G60" r:id="rId59" xr:uid="{CA5A02BE-396E-449D-82FA-FB9F79F883A3}"/>
    <hyperlink ref="G61" r:id="rId60" xr:uid="{F2EC1470-0272-4700-88C1-4ABD068F6485}"/>
    <hyperlink ref="G62" r:id="rId61" xr:uid="{17BE3D69-53BA-4891-858B-5FDAAB732BE5}"/>
    <hyperlink ref="G63" r:id="rId62" xr:uid="{D216EBFA-59DF-418C-95C4-AC575831C595}"/>
    <hyperlink ref="G64" r:id="rId63" xr:uid="{FEE2EC50-FEE0-4E55-9CB7-06C68BF0B89D}"/>
    <hyperlink ref="G65" r:id="rId64" xr:uid="{356F3C72-6180-4148-9E45-ACEE1F375F6F}"/>
    <hyperlink ref="G66" r:id="rId65" xr:uid="{FC531087-0127-4A73-BCDF-84A8AF864F08}"/>
    <hyperlink ref="G67" r:id="rId66" xr:uid="{C73BE2B0-0093-4861-8C93-5464BB8638A7}"/>
    <hyperlink ref="G68" r:id="rId67" xr:uid="{7E294DBA-357D-403B-9BFD-8C8C11BC18E6}"/>
    <hyperlink ref="G69" r:id="rId68" xr:uid="{D46DB155-6C9A-459A-9F3E-6287B91D9807}"/>
    <hyperlink ref="G70" r:id="rId69" xr:uid="{06321588-4E57-4843-AB85-B047B763D7DD}"/>
    <hyperlink ref="G71" r:id="rId70" xr:uid="{8A659967-7C55-4448-9D68-4FBFB4FB82C5}"/>
    <hyperlink ref="G72" r:id="rId71" xr:uid="{CED94DF2-86B5-4A02-AFC6-602C3B588935}"/>
    <hyperlink ref="G73" r:id="rId72" xr:uid="{A0E8A5C0-AC38-4128-813A-3CC65AA8030D}"/>
    <hyperlink ref="G74" r:id="rId73" xr:uid="{B021BAA6-3996-4B79-9573-C3F0827CF5C4}"/>
    <hyperlink ref="G75" r:id="rId74" xr:uid="{5F7BDFC8-A3E1-478D-879F-92F32C01FCD8}"/>
    <hyperlink ref="G76" r:id="rId75" xr:uid="{2335C8DE-06A0-4366-ABAC-6CF6DE8FD46D}"/>
    <hyperlink ref="G77" r:id="rId76" xr:uid="{0093929A-EBF3-4941-A9D5-ACA9DFF5430B}"/>
    <hyperlink ref="G78" r:id="rId77" xr:uid="{23505759-CC02-4AA3-9FE5-005403550679}"/>
    <hyperlink ref="G79" r:id="rId78" xr:uid="{14CA6E3D-B763-4028-BDC6-1A9E6FB78F24}"/>
    <hyperlink ref="G80" r:id="rId79" xr:uid="{4256E241-07A3-43A4-8771-85815F99B6B2}"/>
    <hyperlink ref="G81" r:id="rId80" xr:uid="{15336EE7-7E0D-41AE-ACA4-A98A2934EB96}"/>
    <hyperlink ref="G82" r:id="rId81" xr:uid="{E31E8491-25DB-4A3C-AFBE-9C4C2D2C2107}"/>
    <hyperlink ref="G83" r:id="rId82" xr:uid="{5F0D7C37-2649-421A-8301-CAC66FB00DBC}"/>
    <hyperlink ref="G84" r:id="rId83" xr:uid="{B33E1FD1-14D6-4A27-A021-F578BFF59387}"/>
    <hyperlink ref="G85" r:id="rId84" xr:uid="{B21F5E17-6934-4F3B-9DB5-DC5901AA69A6}"/>
    <hyperlink ref="G86" r:id="rId85" xr:uid="{18E86445-B215-4E55-95C8-4448EE9DC7A5}"/>
    <hyperlink ref="G87" r:id="rId86" xr:uid="{726BD4F9-84F9-4E63-B395-B5495BA3B0AC}"/>
    <hyperlink ref="G88" r:id="rId87" xr:uid="{10083C13-8637-4469-AC62-0A0BAEEFCF91}"/>
    <hyperlink ref="G89" r:id="rId88" xr:uid="{028DC6C0-A124-4012-8FC6-595660BB1401}"/>
    <hyperlink ref="G90" r:id="rId89" xr:uid="{64B614F7-D254-41F8-A9FA-F96B0ED582D9}"/>
    <hyperlink ref="G91" r:id="rId90" xr:uid="{02FD16E4-D365-4B34-BAEF-C4D822D32F84}"/>
    <hyperlink ref="G92" r:id="rId91" xr:uid="{E00D5FAE-D6E1-42D5-B19F-2BD1CBB9054B}"/>
    <hyperlink ref="G93" r:id="rId92" xr:uid="{DFBF2AC6-2F3C-4B8A-ADD0-347BDBE2DE1D}"/>
    <hyperlink ref="G94" r:id="rId93" xr:uid="{E59D8D9F-86FC-4799-BCDF-73E98B0686B2}"/>
    <hyperlink ref="G95" r:id="rId94" xr:uid="{278563F4-CB78-4755-BB3D-FAA8F6A5F196}"/>
    <hyperlink ref="G96" r:id="rId95" xr:uid="{53C45F02-23C5-4D85-B9CB-03B1B22B0B0D}"/>
    <hyperlink ref="G97" r:id="rId96" xr:uid="{80C561E3-50A2-491C-AA41-9AC6B7FD2074}"/>
    <hyperlink ref="G98" r:id="rId97" xr:uid="{AD83AD92-53B1-4CCF-8C9C-68FCCE711574}"/>
    <hyperlink ref="G99" r:id="rId98" xr:uid="{0D62A9CF-EC5F-467E-906F-D0CA2C262CE6}"/>
    <hyperlink ref="G100" r:id="rId99" xr:uid="{9088900D-0A89-41B6-91F8-AAFC3BD67AB1}"/>
    <hyperlink ref="G101" r:id="rId100" xr:uid="{691E2AFD-EDC1-4A8C-A6E3-EA1F5B88E0AE}"/>
    <hyperlink ref="G102" r:id="rId101" xr:uid="{450367D6-234E-45BC-96AC-B9A4C16D67B5}"/>
    <hyperlink ref="G103" r:id="rId102" xr:uid="{E875CB36-A58D-415E-B1E7-F16B0ABF60FB}"/>
    <hyperlink ref="G104" r:id="rId103" xr:uid="{02DC5EC6-DB91-4C08-9610-1EA2DD8D504F}"/>
    <hyperlink ref="G105" r:id="rId104" xr:uid="{76E677FB-859D-4FB8-8A87-906C638AA541}"/>
    <hyperlink ref="G106" r:id="rId105" xr:uid="{B4663E02-0BDA-4A68-ADD2-906E447620DB}"/>
    <hyperlink ref="G107" r:id="rId106" xr:uid="{151AFBB4-5890-4A4E-B75B-2B41C88EA1E4}"/>
    <hyperlink ref="G108" r:id="rId107" xr:uid="{3FC53796-4651-4F2F-BA1D-082C55DACF92}"/>
    <hyperlink ref="G109" r:id="rId108" xr:uid="{32B3D673-6E1C-490A-B88A-D2E64E293334}"/>
    <hyperlink ref="G110" r:id="rId109" xr:uid="{D109FB60-DBBC-4456-811B-033922169C37}"/>
    <hyperlink ref="G111" r:id="rId110" xr:uid="{A5BD9F50-2C0C-4849-9EBE-0C55F7A98293}"/>
    <hyperlink ref="G112" r:id="rId111" xr:uid="{3DC7EE3E-0EDD-4B99-8635-C984A5C847CF}"/>
    <hyperlink ref="G113" r:id="rId112" xr:uid="{389C19FD-BB13-4064-A851-C5DDF1F31FEC}"/>
    <hyperlink ref="G114" r:id="rId113" xr:uid="{4F203E2B-8771-4955-8156-482D11CF97BA}"/>
    <hyperlink ref="G115" r:id="rId114" xr:uid="{4D51B9A8-D977-4718-96A1-0A9FD1DA39EF}"/>
    <hyperlink ref="G116" r:id="rId115" xr:uid="{1908C1F6-35B2-468D-94B4-C2E7AA28A009}"/>
    <hyperlink ref="G117" r:id="rId116" xr:uid="{735CB157-3BDA-4A55-B22A-2BAFB3BDB723}"/>
    <hyperlink ref="G118" r:id="rId117" xr:uid="{5DD6AF95-6696-46C0-8664-BEE893332F6B}"/>
    <hyperlink ref="G119" r:id="rId118" xr:uid="{EE8E2B19-CC32-4474-9B9F-41785C7AD04D}"/>
    <hyperlink ref="G120" r:id="rId119" xr:uid="{6E17DC6F-FA1F-4A7E-B60E-770306582484}"/>
    <hyperlink ref="G121" r:id="rId120" xr:uid="{42C1ACED-644E-4C73-96B2-B720FE48AC86}"/>
    <hyperlink ref="G122" r:id="rId121" xr:uid="{E0823F02-AD7D-4730-9263-264A279DBCE1}"/>
    <hyperlink ref="G123" r:id="rId122" xr:uid="{04CE0942-3307-4030-A282-AAA2D3C46F96}"/>
    <hyperlink ref="G124" r:id="rId123" xr:uid="{0A43FF32-C8AF-4A9F-8A72-3800F7FFA1ED}"/>
    <hyperlink ref="G125" r:id="rId124" xr:uid="{5BE8E715-2C82-43CD-A15D-8392CF8A6154}"/>
    <hyperlink ref="G126" r:id="rId125" xr:uid="{1EAD2C9E-C9F1-450A-BCA4-BF15E3856E26}"/>
    <hyperlink ref="G127" r:id="rId126" xr:uid="{B2B73BA1-3361-47ED-937E-048C61D2B5D2}"/>
    <hyperlink ref="G128" r:id="rId127" xr:uid="{D6C5F4BC-3912-464D-93F2-21471D8AA1B1}"/>
    <hyperlink ref="G129" r:id="rId128" xr:uid="{C5845990-B3B0-42AA-9054-BCA9F756C7F4}"/>
    <hyperlink ref="G130" r:id="rId129" xr:uid="{6C0A268D-6E9D-49BA-BC0F-D1EDCEE99149}"/>
    <hyperlink ref="G131" r:id="rId130" xr:uid="{F09A9F13-DF61-42C5-BFF6-33A29A2E23EC}"/>
    <hyperlink ref="G132" r:id="rId131" xr:uid="{9761D92D-9160-43CF-A2D8-E8D0D621EACC}"/>
    <hyperlink ref="G133" r:id="rId132" xr:uid="{8BF7BD64-283A-4CF1-8869-D51B8D89544F}"/>
    <hyperlink ref="G134" r:id="rId133" xr:uid="{2178CE1D-008D-45B0-AF41-1B52B7CEE5AF}"/>
    <hyperlink ref="G135" r:id="rId134" xr:uid="{41EDE4F3-214A-42C1-9536-D00CAE4B430E}"/>
    <hyperlink ref="G136" r:id="rId135" xr:uid="{E322C06F-0E8F-402E-82AA-2ED7AB97BDC9}"/>
    <hyperlink ref="G137" r:id="rId136" xr:uid="{1AE85033-FF5F-4A4B-882E-613D0D858848}"/>
    <hyperlink ref="G138" r:id="rId137" xr:uid="{7C6CE73B-A426-46E5-A5B2-B3CE3DC9218B}"/>
    <hyperlink ref="G139" r:id="rId138" xr:uid="{4657A221-9F5A-441C-BAB8-771FFB98A128}"/>
    <hyperlink ref="G140" r:id="rId139" xr:uid="{B95B93BE-7234-4AF8-A31E-09842FB2CA83}"/>
    <hyperlink ref="G141" r:id="rId140" xr:uid="{E5E28EB9-41CC-4FCC-9521-F94F2B4FA9F9}"/>
    <hyperlink ref="G142" r:id="rId141" xr:uid="{D19E2EB8-EE8C-432E-A157-E0F32431E48D}"/>
    <hyperlink ref="G143" r:id="rId142" xr:uid="{F87F7651-B275-47A1-9840-88ADD2AAEF43}"/>
    <hyperlink ref="G144" r:id="rId143" xr:uid="{2406F87E-CE12-475E-BAB8-E9D294D9EAC3}"/>
    <hyperlink ref="G145" r:id="rId144" xr:uid="{B6B94FD4-42DB-48C1-A2AE-DF93EBC6456C}"/>
    <hyperlink ref="G146" r:id="rId145" xr:uid="{9868E2F2-43E3-41D7-9B16-05F9732ADA00}"/>
    <hyperlink ref="G147" r:id="rId146" xr:uid="{60AECB90-2837-404A-8042-F589C2E8D8D2}"/>
    <hyperlink ref="G148" r:id="rId147" xr:uid="{325BF180-EDA8-4E11-A3CC-5AEB399EED0B}"/>
    <hyperlink ref="G149" r:id="rId148" xr:uid="{0DE6F42F-66FE-46A3-9B87-972FFE3DDF5E}"/>
    <hyperlink ref="G150" r:id="rId149" xr:uid="{A5197CA0-7317-4DB4-980F-CF5CFF2C159A}"/>
    <hyperlink ref="G151" r:id="rId150" xr:uid="{0EB814A2-FAE5-4EC7-A3CF-14640B6126BE}"/>
    <hyperlink ref="G152" r:id="rId151" xr:uid="{36E9CBD3-A181-4C9D-AA22-D4CDE15FC51C}"/>
    <hyperlink ref="G153" r:id="rId152" xr:uid="{DBDEEAEA-A9B7-44F4-9E14-D816D8A73401}"/>
    <hyperlink ref="G154" r:id="rId153" xr:uid="{35B6B2BB-AD03-44BB-8D5F-5CCFD5D2FD3A}"/>
    <hyperlink ref="G155" r:id="rId154" xr:uid="{BDE505B2-BDF0-40CA-9D31-BF44C6015EFA}"/>
    <hyperlink ref="G156" r:id="rId155" xr:uid="{4322B0BD-9A24-4E62-8799-9D981B144775}"/>
    <hyperlink ref="G157" r:id="rId156" xr:uid="{CC567053-6C93-4CCC-81B8-2FC25941D438}"/>
    <hyperlink ref="G158" r:id="rId157" xr:uid="{AD625901-9D38-42CD-B4AD-EDA881242789}"/>
    <hyperlink ref="G159" r:id="rId158" xr:uid="{EDDB5166-A04A-42C4-928D-D77616F6AA41}"/>
    <hyperlink ref="G160" r:id="rId159" xr:uid="{8A2019EF-E7FA-46B3-8027-F023B9B62A1A}"/>
    <hyperlink ref="G161" r:id="rId160" xr:uid="{373F413D-7651-4BD4-B47D-F29BD6E46593}"/>
    <hyperlink ref="G162" r:id="rId161" xr:uid="{E8DB3CC2-5308-483A-A9F1-1847EA732D83}"/>
    <hyperlink ref="G163" r:id="rId162" xr:uid="{9030FEDB-83B7-41FE-BBD5-47479C3BCF30}"/>
    <hyperlink ref="G164" r:id="rId163" xr:uid="{CB12C184-3609-4E0F-8F3E-9467CBA1A9BD}"/>
    <hyperlink ref="G165" r:id="rId164" xr:uid="{E0475A0A-AAC5-43AD-97C7-5C9CDC76EDCA}"/>
    <hyperlink ref="G166" r:id="rId165" xr:uid="{552333FF-7510-473A-91F9-0D1E375D6EC5}"/>
    <hyperlink ref="G167" r:id="rId166" xr:uid="{9E3F6AFF-1012-4296-8ACB-651730C31755}"/>
    <hyperlink ref="G168" r:id="rId167" xr:uid="{BA88D4FC-81DA-4F44-99A2-2E534FEBBDFA}"/>
    <hyperlink ref="G169" r:id="rId168" xr:uid="{7B1BBACA-0D86-4A0E-9590-541B52026E36}"/>
    <hyperlink ref="G170" r:id="rId169" xr:uid="{F65A1ED1-BBB3-4297-BA4A-0CC4AD9432B7}"/>
    <hyperlink ref="G171" r:id="rId170" xr:uid="{797C9C18-75C2-40AA-8557-3DDFEEB47A20}"/>
    <hyperlink ref="G172" r:id="rId171" xr:uid="{7B9AB63A-73C3-4E9C-A37D-6774BDEDD83B}"/>
    <hyperlink ref="G173" r:id="rId172" xr:uid="{AFB38148-5F87-4E08-ABA2-A64898B4538F}"/>
    <hyperlink ref="G174" r:id="rId173" xr:uid="{C3A572AB-BED2-4703-8EBB-7FD7F167FCC0}"/>
    <hyperlink ref="G175" r:id="rId174" xr:uid="{8EE68B87-EA45-4D09-9D38-8D40470628EB}"/>
    <hyperlink ref="G176" r:id="rId175" xr:uid="{230C7F57-91E5-4284-A4A9-1F361BE09A5A}"/>
    <hyperlink ref="G177" r:id="rId176" xr:uid="{0729ABFC-08C9-4F72-8241-261CC983CE34}"/>
    <hyperlink ref="G178" r:id="rId177" xr:uid="{4D91248F-C27F-4CA0-84ED-6507C041AB94}"/>
    <hyperlink ref="G179" r:id="rId178" xr:uid="{C74C8A5C-5F50-4772-B678-C9F925BFD7A6}"/>
    <hyperlink ref="G180" r:id="rId179" xr:uid="{76F30CF2-2527-4294-9BF7-A85CFA63326B}"/>
    <hyperlink ref="G181" r:id="rId180" xr:uid="{36463E4E-1DE4-403A-9FAC-7F7E21AE64F0}"/>
    <hyperlink ref="G182" r:id="rId181" xr:uid="{B7FD9E6D-861E-4170-9086-75D3864BF889}"/>
    <hyperlink ref="G183" r:id="rId182" xr:uid="{0FCDBD85-7A3E-4AD2-AAC0-704D8F35243D}"/>
    <hyperlink ref="G184" r:id="rId183" xr:uid="{B7957BE2-F6D7-43FD-9F59-A8C99D05C9D6}"/>
    <hyperlink ref="G185" r:id="rId184" xr:uid="{05B7D7A6-4ED8-4568-BC9C-B9E98F36DAFE}"/>
    <hyperlink ref="G186" r:id="rId185" xr:uid="{FF6BCBA1-FD7F-4040-B1A1-64BF0EC01F62}"/>
    <hyperlink ref="G187" r:id="rId186" xr:uid="{497DBD07-C334-4C26-916D-7708B848A1E8}"/>
    <hyperlink ref="G188" r:id="rId187" xr:uid="{8B36C4AF-C803-49FA-A52D-A059DA47965C}"/>
    <hyperlink ref="G189" r:id="rId188" xr:uid="{EF17D3E6-A1CC-4178-98EE-6D36169DA258}"/>
    <hyperlink ref="G190" r:id="rId189" xr:uid="{92976109-C4F0-4150-ADEE-98B2EFA5BD31}"/>
    <hyperlink ref="G191" r:id="rId190" xr:uid="{CEE68DFE-DE00-4CEE-96D5-8DB77F56F90F}"/>
    <hyperlink ref="G192" r:id="rId191" xr:uid="{2F3EF8FE-1272-4029-93B3-66C2EAFB4FD0}"/>
    <hyperlink ref="G193" r:id="rId192" xr:uid="{E14AAEF9-EF2C-4434-B8FE-9F7EA930BD09}"/>
    <hyperlink ref="G194" r:id="rId193" xr:uid="{8CB0509C-A318-4399-A609-AC20CA4CE698}"/>
    <hyperlink ref="G195" r:id="rId194" xr:uid="{0C375BBE-D86F-4FED-85F1-399C21F1FAA8}"/>
    <hyperlink ref="G196" r:id="rId195" xr:uid="{28F05F07-BFF2-4927-A935-D1C11CB6EEF9}"/>
    <hyperlink ref="G197" r:id="rId196" xr:uid="{7C828AFD-E6C4-4570-A28E-FA27AF03AB7D}"/>
    <hyperlink ref="G198" r:id="rId197" xr:uid="{83CD0EF8-95E5-4398-A36F-DD1CB3809CCB}"/>
    <hyperlink ref="G199" r:id="rId198" xr:uid="{B12E5E6B-56B3-4E4B-ABF8-7572D0E98B80}"/>
    <hyperlink ref="G200" r:id="rId199" xr:uid="{949EDE0E-4600-4552-A15F-850199E67AB0}"/>
    <hyperlink ref="G201" r:id="rId200" xr:uid="{990882DB-F41D-4239-91D7-B1E0A2CD8717}"/>
    <hyperlink ref="G202" r:id="rId201" xr:uid="{BB8B352B-8BFD-4C96-B96E-A7E7123242BD}"/>
    <hyperlink ref="G203" r:id="rId202" xr:uid="{87AE9690-23EA-4F49-9062-EF809FAA2BFF}"/>
    <hyperlink ref="G204" r:id="rId203" xr:uid="{03D6280E-968E-450B-9CD6-0AA7385385D2}"/>
    <hyperlink ref="G205" r:id="rId204" xr:uid="{A849C0EE-54AA-4E8D-9A84-A11A7B2320C1}"/>
    <hyperlink ref="G206" r:id="rId205" xr:uid="{5230FB63-B9D9-4196-BBFF-150A5D6A9A0E}"/>
    <hyperlink ref="G207" r:id="rId206" xr:uid="{D32677F8-5A1A-4E51-8F3F-BD63630AD3E5}"/>
    <hyperlink ref="G208" r:id="rId207" xr:uid="{374ADEDB-6469-4129-8DF6-CC519B69E7AD}"/>
    <hyperlink ref="G209" r:id="rId208" xr:uid="{9EA9F566-AC52-4D07-AC7B-6DE52FB9057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AE0C7-31B7-483C-8BE4-4BC5912F761A}">
  <dimension ref="A1:W708"/>
  <sheetViews>
    <sheetView zoomScale="108" zoomScaleNormal="85" workbookViewId="0">
      <pane ySplit="1" topLeftCell="A2" activePane="bottomLeft" state="frozen"/>
      <selection activeCell="C1" sqref="C1"/>
      <selection pane="bottomLeft" activeCell="H12" sqref="H12"/>
    </sheetView>
  </sheetViews>
  <sheetFormatPr baseColWidth="10" defaultRowHeight="15" x14ac:dyDescent="0.25"/>
  <cols>
    <col min="1" max="1" width="18.28515625" customWidth="1"/>
    <col min="3" max="3" width="13.5703125" bestFit="1" customWidth="1"/>
    <col min="4" max="4" width="16.85546875" bestFit="1" customWidth="1"/>
    <col min="5" max="5" width="16.7109375" bestFit="1" customWidth="1"/>
    <col min="6" max="6" width="18" bestFit="1" customWidth="1"/>
    <col min="8" max="8" width="163.140625" bestFit="1" customWidth="1"/>
    <col min="9" max="9" width="68.28515625" customWidth="1"/>
    <col min="22" max="22" width="33.2851562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5424</v>
      </c>
      <c r="B2" t="str">
        <f>IF(OR(C2="x",D2="x",E2="x",F2="x"),"DELETED","READ")</f>
        <v>DELETED</v>
      </c>
      <c r="C2" s="5"/>
      <c r="D2" s="5"/>
      <c r="E2" s="5" t="s">
        <v>5431</v>
      </c>
      <c r="F2" s="5"/>
      <c r="G2" s="6" t="s">
        <v>4717</v>
      </c>
      <c r="H2" t="s">
        <v>3994</v>
      </c>
      <c r="I2" t="s">
        <v>4609</v>
      </c>
      <c r="J2" t="s">
        <v>5459</v>
      </c>
      <c r="M2">
        <v>2024</v>
      </c>
      <c r="P2">
        <v>103</v>
      </c>
      <c r="Q2">
        <v>118</v>
      </c>
      <c r="U2" t="s">
        <v>5460</v>
      </c>
      <c r="V2" t="s">
        <v>5493</v>
      </c>
    </row>
    <row r="3" spans="1:23" x14ac:dyDescent="0.25">
      <c r="A3" t="s">
        <v>5425</v>
      </c>
      <c r="B3" t="str">
        <f t="shared" ref="B3:B66" si="0">IF(OR(C3="x",D3="x",E3="x",F3="x"),"DELETED","READ")</f>
        <v>READ</v>
      </c>
      <c r="C3" s="5"/>
      <c r="D3" s="5"/>
      <c r="E3" s="5"/>
      <c r="F3" s="5"/>
      <c r="G3" s="6" t="s">
        <v>4718</v>
      </c>
      <c r="H3" t="s">
        <v>3995</v>
      </c>
      <c r="I3" t="s">
        <v>6987</v>
      </c>
      <c r="J3" t="s">
        <v>5494</v>
      </c>
      <c r="K3" t="s">
        <v>5495</v>
      </c>
      <c r="M3">
        <v>2024</v>
      </c>
    </row>
    <row r="4" spans="1:23" x14ac:dyDescent="0.25">
      <c r="A4" t="s">
        <v>5425</v>
      </c>
      <c r="B4" t="str">
        <f t="shared" si="0"/>
        <v>DELETED</v>
      </c>
      <c r="C4" s="5" t="s">
        <v>5431</v>
      </c>
      <c r="D4" s="5"/>
      <c r="E4" s="5"/>
      <c r="F4" s="5"/>
      <c r="G4" s="6" t="s">
        <v>4719</v>
      </c>
      <c r="H4" t="s">
        <v>3996</v>
      </c>
      <c r="I4" t="s">
        <v>6988</v>
      </c>
      <c r="J4" t="s">
        <v>5496</v>
      </c>
      <c r="K4" t="s">
        <v>5495</v>
      </c>
      <c r="M4">
        <v>2024</v>
      </c>
    </row>
    <row r="5" spans="1:23" x14ac:dyDescent="0.25">
      <c r="A5" t="s">
        <v>5426</v>
      </c>
      <c r="B5" t="str">
        <f t="shared" si="0"/>
        <v>DELETED</v>
      </c>
      <c r="C5" s="5"/>
      <c r="D5" s="5"/>
      <c r="E5" s="5" t="s">
        <v>5431</v>
      </c>
      <c r="F5" s="5"/>
      <c r="G5" s="6" t="s">
        <v>4720</v>
      </c>
      <c r="H5" t="s">
        <v>3997</v>
      </c>
      <c r="I5" t="s">
        <v>6989</v>
      </c>
      <c r="J5" t="s">
        <v>5497</v>
      </c>
      <c r="K5" t="s">
        <v>5499</v>
      </c>
      <c r="M5">
        <v>2024</v>
      </c>
      <c r="P5">
        <v>195</v>
      </c>
      <c r="Q5">
        <v>205</v>
      </c>
      <c r="U5" t="s">
        <v>5461</v>
      </c>
      <c r="V5" t="s">
        <v>5498</v>
      </c>
    </row>
    <row r="6" spans="1:23" x14ac:dyDescent="0.25">
      <c r="A6" t="s">
        <v>5425</v>
      </c>
      <c r="B6" t="str">
        <f t="shared" si="0"/>
        <v>READ</v>
      </c>
      <c r="C6" s="5"/>
      <c r="D6" s="5"/>
      <c r="E6" s="5"/>
      <c r="F6" s="5"/>
      <c r="G6" s="6" t="s">
        <v>4721</v>
      </c>
      <c r="H6" t="s">
        <v>3998</v>
      </c>
      <c r="I6" t="s">
        <v>6990</v>
      </c>
      <c r="J6" t="s">
        <v>5500</v>
      </c>
      <c r="K6" t="s">
        <v>5501</v>
      </c>
      <c r="M6">
        <v>2025</v>
      </c>
    </row>
    <row r="7" spans="1:23" x14ac:dyDescent="0.25">
      <c r="A7" t="s">
        <v>5425</v>
      </c>
      <c r="B7" t="str">
        <f t="shared" si="0"/>
        <v>DELETED</v>
      </c>
      <c r="C7" s="5"/>
      <c r="D7" s="5"/>
      <c r="E7" s="5" t="s">
        <v>5431</v>
      </c>
      <c r="F7" s="5"/>
      <c r="G7" s="6" t="s">
        <v>4722</v>
      </c>
      <c r="H7" t="s">
        <v>3999</v>
      </c>
      <c r="I7" t="s">
        <v>6991</v>
      </c>
      <c r="K7" t="s">
        <v>5583</v>
      </c>
      <c r="M7">
        <v>2023</v>
      </c>
      <c r="N7">
        <v>67</v>
      </c>
      <c r="O7">
        <v>4</v>
      </c>
      <c r="P7">
        <v>16</v>
      </c>
      <c r="Q7">
        <v>23</v>
      </c>
      <c r="S7" t="s">
        <v>5502</v>
      </c>
    </row>
    <row r="8" spans="1:23" x14ac:dyDescent="0.25">
      <c r="A8" t="s">
        <v>5424</v>
      </c>
      <c r="B8" t="str">
        <f t="shared" si="0"/>
        <v>DELETED</v>
      </c>
      <c r="C8" s="5"/>
      <c r="D8" s="5"/>
      <c r="E8" s="5" t="s">
        <v>5431</v>
      </c>
      <c r="F8" s="5"/>
      <c r="G8" s="6" t="s">
        <v>4723</v>
      </c>
      <c r="H8" t="s">
        <v>4000</v>
      </c>
      <c r="I8" t="s">
        <v>4610</v>
      </c>
      <c r="J8" t="s">
        <v>5504</v>
      </c>
      <c r="K8" t="s">
        <v>5503</v>
      </c>
      <c r="M8">
        <v>2023</v>
      </c>
      <c r="P8">
        <v>7</v>
      </c>
      <c r="Q8">
        <v>30</v>
      </c>
      <c r="U8" t="s">
        <v>5462</v>
      </c>
      <c r="V8" t="s">
        <v>5505</v>
      </c>
    </row>
    <row r="9" spans="1:23" x14ac:dyDescent="0.25">
      <c r="A9" t="s">
        <v>5425</v>
      </c>
      <c r="B9" t="str">
        <f t="shared" si="0"/>
        <v>DELETED</v>
      </c>
      <c r="C9" s="5"/>
      <c r="D9" s="5"/>
      <c r="E9" s="5" t="s">
        <v>5431</v>
      </c>
      <c r="F9" s="5"/>
      <c r="G9" s="6" t="s">
        <v>4724</v>
      </c>
      <c r="H9" t="s">
        <v>4001</v>
      </c>
      <c r="I9" t="s">
        <v>6992</v>
      </c>
      <c r="J9" t="s">
        <v>5506</v>
      </c>
      <c r="K9" t="s">
        <v>5507</v>
      </c>
      <c r="M9">
        <v>2025</v>
      </c>
      <c r="N9">
        <v>2</v>
      </c>
      <c r="O9">
        <v>1</v>
      </c>
      <c r="P9">
        <v>10</v>
      </c>
      <c r="Q9">
        <v>10</v>
      </c>
      <c r="S9" t="s">
        <v>5508</v>
      </c>
    </row>
    <row r="10" spans="1:23" x14ac:dyDescent="0.25">
      <c r="A10" t="s">
        <v>5425</v>
      </c>
      <c r="B10" t="str">
        <f t="shared" si="0"/>
        <v>READ</v>
      </c>
      <c r="C10" s="5"/>
      <c r="D10" s="5"/>
      <c r="E10" s="5"/>
      <c r="F10" s="5"/>
      <c r="G10" s="6" t="s">
        <v>4725</v>
      </c>
      <c r="H10" t="s">
        <v>282</v>
      </c>
      <c r="I10" t="s">
        <v>6993</v>
      </c>
      <c r="J10" t="s">
        <v>5509</v>
      </c>
      <c r="K10" t="s">
        <v>5510</v>
      </c>
      <c r="M10">
        <v>2023</v>
      </c>
      <c r="S10" t="s">
        <v>912</v>
      </c>
    </row>
    <row r="11" spans="1:23" x14ac:dyDescent="0.25">
      <c r="A11" t="s">
        <v>5424</v>
      </c>
      <c r="B11" t="str">
        <f t="shared" si="0"/>
        <v>DELETED</v>
      </c>
      <c r="C11" s="5"/>
      <c r="D11" s="5"/>
      <c r="E11" s="5" t="s">
        <v>5431</v>
      </c>
      <c r="F11" s="5"/>
      <c r="G11" s="6" t="s">
        <v>4726</v>
      </c>
      <c r="H11" t="s">
        <v>4002</v>
      </c>
      <c r="I11" t="s">
        <v>4609</v>
      </c>
      <c r="J11" t="s">
        <v>5511</v>
      </c>
      <c r="K11" t="s">
        <v>5512</v>
      </c>
      <c r="M11">
        <v>2023</v>
      </c>
      <c r="P11">
        <v>107</v>
      </c>
      <c r="Q11">
        <v>122</v>
      </c>
      <c r="U11" t="s">
        <v>5463</v>
      </c>
      <c r="V11" t="s">
        <v>5505</v>
      </c>
    </row>
    <row r="12" spans="1:23" x14ac:dyDescent="0.25">
      <c r="A12" t="s">
        <v>5425</v>
      </c>
      <c r="B12" t="str">
        <f t="shared" si="0"/>
        <v>DELETED</v>
      </c>
      <c r="C12" s="5"/>
      <c r="D12" s="5" t="s">
        <v>5431</v>
      </c>
      <c r="E12" s="5"/>
      <c r="F12" s="5"/>
      <c r="G12" s="6" t="s">
        <v>4727</v>
      </c>
      <c r="H12" t="s">
        <v>4003</v>
      </c>
      <c r="I12" t="s">
        <v>6994</v>
      </c>
      <c r="J12" t="s">
        <v>5513</v>
      </c>
      <c r="K12" t="s">
        <v>5501</v>
      </c>
      <c r="M12">
        <v>2024</v>
      </c>
      <c r="S12" t="s">
        <v>964</v>
      </c>
    </row>
    <row r="13" spans="1:23" x14ac:dyDescent="0.25">
      <c r="A13" t="s">
        <v>5425</v>
      </c>
      <c r="B13" t="str">
        <f t="shared" si="0"/>
        <v>DELETED</v>
      </c>
      <c r="C13" s="5" t="s">
        <v>5431</v>
      </c>
      <c r="D13" s="5"/>
      <c r="E13" s="5"/>
      <c r="F13" s="5"/>
      <c r="G13" s="6" t="s">
        <v>4728</v>
      </c>
      <c r="H13" t="s">
        <v>4004</v>
      </c>
      <c r="I13" t="s">
        <v>6995</v>
      </c>
      <c r="J13" t="s">
        <v>5514</v>
      </c>
      <c r="K13" t="s">
        <v>5515</v>
      </c>
      <c r="M13">
        <v>2025</v>
      </c>
      <c r="N13">
        <v>6</v>
      </c>
      <c r="O13">
        <v>1</v>
      </c>
      <c r="P13">
        <v>32</v>
      </c>
      <c r="Q13">
        <v>32</v>
      </c>
      <c r="S13" t="s">
        <v>5516</v>
      </c>
    </row>
    <row r="14" spans="1:23" x14ac:dyDescent="0.25">
      <c r="A14" t="s">
        <v>5425</v>
      </c>
      <c r="B14" t="str">
        <f t="shared" si="0"/>
        <v>READ</v>
      </c>
      <c r="C14" s="5"/>
      <c r="D14" s="5"/>
      <c r="E14" s="5"/>
      <c r="F14" s="5"/>
      <c r="G14" s="6" t="s">
        <v>4729</v>
      </c>
      <c r="H14" t="s">
        <v>4005</v>
      </c>
      <c r="I14" t="s">
        <v>6996</v>
      </c>
      <c r="J14" t="s">
        <v>5517</v>
      </c>
      <c r="K14" t="s">
        <v>5518</v>
      </c>
      <c r="M14">
        <v>2023</v>
      </c>
      <c r="N14">
        <v>23</v>
      </c>
      <c r="O14">
        <v>6</v>
      </c>
      <c r="P14">
        <v>1345</v>
      </c>
      <c r="Q14">
        <v>1373</v>
      </c>
      <c r="S14" t="s">
        <v>5519</v>
      </c>
    </row>
    <row r="15" spans="1:23" x14ac:dyDescent="0.25">
      <c r="A15" t="s">
        <v>5425</v>
      </c>
      <c r="B15" t="str">
        <f t="shared" si="0"/>
        <v>DELETED</v>
      </c>
      <c r="C15" s="5"/>
      <c r="D15" s="5"/>
      <c r="E15" s="5" t="s">
        <v>5431</v>
      </c>
      <c r="F15" s="5"/>
      <c r="G15" s="6" t="s">
        <v>4730</v>
      </c>
      <c r="H15" t="s">
        <v>4006</v>
      </c>
      <c r="I15" t="s">
        <v>4611</v>
      </c>
      <c r="J15" t="s">
        <v>5520</v>
      </c>
      <c r="K15" t="s">
        <v>5510</v>
      </c>
      <c r="M15">
        <v>2022</v>
      </c>
      <c r="N15">
        <v>15</v>
      </c>
      <c r="O15">
        <v>4</v>
      </c>
      <c r="P15">
        <v>407</v>
      </c>
      <c r="Q15">
        <v>420</v>
      </c>
      <c r="S15" t="s">
        <v>912</v>
      </c>
    </row>
    <row r="16" spans="1:23" x14ac:dyDescent="0.25">
      <c r="A16" t="s">
        <v>5425</v>
      </c>
      <c r="B16" t="str">
        <f t="shared" si="0"/>
        <v>DELETED</v>
      </c>
      <c r="C16" s="5"/>
      <c r="D16" s="5"/>
      <c r="E16" s="5" t="s">
        <v>5431</v>
      </c>
      <c r="F16" s="5"/>
      <c r="G16" s="6" t="s">
        <v>4731</v>
      </c>
      <c r="H16" t="s">
        <v>4007</v>
      </c>
      <c r="I16" t="s">
        <v>6997</v>
      </c>
      <c r="J16" t="s">
        <v>5521</v>
      </c>
      <c r="K16" t="s">
        <v>5522</v>
      </c>
      <c r="M16">
        <v>2024</v>
      </c>
      <c r="N16">
        <v>19</v>
      </c>
      <c r="O16">
        <v>2</v>
      </c>
      <c r="P16">
        <v>307</v>
      </c>
      <c r="Q16">
        <v>327</v>
      </c>
      <c r="S16" t="s">
        <v>5523</v>
      </c>
    </row>
    <row r="17" spans="1:23" x14ac:dyDescent="0.25">
      <c r="A17" t="s">
        <v>5426</v>
      </c>
      <c r="B17" t="str">
        <f t="shared" si="0"/>
        <v>READ</v>
      </c>
      <c r="C17" s="5"/>
      <c r="D17" s="5"/>
      <c r="E17" s="5"/>
      <c r="F17" s="5"/>
      <c r="G17" s="6" t="s">
        <v>4732</v>
      </c>
      <c r="H17" t="s">
        <v>7465</v>
      </c>
      <c r="I17" t="s">
        <v>6998</v>
      </c>
      <c r="J17" t="s">
        <v>5524</v>
      </c>
      <c r="K17" t="s">
        <v>5525</v>
      </c>
      <c r="M17">
        <v>2025</v>
      </c>
      <c r="P17">
        <v>402</v>
      </c>
      <c r="Q17">
        <v>414</v>
      </c>
      <c r="U17" t="s">
        <v>5464</v>
      </c>
      <c r="V17" t="s">
        <v>5498</v>
      </c>
    </row>
    <row r="18" spans="1:23" x14ac:dyDescent="0.25">
      <c r="A18" t="s">
        <v>5426</v>
      </c>
      <c r="B18" t="str">
        <f t="shared" si="0"/>
        <v>DELETED</v>
      </c>
      <c r="C18" s="5"/>
      <c r="D18" s="5" t="s">
        <v>5431</v>
      </c>
      <c r="E18" s="5"/>
      <c r="F18" s="5"/>
      <c r="G18" s="6" t="s">
        <v>4733</v>
      </c>
      <c r="H18" t="s">
        <v>339</v>
      </c>
      <c r="I18" t="s">
        <v>6999</v>
      </c>
      <c r="J18" t="s">
        <v>702</v>
      </c>
      <c r="K18" t="s">
        <v>5526</v>
      </c>
      <c r="M18">
        <v>2025</v>
      </c>
      <c r="P18">
        <v>357</v>
      </c>
      <c r="Q18">
        <v>369</v>
      </c>
      <c r="U18" t="s">
        <v>5465</v>
      </c>
      <c r="V18" t="s">
        <v>5498</v>
      </c>
    </row>
    <row r="19" spans="1:23" x14ac:dyDescent="0.25">
      <c r="A19" t="s">
        <v>5424</v>
      </c>
      <c r="B19" t="str">
        <f t="shared" si="0"/>
        <v>READ</v>
      </c>
      <c r="C19" s="5"/>
      <c r="D19" s="5"/>
      <c r="E19" s="5"/>
      <c r="F19" s="5"/>
      <c r="G19" s="6" t="s">
        <v>4734</v>
      </c>
      <c r="H19" t="s">
        <v>4008</v>
      </c>
      <c r="I19" t="s">
        <v>4612</v>
      </c>
      <c r="J19" t="s">
        <v>5527</v>
      </c>
      <c r="K19" t="s">
        <v>5528</v>
      </c>
      <c r="M19">
        <v>2024</v>
      </c>
      <c r="P19">
        <v>267</v>
      </c>
      <c r="Q19">
        <v>525</v>
      </c>
      <c r="U19" t="s">
        <v>5466</v>
      </c>
      <c r="V19" t="s">
        <v>5505</v>
      </c>
    </row>
    <row r="20" spans="1:23" x14ac:dyDescent="0.25">
      <c r="A20" t="s">
        <v>5426</v>
      </c>
      <c r="B20" t="str">
        <f t="shared" si="0"/>
        <v>DELETED</v>
      </c>
      <c r="C20" s="5" t="s">
        <v>5431</v>
      </c>
      <c r="D20" s="5"/>
      <c r="E20" s="5"/>
      <c r="F20" s="5"/>
      <c r="G20" s="6" t="s">
        <v>4735</v>
      </c>
      <c r="H20" t="s">
        <v>7457</v>
      </c>
      <c r="I20" t="s">
        <v>7000</v>
      </c>
      <c r="J20" t="s">
        <v>5529</v>
      </c>
      <c r="K20" t="s">
        <v>5525</v>
      </c>
      <c r="M20">
        <v>2025</v>
      </c>
      <c r="P20">
        <v>5</v>
      </c>
      <c r="Q20">
        <v>17</v>
      </c>
      <c r="U20" t="s">
        <v>5464</v>
      </c>
      <c r="V20" t="s">
        <v>5498</v>
      </c>
    </row>
    <row r="21" spans="1:23" x14ac:dyDescent="0.25">
      <c r="A21" t="s">
        <v>5426</v>
      </c>
      <c r="B21" t="str">
        <f t="shared" si="0"/>
        <v>DELETED</v>
      </c>
      <c r="C21" s="5"/>
      <c r="D21" s="5" t="s">
        <v>5431</v>
      </c>
      <c r="E21" s="5"/>
      <c r="F21" s="5"/>
      <c r="G21" s="6" t="s">
        <v>4736</v>
      </c>
      <c r="H21" t="s">
        <v>302</v>
      </c>
      <c r="I21" t="s">
        <v>7001</v>
      </c>
      <c r="J21" t="s">
        <v>665</v>
      </c>
      <c r="K21" t="s">
        <v>5530</v>
      </c>
      <c r="M21">
        <v>2024</v>
      </c>
      <c r="P21">
        <v>431</v>
      </c>
      <c r="Q21">
        <v>440</v>
      </c>
      <c r="U21" t="s">
        <v>5467</v>
      </c>
      <c r="V21" t="s">
        <v>5498</v>
      </c>
    </row>
    <row r="22" spans="1:23" x14ac:dyDescent="0.25">
      <c r="A22" t="s">
        <v>5426</v>
      </c>
      <c r="B22" t="str">
        <f t="shared" si="0"/>
        <v>READ</v>
      </c>
      <c r="C22" s="5"/>
      <c r="D22" s="5"/>
      <c r="E22" s="5"/>
      <c r="F22" s="5"/>
      <c r="G22" s="6" t="s">
        <v>4737</v>
      </c>
      <c r="H22" t="s">
        <v>4009</v>
      </c>
      <c r="I22" t="s">
        <v>4613</v>
      </c>
      <c r="J22" t="s">
        <v>5531</v>
      </c>
      <c r="K22" t="s">
        <v>5532</v>
      </c>
      <c r="M22">
        <v>2025</v>
      </c>
      <c r="P22">
        <v>188</v>
      </c>
      <c r="Q22">
        <v>201</v>
      </c>
      <c r="U22" t="s">
        <v>5468</v>
      </c>
      <c r="V22" t="s">
        <v>5498</v>
      </c>
    </row>
    <row r="23" spans="1:23" x14ac:dyDescent="0.25">
      <c r="A23" t="s">
        <v>5425</v>
      </c>
      <c r="B23" t="str">
        <f t="shared" si="0"/>
        <v>READ</v>
      </c>
      <c r="C23" s="5"/>
      <c r="D23" s="5"/>
      <c r="E23" s="5"/>
      <c r="F23" s="5"/>
      <c r="G23" s="6" t="s">
        <v>4738</v>
      </c>
      <c r="H23" t="s">
        <v>4010</v>
      </c>
      <c r="I23" t="s">
        <v>7002</v>
      </c>
      <c r="J23" t="s">
        <v>5533</v>
      </c>
      <c r="K23" t="s">
        <v>5534</v>
      </c>
      <c r="M23">
        <v>2022</v>
      </c>
      <c r="S23" t="s">
        <v>5535</v>
      </c>
    </row>
    <row r="24" spans="1:23" x14ac:dyDescent="0.25">
      <c r="A24" t="s">
        <v>5425</v>
      </c>
      <c r="B24" t="str">
        <f t="shared" si="0"/>
        <v>READ</v>
      </c>
      <c r="C24" s="5"/>
      <c r="D24" s="5"/>
      <c r="E24" s="5"/>
      <c r="F24" s="5"/>
      <c r="G24" s="6" t="s">
        <v>4739</v>
      </c>
      <c r="H24" t="s">
        <v>332</v>
      </c>
      <c r="I24" t="s">
        <v>7003</v>
      </c>
      <c r="J24" t="s">
        <v>695</v>
      </c>
      <c r="K24" t="s">
        <v>5536</v>
      </c>
      <c r="M24">
        <v>2023</v>
      </c>
      <c r="N24">
        <v>61</v>
      </c>
      <c r="O24">
        <v>3</v>
      </c>
      <c r="P24">
        <v>835</v>
      </c>
      <c r="Q24">
        <v>857</v>
      </c>
      <c r="S24" t="s">
        <v>938</v>
      </c>
    </row>
    <row r="25" spans="1:23" x14ac:dyDescent="0.25">
      <c r="A25" t="s">
        <v>5424</v>
      </c>
      <c r="B25" t="str">
        <f t="shared" si="0"/>
        <v>DELETED</v>
      </c>
      <c r="C25" s="5"/>
      <c r="D25" s="5"/>
      <c r="E25" s="5" t="s">
        <v>5431</v>
      </c>
      <c r="F25" s="5"/>
      <c r="G25" s="6" t="s">
        <v>4740</v>
      </c>
      <c r="H25" t="s">
        <v>4011</v>
      </c>
      <c r="I25" t="s">
        <v>7004</v>
      </c>
      <c r="J25" t="s">
        <v>5537</v>
      </c>
      <c r="K25" t="s">
        <v>5538</v>
      </c>
      <c r="M25">
        <v>2023</v>
      </c>
      <c r="P25">
        <v>237</v>
      </c>
      <c r="Q25">
        <v>256</v>
      </c>
      <c r="U25" t="s">
        <v>5469</v>
      </c>
      <c r="V25" t="s">
        <v>5539</v>
      </c>
    </row>
    <row r="26" spans="1:23" x14ac:dyDescent="0.25">
      <c r="A26" t="s">
        <v>5425</v>
      </c>
      <c r="B26" t="str">
        <f t="shared" si="0"/>
        <v>DELETED</v>
      </c>
      <c r="C26" s="5"/>
      <c r="D26" s="5"/>
      <c r="E26" s="5" t="s">
        <v>5431</v>
      </c>
      <c r="F26" s="5"/>
      <c r="G26" s="6" t="s">
        <v>4741</v>
      </c>
      <c r="H26" t="s">
        <v>4012</v>
      </c>
      <c r="I26" t="s">
        <v>7005</v>
      </c>
      <c r="J26" t="s">
        <v>5540</v>
      </c>
      <c r="K26" t="s">
        <v>5541</v>
      </c>
      <c r="M26">
        <v>2022</v>
      </c>
      <c r="N26">
        <v>65</v>
      </c>
      <c r="O26">
        <v>1</v>
      </c>
      <c r="P26">
        <v>1</v>
      </c>
      <c r="Q26">
        <v>29</v>
      </c>
      <c r="S26" t="s">
        <v>5542</v>
      </c>
    </row>
    <row r="27" spans="1:23" x14ac:dyDescent="0.25">
      <c r="A27" t="s">
        <v>5426</v>
      </c>
      <c r="B27" t="str">
        <f t="shared" si="0"/>
        <v>DELETED</v>
      </c>
      <c r="C27" s="5"/>
      <c r="D27" s="5"/>
      <c r="E27" s="5" t="s">
        <v>5431</v>
      </c>
      <c r="F27" s="5"/>
      <c r="G27" s="6" t="s">
        <v>4742</v>
      </c>
      <c r="H27" t="s">
        <v>4013</v>
      </c>
      <c r="I27" t="s">
        <v>7006</v>
      </c>
      <c r="J27" t="s">
        <v>5543</v>
      </c>
      <c r="K27" t="s">
        <v>5544</v>
      </c>
      <c r="M27">
        <v>2024</v>
      </c>
      <c r="P27">
        <v>185</v>
      </c>
      <c r="Q27">
        <v>192</v>
      </c>
      <c r="U27" t="s">
        <v>5470</v>
      </c>
      <c r="V27" t="s">
        <v>5498</v>
      </c>
    </row>
    <row r="28" spans="1:23" x14ac:dyDescent="0.25">
      <c r="A28" t="s">
        <v>5424</v>
      </c>
      <c r="B28" t="str">
        <f t="shared" si="0"/>
        <v>DELETED</v>
      </c>
      <c r="C28" s="5" t="s">
        <v>5431</v>
      </c>
      <c r="D28" s="5"/>
      <c r="E28" s="5"/>
      <c r="F28" s="5"/>
      <c r="G28" s="6" t="s">
        <v>4743</v>
      </c>
      <c r="H28" t="s">
        <v>4014</v>
      </c>
      <c r="I28" t="s">
        <v>7007</v>
      </c>
      <c r="J28" t="s">
        <v>5545</v>
      </c>
      <c r="K28" t="s">
        <v>5546</v>
      </c>
      <c r="M28">
        <v>2025</v>
      </c>
      <c r="P28">
        <v>211</v>
      </c>
      <c r="Q28">
        <v>225</v>
      </c>
      <c r="U28" t="s">
        <v>5471</v>
      </c>
      <c r="V28" t="s">
        <v>5498</v>
      </c>
      <c r="W28" t="s">
        <v>6984</v>
      </c>
    </row>
    <row r="29" spans="1:23" x14ac:dyDescent="0.25">
      <c r="A29" t="s">
        <v>5424</v>
      </c>
      <c r="B29" t="str">
        <f t="shared" si="0"/>
        <v>DELETED</v>
      </c>
      <c r="C29" s="5" t="s">
        <v>5431</v>
      </c>
      <c r="D29" s="5"/>
      <c r="E29" s="5"/>
      <c r="F29" s="5"/>
      <c r="G29" s="6" t="s">
        <v>4744</v>
      </c>
      <c r="H29" t="s">
        <v>4015</v>
      </c>
      <c r="I29" t="s">
        <v>7008</v>
      </c>
      <c r="J29" t="s">
        <v>5547</v>
      </c>
      <c r="K29" t="s">
        <v>5548</v>
      </c>
      <c r="M29">
        <v>2025</v>
      </c>
      <c r="P29">
        <v>327</v>
      </c>
      <c r="Q29">
        <v>360</v>
      </c>
      <c r="U29" t="s">
        <v>5472</v>
      </c>
      <c r="V29" t="s">
        <v>5505</v>
      </c>
    </row>
    <row r="30" spans="1:23" x14ac:dyDescent="0.25">
      <c r="A30" t="s">
        <v>5424</v>
      </c>
      <c r="B30" t="str">
        <f t="shared" si="0"/>
        <v>DELETED</v>
      </c>
      <c r="C30" s="5"/>
      <c r="D30" s="5"/>
      <c r="E30" s="5" t="s">
        <v>5431</v>
      </c>
      <c r="F30" s="5"/>
      <c r="G30" s="6" t="s">
        <v>4745</v>
      </c>
      <c r="H30" t="s">
        <v>4000</v>
      </c>
      <c r="I30" t="s">
        <v>4614</v>
      </c>
      <c r="J30" t="s">
        <v>5549</v>
      </c>
      <c r="K30" t="s">
        <v>5550</v>
      </c>
      <c r="M30">
        <v>2022</v>
      </c>
      <c r="P30">
        <v>49</v>
      </c>
      <c r="Q30">
        <v>117</v>
      </c>
      <c r="U30" t="s">
        <v>5473</v>
      </c>
      <c r="V30" t="s">
        <v>5539</v>
      </c>
    </row>
    <row r="31" spans="1:23" x14ac:dyDescent="0.25">
      <c r="A31" t="s">
        <v>5426</v>
      </c>
      <c r="B31" t="str">
        <f t="shared" si="0"/>
        <v>READ</v>
      </c>
      <c r="C31" s="5"/>
      <c r="D31" s="5"/>
      <c r="E31" s="5"/>
      <c r="F31" s="5"/>
      <c r="G31" s="6" t="s">
        <v>4746</v>
      </c>
      <c r="H31" t="s">
        <v>273</v>
      </c>
      <c r="I31" t="s">
        <v>7003</v>
      </c>
      <c r="J31" t="s">
        <v>636</v>
      </c>
      <c r="K31" t="s">
        <v>5525</v>
      </c>
      <c r="M31">
        <v>2022</v>
      </c>
      <c r="P31">
        <v>255</v>
      </c>
      <c r="Q31">
        <v>267</v>
      </c>
      <c r="U31" t="s">
        <v>5474</v>
      </c>
      <c r="V31" t="s">
        <v>5539</v>
      </c>
    </row>
    <row r="32" spans="1:23" x14ac:dyDescent="0.25">
      <c r="A32" t="s">
        <v>5426</v>
      </c>
      <c r="B32" t="str">
        <f t="shared" si="0"/>
        <v>DELETED</v>
      </c>
      <c r="C32" s="5"/>
      <c r="D32" s="5"/>
      <c r="E32" s="5" t="s">
        <v>5431</v>
      </c>
      <c r="F32" s="5"/>
      <c r="G32" s="6" t="s">
        <v>4747</v>
      </c>
      <c r="H32" t="s">
        <v>4016</v>
      </c>
      <c r="I32" t="s">
        <v>7009</v>
      </c>
      <c r="J32" t="s">
        <v>5551</v>
      </c>
      <c r="K32" t="s">
        <v>5552</v>
      </c>
      <c r="M32">
        <v>2025</v>
      </c>
      <c r="P32">
        <v>418</v>
      </c>
      <c r="Q32">
        <v>434</v>
      </c>
      <c r="U32" t="s">
        <v>5475</v>
      </c>
      <c r="V32" t="s">
        <v>5498</v>
      </c>
    </row>
    <row r="33" spans="1:23" x14ac:dyDescent="0.25">
      <c r="A33" t="s">
        <v>5424</v>
      </c>
      <c r="B33" t="str">
        <f t="shared" si="0"/>
        <v>DELETED</v>
      </c>
      <c r="C33" s="5"/>
      <c r="D33" s="5" t="s">
        <v>5431</v>
      </c>
      <c r="E33" s="5"/>
      <c r="F33" s="5"/>
      <c r="G33" s="6" t="s">
        <v>4748</v>
      </c>
      <c r="H33" t="s">
        <v>4017</v>
      </c>
      <c r="I33" t="s">
        <v>4615</v>
      </c>
      <c r="J33" t="s">
        <v>5553</v>
      </c>
      <c r="K33" t="s">
        <v>5554</v>
      </c>
      <c r="M33">
        <v>2023</v>
      </c>
      <c r="P33">
        <v>73</v>
      </c>
      <c r="Q33">
        <v>105</v>
      </c>
      <c r="U33" t="s">
        <v>5476</v>
      </c>
      <c r="V33" t="s">
        <v>5539</v>
      </c>
    </row>
    <row r="34" spans="1:23" x14ac:dyDescent="0.25">
      <c r="A34" t="s">
        <v>5426</v>
      </c>
      <c r="B34" t="str">
        <f t="shared" si="0"/>
        <v>READ</v>
      </c>
      <c r="C34" s="5"/>
      <c r="D34" s="5"/>
      <c r="E34" s="5"/>
      <c r="F34" s="5"/>
      <c r="G34" s="6" t="s">
        <v>4749</v>
      </c>
      <c r="H34" t="s">
        <v>5555</v>
      </c>
      <c r="I34" t="s">
        <v>7010</v>
      </c>
      <c r="J34" t="s">
        <v>5556</v>
      </c>
      <c r="K34" t="s">
        <v>5557</v>
      </c>
      <c r="M34">
        <v>2024</v>
      </c>
      <c r="P34">
        <v>347</v>
      </c>
      <c r="Q34">
        <v>359</v>
      </c>
      <c r="U34" t="s">
        <v>5477</v>
      </c>
      <c r="V34" t="s">
        <v>5498</v>
      </c>
    </row>
    <row r="35" spans="1:23" x14ac:dyDescent="0.25">
      <c r="A35" t="s">
        <v>5426</v>
      </c>
      <c r="B35" t="str">
        <f t="shared" si="0"/>
        <v>DELETED</v>
      </c>
      <c r="C35" s="5"/>
      <c r="D35" s="5"/>
      <c r="E35" s="5" t="s">
        <v>5431</v>
      </c>
      <c r="F35" s="5"/>
      <c r="G35" s="6" t="s">
        <v>4750</v>
      </c>
      <c r="H35" t="s">
        <v>7461</v>
      </c>
      <c r="I35" t="s">
        <v>7011</v>
      </c>
      <c r="J35" t="s">
        <v>5558</v>
      </c>
      <c r="K35" t="s">
        <v>5559</v>
      </c>
      <c r="M35">
        <v>2024</v>
      </c>
      <c r="P35">
        <v>152</v>
      </c>
      <c r="Q35">
        <v>168</v>
      </c>
      <c r="U35" t="s">
        <v>5478</v>
      </c>
      <c r="V35" t="s">
        <v>5498</v>
      </c>
    </row>
    <row r="36" spans="1:23" x14ac:dyDescent="0.25">
      <c r="A36" t="s">
        <v>5426</v>
      </c>
      <c r="B36" t="str">
        <f t="shared" si="0"/>
        <v>DELETED</v>
      </c>
      <c r="C36" s="5" t="s">
        <v>5431</v>
      </c>
      <c r="D36" s="5"/>
      <c r="E36" s="5"/>
      <c r="F36" s="5"/>
      <c r="G36" s="6" t="s">
        <v>4751</v>
      </c>
      <c r="H36" t="s">
        <v>4018</v>
      </c>
      <c r="I36" t="s">
        <v>7012</v>
      </c>
      <c r="J36" t="s">
        <v>5560</v>
      </c>
      <c r="K36" t="s">
        <v>5561</v>
      </c>
      <c r="M36">
        <v>2023</v>
      </c>
      <c r="P36">
        <v>900</v>
      </c>
      <c r="Q36">
        <v>912</v>
      </c>
      <c r="U36" t="s">
        <v>5479</v>
      </c>
      <c r="V36" t="s">
        <v>5539</v>
      </c>
      <c r="W36" t="s">
        <v>6984</v>
      </c>
    </row>
    <row r="37" spans="1:23" x14ac:dyDescent="0.25">
      <c r="A37" t="s">
        <v>5424</v>
      </c>
      <c r="B37" t="str">
        <f t="shared" si="0"/>
        <v>DELETED</v>
      </c>
      <c r="C37" s="5" t="s">
        <v>5431</v>
      </c>
      <c r="D37" s="5"/>
      <c r="E37" s="5"/>
      <c r="F37" s="5"/>
      <c r="G37" s="6" t="s">
        <v>4752</v>
      </c>
      <c r="H37" t="s">
        <v>4019</v>
      </c>
      <c r="I37" t="s">
        <v>7013</v>
      </c>
      <c r="J37" t="s">
        <v>5562</v>
      </c>
      <c r="K37" t="s">
        <v>5546</v>
      </c>
      <c r="M37">
        <v>2025</v>
      </c>
      <c r="P37">
        <v>119</v>
      </c>
      <c r="Q37">
        <v>131</v>
      </c>
      <c r="U37" t="s">
        <v>5471</v>
      </c>
      <c r="V37" t="s">
        <v>5498</v>
      </c>
      <c r="W37" t="s">
        <v>6984</v>
      </c>
    </row>
    <row r="38" spans="1:23" x14ac:dyDescent="0.25">
      <c r="A38" t="s">
        <v>5424</v>
      </c>
      <c r="B38" t="str">
        <f t="shared" si="0"/>
        <v>READ</v>
      </c>
      <c r="C38" s="5"/>
      <c r="D38" s="5"/>
      <c r="E38" s="5"/>
      <c r="F38" s="5"/>
      <c r="G38" s="6" t="s">
        <v>4753</v>
      </c>
      <c r="H38" t="s">
        <v>4020</v>
      </c>
      <c r="I38" t="s">
        <v>4615</v>
      </c>
      <c r="J38" t="s">
        <v>5563</v>
      </c>
      <c r="K38" t="s">
        <v>5564</v>
      </c>
      <c r="M38">
        <v>2024</v>
      </c>
      <c r="P38">
        <v>219</v>
      </c>
      <c r="Q38">
        <v>232</v>
      </c>
      <c r="U38" t="s">
        <v>5480</v>
      </c>
      <c r="V38" t="s">
        <v>5498</v>
      </c>
    </row>
    <row r="39" spans="1:23" x14ac:dyDescent="0.25">
      <c r="A39" t="s">
        <v>5426</v>
      </c>
      <c r="B39" t="str">
        <f t="shared" si="0"/>
        <v>DELETED</v>
      </c>
      <c r="C39" s="5"/>
      <c r="D39" s="5"/>
      <c r="E39" s="5" t="s">
        <v>5431</v>
      </c>
      <c r="F39" s="5"/>
      <c r="G39" s="6" t="s">
        <v>4754</v>
      </c>
      <c r="H39" t="s">
        <v>4021</v>
      </c>
      <c r="I39" t="s">
        <v>7014</v>
      </c>
      <c r="J39" t="s">
        <v>5565</v>
      </c>
      <c r="K39" t="s">
        <v>5566</v>
      </c>
      <c r="M39">
        <v>2023</v>
      </c>
      <c r="P39">
        <v>340</v>
      </c>
      <c r="Q39">
        <v>347</v>
      </c>
      <c r="U39" t="s">
        <v>5481</v>
      </c>
      <c r="V39" t="s">
        <v>5498</v>
      </c>
    </row>
    <row r="40" spans="1:23" x14ac:dyDescent="0.25">
      <c r="A40" t="s">
        <v>5424</v>
      </c>
      <c r="B40" t="str">
        <f t="shared" si="0"/>
        <v>DELETED</v>
      </c>
      <c r="C40" s="5"/>
      <c r="D40" s="5"/>
      <c r="E40" s="5" t="s">
        <v>5431</v>
      </c>
      <c r="F40" s="5"/>
      <c r="G40" s="6" t="s">
        <v>4755</v>
      </c>
      <c r="H40" t="s">
        <v>4022</v>
      </c>
      <c r="I40" t="s">
        <v>7015</v>
      </c>
      <c r="J40" t="s">
        <v>5567</v>
      </c>
      <c r="K40" t="s">
        <v>5568</v>
      </c>
      <c r="M40">
        <v>2024</v>
      </c>
      <c r="P40">
        <v>417</v>
      </c>
      <c r="Q40">
        <v>452</v>
      </c>
      <c r="U40" t="s">
        <v>5482</v>
      </c>
      <c r="V40" t="s">
        <v>5569</v>
      </c>
    </row>
    <row r="41" spans="1:23" x14ac:dyDescent="0.25">
      <c r="A41" t="s">
        <v>5426</v>
      </c>
      <c r="B41" t="str">
        <f t="shared" si="0"/>
        <v>READ</v>
      </c>
      <c r="C41" s="5"/>
      <c r="D41" s="5"/>
      <c r="E41" s="5"/>
      <c r="F41" s="5"/>
      <c r="G41" s="6" t="s">
        <v>4756</v>
      </c>
      <c r="H41" t="s">
        <v>7466</v>
      </c>
      <c r="I41" t="s">
        <v>7016</v>
      </c>
      <c r="J41" t="s">
        <v>5570</v>
      </c>
      <c r="K41" t="s">
        <v>5525</v>
      </c>
      <c r="M41">
        <v>2024</v>
      </c>
      <c r="P41">
        <v>406</v>
      </c>
      <c r="Q41">
        <v>418</v>
      </c>
      <c r="U41" t="s">
        <v>5483</v>
      </c>
      <c r="V41" t="s">
        <v>5498</v>
      </c>
    </row>
    <row r="42" spans="1:23" x14ac:dyDescent="0.25">
      <c r="A42" t="s">
        <v>5426</v>
      </c>
      <c r="B42" t="str">
        <f t="shared" si="0"/>
        <v>DELETED</v>
      </c>
      <c r="C42" s="5"/>
      <c r="D42" s="5"/>
      <c r="E42" s="5" t="s">
        <v>5431</v>
      </c>
      <c r="F42" s="5"/>
      <c r="G42" s="6" t="s">
        <v>4757</v>
      </c>
      <c r="H42" t="s">
        <v>4023</v>
      </c>
      <c r="I42" t="s">
        <v>7017</v>
      </c>
      <c r="J42" t="s">
        <v>692</v>
      </c>
      <c r="K42" t="s">
        <v>5571</v>
      </c>
      <c r="M42">
        <v>2024</v>
      </c>
      <c r="P42">
        <v>354</v>
      </c>
      <c r="Q42">
        <v>371</v>
      </c>
      <c r="U42" t="s">
        <v>5484</v>
      </c>
      <c r="V42" t="s">
        <v>5498</v>
      </c>
    </row>
    <row r="43" spans="1:23" x14ac:dyDescent="0.25">
      <c r="A43" t="s">
        <v>5426</v>
      </c>
      <c r="B43" t="str">
        <f t="shared" si="0"/>
        <v>DELETED</v>
      </c>
      <c r="C43" s="5"/>
      <c r="D43" s="5" t="s">
        <v>5431</v>
      </c>
      <c r="E43" s="5"/>
      <c r="F43" s="5"/>
      <c r="G43" s="6" t="s">
        <v>4758</v>
      </c>
      <c r="H43" t="s">
        <v>4024</v>
      </c>
      <c r="I43" t="s">
        <v>7018</v>
      </c>
      <c r="J43" t="s">
        <v>5572</v>
      </c>
      <c r="K43" t="s">
        <v>5573</v>
      </c>
      <c r="M43">
        <v>2024</v>
      </c>
      <c r="P43">
        <v>3</v>
      </c>
      <c r="Q43">
        <v>15</v>
      </c>
      <c r="U43" t="s">
        <v>5485</v>
      </c>
      <c r="V43" t="s">
        <v>5498</v>
      </c>
    </row>
    <row r="44" spans="1:23" x14ac:dyDescent="0.25">
      <c r="A44" t="s">
        <v>5424</v>
      </c>
      <c r="B44" t="str">
        <f t="shared" si="0"/>
        <v>DELETED</v>
      </c>
      <c r="C44" s="5"/>
      <c r="D44" s="5"/>
      <c r="E44" s="5" t="s">
        <v>5431</v>
      </c>
      <c r="F44" s="5"/>
      <c r="G44" s="6" t="s">
        <v>4759</v>
      </c>
      <c r="H44" t="s">
        <v>4025</v>
      </c>
      <c r="I44" t="s">
        <v>4615</v>
      </c>
      <c r="J44" t="s">
        <v>5574</v>
      </c>
      <c r="K44" t="s">
        <v>5575</v>
      </c>
      <c r="M44">
        <v>2022</v>
      </c>
      <c r="P44">
        <v>3</v>
      </c>
      <c r="Q44">
        <v>34</v>
      </c>
      <c r="U44" t="s">
        <v>5486</v>
      </c>
      <c r="V44" t="s">
        <v>5539</v>
      </c>
    </row>
    <row r="45" spans="1:23" x14ac:dyDescent="0.25">
      <c r="A45" t="s">
        <v>5424</v>
      </c>
      <c r="B45" t="str">
        <f t="shared" si="0"/>
        <v>READ</v>
      </c>
      <c r="C45" s="5"/>
      <c r="D45" s="5"/>
      <c r="E45" s="5"/>
      <c r="F45" s="5"/>
      <c r="G45" s="6" t="s">
        <v>4760</v>
      </c>
      <c r="H45" t="s">
        <v>4026</v>
      </c>
      <c r="I45" t="s">
        <v>4610</v>
      </c>
      <c r="J45" t="s">
        <v>5576</v>
      </c>
      <c r="K45" t="s">
        <v>5503</v>
      </c>
      <c r="M45">
        <v>2023</v>
      </c>
      <c r="P45">
        <v>57</v>
      </c>
      <c r="Q45">
        <v>91</v>
      </c>
      <c r="U45" t="s">
        <v>5462</v>
      </c>
      <c r="V45" t="s">
        <v>5505</v>
      </c>
    </row>
    <row r="46" spans="1:23" x14ac:dyDescent="0.25">
      <c r="A46" t="s">
        <v>5426</v>
      </c>
      <c r="B46" t="str">
        <f t="shared" si="0"/>
        <v>DELETED</v>
      </c>
      <c r="C46" s="5"/>
      <c r="D46" s="5" t="s">
        <v>5431</v>
      </c>
      <c r="E46" s="5"/>
      <c r="F46" s="5"/>
      <c r="G46" s="6" t="s">
        <v>4761</v>
      </c>
      <c r="H46" t="s">
        <v>7456</v>
      </c>
      <c r="I46" t="s">
        <v>7019</v>
      </c>
      <c r="J46" t="s">
        <v>5577</v>
      </c>
      <c r="K46" t="s">
        <v>5578</v>
      </c>
      <c r="M46">
        <v>2024</v>
      </c>
      <c r="P46">
        <v>371</v>
      </c>
      <c r="Q46">
        <v>386</v>
      </c>
      <c r="U46" t="s">
        <v>5487</v>
      </c>
      <c r="V46" t="s">
        <v>5498</v>
      </c>
    </row>
    <row r="47" spans="1:23" x14ac:dyDescent="0.25">
      <c r="A47" t="s">
        <v>5426</v>
      </c>
      <c r="B47" t="str">
        <f t="shared" si="0"/>
        <v>DELETED</v>
      </c>
      <c r="C47" s="5"/>
      <c r="D47" s="5" t="s">
        <v>5431</v>
      </c>
      <c r="E47" s="5"/>
      <c r="F47" s="5"/>
      <c r="G47" s="6" t="s">
        <v>4762</v>
      </c>
      <c r="H47" t="s">
        <v>7458</v>
      </c>
      <c r="I47" t="s">
        <v>7020</v>
      </c>
      <c r="J47" t="s">
        <v>5579</v>
      </c>
      <c r="K47" t="s">
        <v>5580</v>
      </c>
      <c r="M47">
        <v>2024</v>
      </c>
      <c r="P47">
        <v>48</v>
      </c>
      <c r="Q47">
        <v>62</v>
      </c>
      <c r="U47" t="s">
        <v>5488</v>
      </c>
      <c r="V47" t="s">
        <v>5498</v>
      </c>
    </row>
    <row r="48" spans="1:23" x14ac:dyDescent="0.25">
      <c r="A48" t="s">
        <v>5424</v>
      </c>
      <c r="B48" t="str">
        <f t="shared" si="0"/>
        <v>DELETED</v>
      </c>
      <c r="C48" s="5" t="s">
        <v>5431</v>
      </c>
      <c r="D48" s="5"/>
      <c r="E48" s="5"/>
      <c r="F48" s="5"/>
      <c r="G48" s="6" t="s">
        <v>4763</v>
      </c>
      <c r="H48" t="s">
        <v>4027</v>
      </c>
      <c r="I48" t="s">
        <v>7021</v>
      </c>
      <c r="J48" t="s">
        <v>5581</v>
      </c>
      <c r="K48" t="s">
        <v>5582</v>
      </c>
      <c r="M48">
        <v>2022</v>
      </c>
      <c r="P48">
        <v>83</v>
      </c>
      <c r="Q48">
        <v>99</v>
      </c>
      <c r="U48" t="s">
        <v>5489</v>
      </c>
      <c r="V48" t="s">
        <v>5505</v>
      </c>
    </row>
    <row r="49" spans="1:22" x14ac:dyDescent="0.25">
      <c r="A49" t="s">
        <v>5425</v>
      </c>
      <c r="B49" t="str">
        <f t="shared" si="0"/>
        <v>READ</v>
      </c>
      <c r="C49" s="5"/>
      <c r="D49" s="5"/>
      <c r="E49" s="5"/>
      <c r="F49" s="5"/>
      <c r="G49" s="6" t="s">
        <v>4764</v>
      </c>
      <c r="H49" t="s">
        <v>4028</v>
      </c>
      <c r="I49" t="s">
        <v>7022</v>
      </c>
      <c r="K49" t="s">
        <v>5583</v>
      </c>
      <c r="M49">
        <v>2021</v>
      </c>
      <c r="N49">
        <v>65</v>
      </c>
      <c r="O49">
        <v>3</v>
      </c>
      <c r="P49">
        <v>54</v>
      </c>
      <c r="Q49">
        <v>61</v>
      </c>
      <c r="S49" t="s">
        <v>5502</v>
      </c>
    </row>
    <row r="50" spans="1:22" x14ac:dyDescent="0.25">
      <c r="A50" t="s">
        <v>5424</v>
      </c>
      <c r="B50" t="str">
        <f t="shared" si="0"/>
        <v>DELETED</v>
      </c>
      <c r="C50" s="5"/>
      <c r="D50" s="5" t="s">
        <v>5431</v>
      </c>
      <c r="E50" s="5"/>
      <c r="F50" s="5"/>
      <c r="G50" s="6" t="s">
        <v>4765</v>
      </c>
      <c r="H50" t="s">
        <v>4029</v>
      </c>
      <c r="I50" t="s">
        <v>7023</v>
      </c>
      <c r="J50" t="s">
        <v>5584</v>
      </c>
      <c r="K50" t="s">
        <v>5582</v>
      </c>
      <c r="M50">
        <v>2022</v>
      </c>
      <c r="P50">
        <v>61</v>
      </c>
      <c r="Q50">
        <v>81</v>
      </c>
      <c r="U50" t="s">
        <v>5489</v>
      </c>
      <c r="V50" t="s">
        <v>5505</v>
      </c>
    </row>
    <row r="51" spans="1:22" x14ac:dyDescent="0.25">
      <c r="A51" t="s">
        <v>5424</v>
      </c>
      <c r="B51" t="str">
        <f t="shared" si="0"/>
        <v>DELETED</v>
      </c>
      <c r="C51" s="5" t="s">
        <v>5431</v>
      </c>
      <c r="D51" s="5"/>
      <c r="E51" s="5"/>
      <c r="F51" s="5"/>
      <c r="G51" s="6" t="s">
        <v>4766</v>
      </c>
      <c r="H51" t="s">
        <v>4030</v>
      </c>
      <c r="I51" t="s">
        <v>7024</v>
      </c>
      <c r="J51" t="s">
        <v>5585</v>
      </c>
      <c r="K51" t="s">
        <v>5586</v>
      </c>
      <c r="M51">
        <v>2022</v>
      </c>
      <c r="P51">
        <v>377</v>
      </c>
      <c r="Q51">
        <v>408</v>
      </c>
      <c r="U51" t="s">
        <v>5490</v>
      </c>
      <c r="V51" t="s">
        <v>5539</v>
      </c>
    </row>
    <row r="52" spans="1:22" x14ac:dyDescent="0.25">
      <c r="A52" t="s">
        <v>5424</v>
      </c>
      <c r="B52" t="str">
        <f>IF(OR(C52="x",D52="x",E52="x",F52="x"),"DELETED","READ")</f>
        <v>DELETED</v>
      </c>
      <c r="C52" s="5"/>
      <c r="D52" s="5"/>
      <c r="E52" s="5" t="s">
        <v>5431</v>
      </c>
      <c r="F52" s="5"/>
      <c r="G52" s="6" t="s">
        <v>4767</v>
      </c>
      <c r="H52" t="s">
        <v>4031</v>
      </c>
      <c r="I52" t="s">
        <v>4612</v>
      </c>
      <c r="J52" t="s">
        <v>5587</v>
      </c>
      <c r="K52" t="s">
        <v>5528</v>
      </c>
      <c r="M52">
        <v>2024</v>
      </c>
      <c r="P52">
        <v>195</v>
      </c>
      <c r="Q52">
        <v>266</v>
      </c>
      <c r="U52" t="s">
        <v>5466</v>
      </c>
      <c r="V52" t="s">
        <v>5505</v>
      </c>
    </row>
    <row r="53" spans="1:22" x14ac:dyDescent="0.25">
      <c r="A53" t="s">
        <v>5426</v>
      </c>
      <c r="B53" t="str">
        <f>IF(OR(C53="x",D53="x",E53="x",F53="x"),"DELETED","READ")</f>
        <v>DELETED</v>
      </c>
      <c r="C53" s="5"/>
      <c r="D53" s="5" t="s">
        <v>5431</v>
      </c>
      <c r="E53" s="5"/>
      <c r="F53" s="5"/>
      <c r="G53" s="6" t="s">
        <v>4768</v>
      </c>
      <c r="H53" t="s">
        <v>321</v>
      </c>
      <c r="I53" t="s">
        <v>7025</v>
      </c>
      <c r="J53" t="s">
        <v>684</v>
      </c>
      <c r="K53" t="s">
        <v>5525</v>
      </c>
      <c r="M53">
        <v>2023</v>
      </c>
      <c r="P53">
        <v>453</v>
      </c>
      <c r="Q53">
        <v>465</v>
      </c>
      <c r="U53" t="s">
        <v>5491</v>
      </c>
      <c r="V53" t="s">
        <v>5498</v>
      </c>
    </row>
    <row r="54" spans="1:22" x14ac:dyDescent="0.25">
      <c r="A54" t="s">
        <v>5426</v>
      </c>
      <c r="B54" t="str">
        <f t="shared" si="0"/>
        <v>DELETED</v>
      </c>
      <c r="C54" s="5" t="s">
        <v>5431</v>
      </c>
      <c r="D54" s="5"/>
      <c r="E54" s="5"/>
      <c r="F54" s="5"/>
      <c r="G54" s="6" t="s">
        <v>4769</v>
      </c>
      <c r="H54" t="s">
        <v>4032</v>
      </c>
      <c r="I54" t="s">
        <v>7026</v>
      </c>
      <c r="J54" t="s">
        <v>5588</v>
      </c>
      <c r="K54" t="s">
        <v>5589</v>
      </c>
      <c r="M54">
        <v>2024</v>
      </c>
      <c r="P54">
        <v>218</v>
      </c>
      <c r="Q54">
        <v>228</v>
      </c>
      <c r="U54" t="s">
        <v>5492</v>
      </c>
      <c r="V54" t="s">
        <v>5498</v>
      </c>
    </row>
    <row r="55" spans="1:22" x14ac:dyDescent="0.25">
      <c r="A55" t="s">
        <v>5424</v>
      </c>
      <c r="B55" t="str">
        <f t="shared" si="0"/>
        <v>READ</v>
      </c>
      <c r="C55" s="5"/>
      <c r="D55" s="5"/>
      <c r="E55" s="5"/>
      <c r="F55" s="5"/>
      <c r="G55" s="6" t="s">
        <v>4770</v>
      </c>
      <c r="H55" t="s">
        <v>7447</v>
      </c>
      <c r="I55" t="s">
        <v>7027</v>
      </c>
      <c r="J55" t="s">
        <v>5590</v>
      </c>
      <c r="K55" t="s">
        <v>5575</v>
      </c>
      <c r="M55">
        <v>2022</v>
      </c>
      <c r="P55">
        <v>212</v>
      </c>
      <c r="Q55">
        <v>240</v>
      </c>
      <c r="U55" t="s">
        <v>5486</v>
      </c>
      <c r="V55" t="s">
        <v>5539</v>
      </c>
    </row>
    <row r="56" spans="1:22" x14ac:dyDescent="0.25">
      <c r="A56" t="s">
        <v>5426</v>
      </c>
      <c r="B56" t="str">
        <f t="shared" si="0"/>
        <v>READ</v>
      </c>
      <c r="C56" s="5"/>
      <c r="D56" s="5"/>
      <c r="E56" s="5"/>
      <c r="F56" s="5"/>
      <c r="G56" s="6" t="s">
        <v>4771</v>
      </c>
      <c r="H56" t="s">
        <v>7467</v>
      </c>
      <c r="I56" t="s">
        <v>6996</v>
      </c>
      <c r="J56" t="s">
        <v>5591</v>
      </c>
      <c r="K56" t="s">
        <v>5592</v>
      </c>
      <c r="M56">
        <v>2022</v>
      </c>
      <c r="P56">
        <v>3</v>
      </c>
      <c r="Q56">
        <v>17</v>
      </c>
      <c r="U56" t="s">
        <v>5593</v>
      </c>
      <c r="V56" t="s">
        <v>5539</v>
      </c>
    </row>
    <row r="57" spans="1:22" x14ac:dyDescent="0.25">
      <c r="A57" t="s">
        <v>5424</v>
      </c>
      <c r="B57" t="str">
        <f t="shared" si="0"/>
        <v>DELETED</v>
      </c>
      <c r="C57" s="5"/>
      <c r="D57" s="5"/>
      <c r="E57" s="5" t="s">
        <v>5431</v>
      </c>
      <c r="F57" s="5"/>
      <c r="G57" s="6" t="s">
        <v>4772</v>
      </c>
      <c r="H57" t="s">
        <v>4033</v>
      </c>
      <c r="I57" t="s">
        <v>4616</v>
      </c>
      <c r="J57" t="s">
        <v>5594</v>
      </c>
      <c r="K57" t="s">
        <v>5595</v>
      </c>
      <c r="M57">
        <v>2022</v>
      </c>
      <c r="P57">
        <v>1</v>
      </c>
      <c r="Q57">
        <v>50</v>
      </c>
      <c r="U57" t="s">
        <v>5596</v>
      </c>
      <c r="V57" t="s">
        <v>5569</v>
      </c>
    </row>
    <row r="58" spans="1:22" x14ac:dyDescent="0.25">
      <c r="A58" t="s">
        <v>5426</v>
      </c>
      <c r="B58" t="str">
        <f t="shared" si="0"/>
        <v>DELETED</v>
      </c>
      <c r="C58" s="5"/>
      <c r="D58" s="5"/>
      <c r="E58" s="5" t="s">
        <v>5431</v>
      </c>
      <c r="F58" s="5"/>
      <c r="G58" s="6" t="s">
        <v>4773</v>
      </c>
      <c r="H58" t="s">
        <v>7424</v>
      </c>
      <c r="I58" t="s">
        <v>7028</v>
      </c>
      <c r="J58" t="s">
        <v>5597</v>
      </c>
      <c r="K58" t="s">
        <v>5525</v>
      </c>
      <c r="M58">
        <v>2022</v>
      </c>
      <c r="P58">
        <v>3</v>
      </c>
      <c r="Q58">
        <v>16</v>
      </c>
      <c r="U58" t="s">
        <v>5474</v>
      </c>
      <c r="V58" t="s">
        <v>5539</v>
      </c>
    </row>
    <row r="59" spans="1:22" x14ac:dyDescent="0.25">
      <c r="A59" t="s">
        <v>5426</v>
      </c>
      <c r="B59" t="str">
        <f t="shared" si="0"/>
        <v>DELETED</v>
      </c>
      <c r="C59" s="5"/>
      <c r="D59" s="5" t="s">
        <v>5431</v>
      </c>
      <c r="E59" s="5"/>
      <c r="F59" s="5"/>
      <c r="G59" s="6" t="s">
        <v>4774</v>
      </c>
      <c r="H59" t="s">
        <v>7468</v>
      </c>
      <c r="I59" t="s">
        <v>7029</v>
      </c>
      <c r="J59" t="s">
        <v>5598</v>
      </c>
      <c r="K59" t="s">
        <v>5525</v>
      </c>
      <c r="M59">
        <v>2025</v>
      </c>
      <c r="P59">
        <v>18</v>
      </c>
      <c r="Q59">
        <v>30</v>
      </c>
      <c r="U59" t="s">
        <v>5464</v>
      </c>
      <c r="V59" t="s">
        <v>5498</v>
      </c>
    </row>
    <row r="60" spans="1:22" x14ac:dyDescent="0.25">
      <c r="A60" t="s">
        <v>5426</v>
      </c>
      <c r="B60" t="str">
        <f t="shared" si="0"/>
        <v>DELETED</v>
      </c>
      <c r="C60" s="5"/>
      <c r="D60" s="5"/>
      <c r="E60" s="5" t="s">
        <v>5431</v>
      </c>
      <c r="F60" s="5"/>
      <c r="G60" s="6" t="s">
        <v>4775</v>
      </c>
      <c r="H60" t="s">
        <v>4034</v>
      </c>
      <c r="I60" t="s">
        <v>4612</v>
      </c>
      <c r="J60" t="s">
        <v>5599</v>
      </c>
      <c r="K60" t="s">
        <v>5571</v>
      </c>
      <c r="M60">
        <v>2023</v>
      </c>
      <c r="P60">
        <v>302</v>
      </c>
      <c r="Q60">
        <v>318</v>
      </c>
      <c r="U60" t="s">
        <v>5600</v>
      </c>
      <c r="V60" t="s">
        <v>5498</v>
      </c>
    </row>
    <row r="61" spans="1:22" x14ac:dyDescent="0.25">
      <c r="A61" t="s">
        <v>5424</v>
      </c>
      <c r="B61" t="str">
        <f t="shared" si="0"/>
        <v>DELETED</v>
      </c>
      <c r="C61" s="5"/>
      <c r="D61" s="5"/>
      <c r="E61" s="5" t="s">
        <v>5431</v>
      </c>
      <c r="F61" s="5"/>
      <c r="G61" s="6" t="s">
        <v>4776</v>
      </c>
      <c r="H61" t="s">
        <v>4035</v>
      </c>
      <c r="I61" t="s">
        <v>4617</v>
      </c>
      <c r="J61" t="s">
        <v>5601</v>
      </c>
      <c r="K61" t="s">
        <v>5575</v>
      </c>
      <c r="M61">
        <v>2022</v>
      </c>
      <c r="P61">
        <v>405</v>
      </c>
      <c r="Q61">
        <v>415</v>
      </c>
      <c r="U61" t="s">
        <v>5486</v>
      </c>
      <c r="V61" t="s">
        <v>5539</v>
      </c>
    </row>
    <row r="62" spans="1:22" x14ac:dyDescent="0.25">
      <c r="A62" t="s">
        <v>5425</v>
      </c>
      <c r="B62" t="str">
        <f t="shared" si="0"/>
        <v>READ</v>
      </c>
      <c r="C62" s="5"/>
      <c r="D62" s="5"/>
      <c r="E62" s="5"/>
      <c r="F62" s="5"/>
      <c r="G62" s="6" t="s">
        <v>4777</v>
      </c>
      <c r="H62" t="s">
        <v>4036</v>
      </c>
      <c r="I62" t="s">
        <v>7030</v>
      </c>
      <c r="J62" t="s">
        <v>5602</v>
      </c>
      <c r="K62" t="s">
        <v>5510</v>
      </c>
      <c r="M62">
        <v>2023</v>
      </c>
      <c r="N62">
        <v>18</v>
      </c>
      <c r="O62">
        <v>2</v>
      </c>
      <c r="P62">
        <v>139</v>
      </c>
      <c r="Q62">
        <v>155</v>
      </c>
      <c r="S62" t="s">
        <v>912</v>
      </c>
    </row>
    <row r="63" spans="1:22" x14ac:dyDescent="0.25">
      <c r="A63" t="s">
        <v>5426</v>
      </c>
      <c r="B63" t="str">
        <f t="shared" si="0"/>
        <v>DELETED</v>
      </c>
      <c r="C63" s="5"/>
      <c r="D63" s="5" t="s">
        <v>5431</v>
      </c>
      <c r="E63" s="5"/>
      <c r="F63" s="5"/>
      <c r="G63" s="6" t="s">
        <v>4778</v>
      </c>
      <c r="H63" t="s">
        <v>4037</v>
      </c>
      <c r="I63" t="s">
        <v>7031</v>
      </c>
      <c r="J63" t="s">
        <v>5603</v>
      </c>
      <c r="K63" t="s">
        <v>4144</v>
      </c>
      <c r="M63">
        <v>2021</v>
      </c>
      <c r="P63">
        <v>3</v>
      </c>
      <c r="Q63">
        <v>14</v>
      </c>
      <c r="U63" t="s">
        <v>5604</v>
      </c>
      <c r="V63" t="s">
        <v>5539</v>
      </c>
    </row>
    <row r="64" spans="1:22" x14ac:dyDescent="0.25">
      <c r="A64" t="s">
        <v>5426</v>
      </c>
      <c r="B64" t="str">
        <f t="shared" si="0"/>
        <v>DELETED</v>
      </c>
      <c r="C64" s="5"/>
      <c r="D64" s="5"/>
      <c r="E64" s="5" t="s">
        <v>5431</v>
      </c>
      <c r="F64" s="5"/>
      <c r="G64" s="6" t="s">
        <v>4779</v>
      </c>
      <c r="H64" t="s">
        <v>7463</v>
      </c>
      <c r="I64" t="s">
        <v>7032</v>
      </c>
      <c r="J64" t="s">
        <v>5605</v>
      </c>
      <c r="K64" t="s">
        <v>5525</v>
      </c>
      <c r="M64">
        <v>2024</v>
      </c>
      <c r="P64">
        <v>84</v>
      </c>
      <c r="Q64">
        <v>97</v>
      </c>
      <c r="U64" t="s">
        <v>5483</v>
      </c>
      <c r="V64" t="s">
        <v>5498</v>
      </c>
    </row>
    <row r="65" spans="1:23" x14ac:dyDescent="0.25">
      <c r="A65" t="s">
        <v>5426</v>
      </c>
      <c r="B65" t="str">
        <f t="shared" si="0"/>
        <v>DELETED</v>
      </c>
      <c r="C65" s="5" t="s">
        <v>5431</v>
      </c>
      <c r="D65" s="5"/>
      <c r="E65" s="5"/>
      <c r="F65" s="5"/>
      <c r="G65" s="6" t="s">
        <v>4780</v>
      </c>
      <c r="H65" t="s">
        <v>7469</v>
      </c>
      <c r="I65" t="s">
        <v>7033</v>
      </c>
      <c r="J65" t="s">
        <v>5606</v>
      </c>
      <c r="K65" t="s">
        <v>5525</v>
      </c>
      <c r="M65">
        <v>2025</v>
      </c>
      <c r="P65">
        <v>507</v>
      </c>
      <c r="Q65">
        <v>519</v>
      </c>
      <c r="U65" t="s">
        <v>5464</v>
      </c>
      <c r="V65" t="s">
        <v>5498</v>
      </c>
    </row>
    <row r="66" spans="1:23" x14ac:dyDescent="0.25">
      <c r="A66" t="s">
        <v>5424</v>
      </c>
      <c r="B66" t="str">
        <f t="shared" si="0"/>
        <v>DELETED</v>
      </c>
      <c r="C66" s="5"/>
      <c r="D66" s="5"/>
      <c r="E66" s="5" t="s">
        <v>5431</v>
      </c>
      <c r="F66" s="5"/>
      <c r="G66" s="6" t="s">
        <v>4781</v>
      </c>
      <c r="H66" t="s">
        <v>4000</v>
      </c>
      <c r="I66" t="s">
        <v>4618</v>
      </c>
      <c r="J66" t="s">
        <v>5607</v>
      </c>
      <c r="K66" t="s">
        <v>5608</v>
      </c>
      <c r="M66">
        <v>2020</v>
      </c>
      <c r="P66">
        <v>273</v>
      </c>
      <c r="Q66">
        <v>292</v>
      </c>
      <c r="U66" t="s">
        <v>5609</v>
      </c>
      <c r="V66" t="s">
        <v>5569</v>
      </c>
    </row>
    <row r="67" spans="1:23" x14ac:dyDescent="0.25">
      <c r="A67" t="s">
        <v>5424</v>
      </c>
      <c r="B67" t="str">
        <f t="shared" ref="B67:B130" si="1">IF(OR(C67="x",D67="x",E67="x",F67="x"),"DELETED","READ")</f>
        <v>DELETED</v>
      </c>
      <c r="C67" s="5" t="s">
        <v>5431</v>
      </c>
      <c r="D67" s="5"/>
      <c r="E67" s="5"/>
      <c r="F67" s="5"/>
      <c r="G67" s="6" t="s">
        <v>4782</v>
      </c>
      <c r="H67" t="s">
        <v>4038</v>
      </c>
      <c r="I67" t="s">
        <v>7034</v>
      </c>
      <c r="J67" t="s">
        <v>5610</v>
      </c>
      <c r="K67" t="s">
        <v>5546</v>
      </c>
      <c r="M67">
        <v>2025</v>
      </c>
      <c r="P67">
        <v>61</v>
      </c>
      <c r="Q67">
        <v>72</v>
      </c>
      <c r="U67" t="s">
        <v>5471</v>
      </c>
      <c r="V67" t="s">
        <v>5498</v>
      </c>
      <c r="W67" t="s">
        <v>7451</v>
      </c>
    </row>
    <row r="68" spans="1:23" x14ac:dyDescent="0.25">
      <c r="A68" t="s">
        <v>5424</v>
      </c>
      <c r="B68" t="str">
        <f t="shared" si="1"/>
        <v>DELETED</v>
      </c>
      <c r="C68" s="5"/>
      <c r="D68" s="5"/>
      <c r="E68" s="5" t="s">
        <v>5431</v>
      </c>
      <c r="F68" s="5"/>
      <c r="G68" s="6" t="s">
        <v>4783</v>
      </c>
      <c r="H68" t="s">
        <v>4039</v>
      </c>
      <c r="I68" t="s">
        <v>7035</v>
      </c>
      <c r="J68" t="s">
        <v>5611</v>
      </c>
      <c r="K68" t="s">
        <v>5612</v>
      </c>
      <c r="M68">
        <v>2024</v>
      </c>
      <c r="P68">
        <v>227</v>
      </c>
      <c r="Q68">
        <v>258</v>
      </c>
      <c r="U68" t="s">
        <v>5613</v>
      </c>
      <c r="V68" t="s">
        <v>5539</v>
      </c>
    </row>
    <row r="69" spans="1:23" x14ac:dyDescent="0.25">
      <c r="A69" t="s">
        <v>5424</v>
      </c>
      <c r="B69" t="str">
        <f t="shared" si="1"/>
        <v>DELETED</v>
      </c>
      <c r="C69" s="5" t="s">
        <v>5431</v>
      </c>
      <c r="D69" s="5"/>
      <c r="E69" s="5"/>
      <c r="F69" s="5"/>
      <c r="G69" s="6" t="s">
        <v>4784</v>
      </c>
      <c r="H69" t="s">
        <v>4040</v>
      </c>
      <c r="I69" t="s">
        <v>7036</v>
      </c>
      <c r="J69" t="s">
        <v>5614</v>
      </c>
      <c r="K69" t="s">
        <v>5615</v>
      </c>
      <c r="M69">
        <v>2024</v>
      </c>
      <c r="P69">
        <v>121</v>
      </c>
      <c r="Q69">
        <v>142</v>
      </c>
      <c r="U69" t="s">
        <v>5616</v>
      </c>
      <c r="V69" t="s">
        <v>5539</v>
      </c>
      <c r="W69" t="s">
        <v>7451</v>
      </c>
    </row>
    <row r="70" spans="1:23" x14ac:dyDescent="0.25">
      <c r="A70" t="s">
        <v>5425</v>
      </c>
      <c r="B70" t="str">
        <f t="shared" si="1"/>
        <v>DELETED</v>
      </c>
      <c r="C70" s="5"/>
      <c r="D70" s="5"/>
      <c r="E70" s="5" t="s">
        <v>5431</v>
      </c>
      <c r="F70" s="5"/>
      <c r="G70" s="6" t="s">
        <v>4785</v>
      </c>
      <c r="H70" t="s">
        <v>363</v>
      </c>
      <c r="I70" t="s">
        <v>7037</v>
      </c>
      <c r="J70" t="s">
        <v>726</v>
      </c>
      <c r="K70" t="s">
        <v>5617</v>
      </c>
      <c r="M70">
        <v>2022</v>
      </c>
      <c r="N70">
        <v>25</v>
      </c>
      <c r="O70">
        <v>1</v>
      </c>
      <c r="P70">
        <v>1</v>
      </c>
      <c r="Q70">
        <v>17</v>
      </c>
      <c r="S70" t="s">
        <v>947</v>
      </c>
    </row>
    <row r="71" spans="1:23" x14ac:dyDescent="0.25">
      <c r="A71" t="s">
        <v>5424</v>
      </c>
      <c r="B71" t="str">
        <f t="shared" si="1"/>
        <v>DELETED</v>
      </c>
      <c r="C71" s="5"/>
      <c r="D71" s="5"/>
      <c r="E71" s="5" t="s">
        <v>5431</v>
      </c>
      <c r="F71" s="5"/>
      <c r="G71" s="6" t="s">
        <v>4786</v>
      </c>
      <c r="H71" t="s">
        <v>4041</v>
      </c>
      <c r="I71" t="s">
        <v>4619</v>
      </c>
      <c r="J71" t="s">
        <v>5618</v>
      </c>
      <c r="K71" t="s">
        <v>5564</v>
      </c>
      <c r="M71">
        <v>2024</v>
      </c>
      <c r="P71">
        <v>99</v>
      </c>
      <c r="Q71">
        <v>103</v>
      </c>
      <c r="U71" t="s">
        <v>5480</v>
      </c>
      <c r="V71" t="s">
        <v>5498</v>
      </c>
    </row>
    <row r="72" spans="1:23" x14ac:dyDescent="0.25">
      <c r="A72" t="s">
        <v>5425</v>
      </c>
      <c r="B72" t="str">
        <f t="shared" si="1"/>
        <v>DELETED</v>
      </c>
      <c r="C72" s="5" t="s">
        <v>5431</v>
      </c>
      <c r="D72" s="5"/>
      <c r="E72" s="5"/>
      <c r="F72" s="5"/>
      <c r="G72" s="6" t="s">
        <v>4787</v>
      </c>
      <c r="H72" t="s">
        <v>4042</v>
      </c>
      <c r="I72" t="s">
        <v>7038</v>
      </c>
      <c r="J72" t="s">
        <v>5619</v>
      </c>
      <c r="K72" t="s">
        <v>5507</v>
      </c>
      <c r="M72">
        <v>2024</v>
      </c>
      <c r="N72">
        <v>1</v>
      </c>
      <c r="O72">
        <v>1</v>
      </c>
      <c r="P72">
        <v>5</v>
      </c>
      <c r="Q72">
        <v>5</v>
      </c>
      <c r="S72" t="s">
        <v>5508</v>
      </c>
    </row>
    <row r="73" spans="1:23" x14ac:dyDescent="0.25">
      <c r="A73" t="s">
        <v>5426</v>
      </c>
      <c r="B73" t="str">
        <f t="shared" si="1"/>
        <v>DELETED</v>
      </c>
      <c r="C73" s="5"/>
      <c r="D73" s="5" t="s">
        <v>5431</v>
      </c>
      <c r="E73" s="5"/>
      <c r="F73" s="5"/>
      <c r="G73" s="6" t="s">
        <v>4788</v>
      </c>
      <c r="H73" t="s">
        <v>4043</v>
      </c>
      <c r="I73" t="s">
        <v>4620</v>
      </c>
      <c r="J73" t="s">
        <v>5620</v>
      </c>
      <c r="K73" t="s">
        <v>5621</v>
      </c>
      <c r="M73">
        <v>2021</v>
      </c>
      <c r="P73">
        <v>188</v>
      </c>
      <c r="Q73">
        <v>200</v>
      </c>
      <c r="U73" t="s">
        <v>5622</v>
      </c>
      <c r="V73" t="s">
        <v>5539</v>
      </c>
    </row>
    <row r="74" spans="1:23" x14ac:dyDescent="0.25">
      <c r="A74" t="s">
        <v>5424</v>
      </c>
      <c r="B74" t="str">
        <f t="shared" si="1"/>
        <v>READ</v>
      </c>
      <c r="C74" s="5"/>
      <c r="D74" s="5"/>
      <c r="E74" s="5"/>
      <c r="F74" s="5"/>
      <c r="G74" s="6" t="s">
        <v>4789</v>
      </c>
      <c r="H74" t="s">
        <v>4044</v>
      </c>
      <c r="I74" t="s">
        <v>4621</v>
      </c>
      <c r="J74" t="s">
        <v>5623</v>
      </c>
      <c r="K74" t="s">
        <v>5624</v>
      </c>
      <c r="M74">
        <v>2023</v>
      </c>
      <c r="P74">
        <v>61</v>
      </c>
      <c r="Q74">
        <v>79</v>
      </c>
      <c r="U74" t="s">
        <v>5625</v>
      </c>
      <c r="V74" t="s">
        <v>5505</v>
      </c>
    </row>
    <row r="75" spans="1:23" x14ac:dyDescent="0.25">
      <c r="A75" t="s">
        <v>5424</v>
      </c>
      <c r="B75" t="str">
        <f t="shared" si="1"/>
        <v>READ</v>
      </c>
      <c r="C75" s="5"/>
      <c r="D75" s="5"/>
      <c r="E75" s="5"/>
      <c r="F75" s="5"/>
      <c r="G75" s="6" t="s">
        <v>4790</v>
      </c>
      <c r="H75" t="s">
        <v>4045</v>
      </c>
      <c r="I75" t="s">
        <v>4622</v>
      </c>
      <c r="J75" t="s">
        <v>5626</v>
      </c>
      <c r="K75" t="s">
        <v>5627</v>
      </c>
      <c r="M75">
        <v>2024</v>
      </c>
      <c r="P75">
        <v>179</v>
      </c>
      <c r="Q75">
        <v>221</v>
      </c>
      <c r="U75" t="s">
        <v>5628</v>
      </c>
      <c r="V75" t="s">
        <v>5505</v>
      </c>
    </row>
    <row r="76" spans="1:23" x14ac:dyDescent="0.25">
      <c r="A76" t="s">
        <v>5426</v>
      </c>
      <c r="B76" t="str">
        <f t="shared" si="1"/>
        <v>DELETED</v>
      </c>
      <c r="C76" s="5"/>
      <c r="D76" s="5"/>
      <c r="E76" s="5" t="s">
        <v>5431</v>
      </c>
      <c r="F76" s="5"/>
      <c r="G76" s="6" t="s">
        <v>4791</v>
      </c>
      <c r="H76" t="s">
        <v>4046</v>
      </c>
      <c r="I76" t="s">
        <v>7039</v>
      </c>
      <c r="J76" t="s">
        <v>5629</v>
      </c>
      <c r="K76" t="s">
        <v>5630</v>
      </c>
      <c r="M76">
        <v>2021</v>
      </c>
      <c r="P76">
        <v>629</v>
      </c>
      <c r="Q76">
        <v>644</v>
      </c>
      <c r="U76" t="s">
        <v>5631</v>
      </c>
      <c r="V76" t="s">
        <v>5539</v>
      </c>
    </row>
    <row r="77" spans="1:23" x14ac:dyDescent="0.25">
      <c r="A77" t="s">
        <v>5426</v>
      </c>
      <c r="B77" t="str">
        <f t="shared" si="1"/>
        <v>DELETED</v>
      </c>
      <c r="C77" s="5"/>
      <c r="D77" s="5" t="s">
        <v>5431</v>
      </c>
      <c r="E77" s="5"/>
      <c r="F77" s="5"/>
      <c r="G77" s="6" t="s">
        <v>4792</v>
      </c>
      <c r="H77" t="s">
        <v>4047</v>
      </c>
      <c r="I77" t="s">
        <v>7040</v>
      </c>
      <c r="J77" t="s">
        <v>5632</v>
      </c>
      <c r="K77" t="s">
        <v>4144</v>
      </c>
      <c r="M77">
        <v>2021</v>
      </c>
      <c r="P77">
        <v>306</v>
      </c>
      <c r="Q77">
        <v>323</v>
      </c>
      <c r="U77" t="s">
        <v>5604</v>
      </c>
      <c r="V77" t="s">
        <v>5539</v>
      </c>
    </row>
    <row r="78" spans="1:23" x14ac:dyDescent="0.25">
      <c r="A78" t="s">
        <v>5426</v>
      </c>
      <c r="B78" t="str">
        <f t="shared" si="1"/>
        <v>DELETED</v>
      </c>
      <c r="C78" s="5"/>
      <c r="D78" s="5"/>
      <c r="E78" s="5" t="s">
        <v>5431</v>
      </c>
      <c r="F78" s="5"/>
      <c r="G78" s="6" t="s">
        <v>4793</v>
      </c>
      <c r="H78" t="s">
        <v>7470</v>
      </c>
      <c r="I78" t="s">
        <v>7041</v>
      </c>
      <c r="J78" t="s">
        <v>5633</v>
      </c>
      <c r="K78" t="s">
        <v>5552</v>
      </c>
      <c r="M78">
        <v>2024</v>
      </c>
      <c r="P78">
        <v>237</v>
      </c>
      <c r="Q78">
        <v>254</v>
      </c>
      <c r="U78" t="s">
        <v>5634</v>
      </c>
      <c r="V78" t="s">
        <v>5498</v>
      </c>
    </row>
    <row r="79" spans="1:23" x14ac:dyDescent="0.25">
      <c r="A79" t="s">
        <v>5426</v>
      </c>
      <c r="B79" t="str">
        <f t="shared" si="1"/>
        <v>DELETED</v>
      </c>
      <c r="C79" s="5"/>
      <c r="D79" s="5" t="s">
        <v>5431</v>
      </c>
      <c r="E79" s="5"/>
      <c r="F79" s="5"/>
      <c r="G79" s="6" t="s">
        <v>4794</v>
      </c>
      <c r="H79" t="s">
        <v>4048</v>
      </c>
      <c r="I79" t="s">
        <v>7042</v>
      </c>
      <c r="J79" t="s">
        <v>5635</v>
      </c>
      <c r="K79" t="s">
        <v>5592</v>
      </c>
      <c r="M79">
        <v>2021</v>
      </c>
      <c r="P79">
        <v>3</v>
      </c>
      <c r="Q79">
        <v>18</v>
      </c>
      <c r="U79" t="s">
        <v>5636</v>
      </c>
      <c r="V79" t="s">
        <v>5539</v>
      </c>
    </row>
    <row r="80" spans="1:23" x14ac:dyDescent="0.25">
      <c r="A80" t="s">
        <v>5424</v>
      </c>
      <c r="B80" t="str">
        <f t="shared" si="1"/>
        <v>DELETED</v>
      </c>
      <c r="C80" s="5"/>
      <c r="D80" s="5" t="s">
        <v>5431</v>
      </c>
      <c r="E80" s="5"/>
      <c r="F80" s="5"/>
      <c r="G80" s="6" t="s">
        <v>4795</v>
      </c>
      <c r="H80" t="s">
        <v>4049</v>
      </c>
      <c r="I80" t="s">
        <v>7043</v>
      </c>
      <c r="J80" t="s">
        <v>5637</v>
      </c>
      <c r="K80" t="s">
        <v>5638</v>
      </c>
      <c r="M80">
        <v>2024</v>
      </c>
      <c r="P80">
        <v>89</v>
      </c>
      <c r="Q80">
        <v>108</v>
      </c>
      <c r="U80" t="s">
        <v>5639</v>
      </c>
      <c r="V80" t="s">
        <v>5640</v>
      </c>
    </row>
    <row r="81" spans="1:22" x14ac:dyDescent="0.25">
      <c r="A81" t="s">
        <v>5424</v>
      </c>
      <c r="B81" t="str">
        <f t="shared" si="1"/>
        <v>DELETED</v>
      </c>
      <c r="C81" s="5" t="s">
        <v>5431</v>
      </c>
      <c r="D81" s="5"/>
      <c r="E81" s="5"/>
      <c r="F81" s="5"/>
      <c r="G81" s="6" t="s">
        <v>4796</v>
      </c>
      <c r="H81" t="s">
        <v>4050</v>
      </c>
      <c r="I81" t="s">
        <v>4609</v>
      </c>
      <c r="J81" t="s">
        <v>5641</v>
      </c>
      <c r="K81" t="s">
        <v>5642</v>
      </c>
      <c r="M81">
        <v>2024</v>
      </c>
      <c r="P81">
        <v>29</v>
      </c>
      <c r="Q81">
        <v>49</v>
      </c>
      <c r="U81" t="s">
        <v>5460</v>
      </c>
      <c r="V81" t="s">
        <v>5505</v>
      </c>
    </row>
    <row r="82" spans="1:22" x14ac:dyDescent="0.25">
      <c r="A82" t="s">
        <v>5426</v>
      </c>
      <c r="B82" t="str">
        <f t="shared" si="1"/>
        <v>READ</v>
      </c>
      <c r="C82" s="5"/>
      <c r="D82" s="5"/>
      <c r="E82" s="5"/>
      <c r="F82" s="5"/>
      <c r="G82" s="6" t="s">
        <v>4797</v>
      </c>
      <c r="H82" t="s">
        <v>7459</v>
      </c>
      <c r="I82" t="s">
        <v>7044</v>
      </c>
      <c r="J82" t="s">
        <v>5643</v>
      </c>
      <c r="K82" t="s">
        <v>5644</v>
      </c>
      <c r="M82">
        <v>2021</v>
      </c>
      <c r="P82">
        <v>1</v>
      </c>
      <c r="Q82">
        <v>31</v>
      </c>
      <c r="U82" t="s">
        <v>5645</v>
      </c>
      <c r="V82" t="s">
        <v>5539</v>
      </c>
    </row>
    <row r="83" spans="1:22" x14ac:dyDescent="0.25">
      <c r="A83" t="s">
        <v>5426</v>
      </c>
      <c r="B83" t="str">
        <f t="shared" si="1"/>
        <v>DELETED</v>
      </c>
      <c r="C83" s="5"/>
      <c r="D83" s="5"/>
      <c r="E83" s="5" t="s">
        <v>5431</v>
      </c>
      <c r="F83" s="5"/>
      <c r="G83" s="6" t="s">
        <v>4798</v>
      </c>
      <c r="H83" t="s">
        <v>7471</v>
      </c>
      <c r="I83" t="s">
        <v>7045</v>
      </c>
      <c r="J83" t="s">
        <v>5646</v>
      </c>
      <c r="K83" t="s">
        <v>5525</v>
      </c>
      <c r="M83">
        <v>2024</v>
      </c>
      <c r="P83">
        <v>431</v>
      </c>
      <c r="Q83">
        <v>443</v>
      </c>
      <c r="U83" t="s">
        <v>5483</v>
      </c>
      <c r="V83" t="s">
        <v>5498</v>
      </c>
    </row>
    <row r="84" spans="1:22" x14ac:dyDescent="0.25">
      <c r="A84" t="s">
        <v>5426</v>
      </c>
      <c r="B84" t="str">
        <f t="shared" si="1"/>
        <v>DELETED</v>
      </c>
      <c r="C84" s="5" t="s">
        <v>5431</v>
      </c>
      <c r="D84" s="5"/>
      <c r="E84" s="5"/>
      <c r="F84" s="5"/>
      <c r="G84" s="6" t="s">
        <v>4799</v>
      </c>
      <c r="H84" t="s">
        <v>4051</v>
      </c>
      <c r="I84" t="s">
        <v>7046</v>
      </c>
      <c r="J84" t="s">
        <v>5647</v>
      </c>
      <c r="K84" t="s">
        <v>5648</v>
      </c>
      <c r="M84">
        <v>2025</v>
      </c>
      <c r="P84">
        <v>146</v>
      </c>
      <c r="Q84">
        <v>154</v>
      </c>
      <c r="U84" t="s">
        <v>5649</v>
      </c>
      <c r="V84" t="s">
        <v>5498</v>
      </c>
    </row>
    <row r="85" spans="1:22" x14ac:dyDescent="0.25">
      <c r="A85" t="s">
        <v>5424</v>
      </c>
      <c r="B85" t="str">
        <f t="shared" si="1"/>
        <v>DELETED</v>
      </c>
      <c r="C85" s="5"/>
      <c r="D85" s="5"/>
      <c r="E85" s="5" t="s">
        <v>5431</v>
      </c>
      <c r="F85" s="5"/>
      <c r="G85" s="6" t="s">
        <v>4800</v>
      </c>
      <c r="H85" t="s">
        <v>4052</v>
      </c>
      <c r="I85" t="s">
        <v>4623</v>
      </c>
      <c r="J85" t="s">
        <v>5650</v>
      </c>
      <c r="K85" t="s">
        <v>5564</v>
      </c>
      <c r="M85">
        <v>2024</v>
      </c>
      <c r="P85">
        <v>163</v>
      </c>
      <c r="Q85">
        <v>174</v>
      </c>
      <c r="U85" t="s">
        <v>5480</v>
      </c>
      <c r="V85" t="s">
        <v>5498</v>
      </c>
    </row>
    <row r="86" spans="1:22" x14ac:dyDescent="0.25">
      <c r="A86" t="s">
        <v>5424</v>
      </c>
      <c r="B86" t="str">
        <f t="shared" si="1"/>
        <v>DELETED</v>
      </c>
      <c r="C86" s="5"/>
      <c r="D86" s="5"/>
      <c r="E86" s="5" t="s">
        <v>5431</v>
      </c>
      <c r="F86" s="5"/>
      <c r="G86" s="6" t="s">
        <v>4801</v>
      </c>
      <c r="H86" t="s">
        <v>4053</v>
      </c>
      <c r="I86" t="s">
        <v>4609</v>
      </c>
      <c r="J86" t="s">
        <v>5651</v>
      </c>
      <c r="K86" t="s">
        <v>5642</v>
      </c>
      <c r="M86">
        <v>2024</v>
      </c>
      <c r="P86">
        <v>81</v>
      </c>
      <c r="Q86">
        <v>87</v>
      </c>
      <c r="U86" t="s">
        <v>5460</v>
      </c>
      <c r="V86" t="s">
        <v>5505</v>
      </c>
    </row>
    <row r="87" spans="1:22" x14ac:dyDescent="0.25">
      <c r="A87" t="s">
        <v>5424</v>
      </c>
      <c r="B87" t="str">
        <f>IF(OR(C87="x",D87="x",E87="x",F87="x"),"DELETED","READ")</f>
        <v>DELETED</v>
      </c>
      <c r="C87" s="5" t="s">
        <v>5431</v>
      </c>
      <c r="D87" s="5"/>
      <c r="E87" s="5"/>
      <c r="F87" s="5"/>
      <c r="G87" s="6" t="s">
        <v>4802</v>
      </c>
      <c r="H87" t="s">
        <v>4054</v>
      </c>
      <c r="I87" t="s">
        <v>7047</v>
      </c>
      <c r="J87" t="s">
        <v>5652</v>
      </c>
      <c r="K87" t="s">
        <v>5653</v>
      </c>
      <c r="M87">
        <v>2025</v>
      </c>
      <c r="P87">
        <v>101</v>
      </c>
      <c r="Q87">
        <v>117</v>
      </c>
      <c r="U87" t="s">
        <v>5654</v>
      </c>
      <c r="V87" t="s">
        <v>5505</v>
      </c>
    </row>
    <row r="88" spans="1:22" x14ac:dyDescent="0.25">
      <c r="A88" t="s">
        <v>5426</v>
      </c>
      <c r="B88" t="str">
        <f>IF(OR(C88="x",D88="x",E88="x",F88="x"),"DELETED","READ")</f>
        <v>DELETED</v>
      </c>
      <c r="C88" s="5" t="s">
        <v>5431</v>
      </c>
      <c r="D88" s="5"/>
      <c r="E88" s="5"/>
      <c r="F88" s="5"/>
      <c r="G88" s="6" t="s">
        <v>4803</v>
      </c>
      <c r="H88" t="s">
        <v>461</v>
      </c>
      <c r="I88" t="s">
        <v>7048</v>
      </c>
      <c r="J88" t="s">
        <v>824</v>
      </c>
      <c r="K88" t="s">
        <v>4144</v>
      </c>
      <c r="M88">
        <v>2024</v>
      </c>
      <c r="P88">
        <v>309</v>
      </c>
      <c r="Q88">
        <v>327</v>
      </c>
      <c r="U88" t="s">
        <v>5655</v>
      </c>
      <c r="V88" t="s">
        <v>5498</v>
      </c>
    </row>
    <row r="89" spans="1:22" x14ac:dyDescent="0.25">
      <c r="A89" t="s">
        <v>5426</v>
      </c>
      <c r="B89" t="str">
        <f t="shared" si="1"/>
        <v>READ</v>
      </c>
      <c r="C89" s="5"/>
      <c r="D89" s="5"/>
      <c r="E89" s="5"/>
      <c r="F89" s="5"/>
      <c r="G89" s="6" t="s">
        <v>4804</v>
      </c>
      <c r="H89" t="s">
        <v>7472</v>
      </c>
      <c r="I89" t="s">
        <v>7049</v>
      </c>
      <c r="J89" t="s">
        <v>5656</v>
      </c>
      <c r="K89" t="s">
        <v>5578</v>
      </c>
      <c r="M89">
        <v>2023</v>
      </c>
      <c r="P89">
        <v>193</v>
      </c>
      <c r="Q89">
        <v>209</v>
      </c>
      <c r="U89" t="s">
        <v>5657</v>
      </c>
      <c r="V89" t="s">
        <v>5498</v>
      </c>
    </row>
    <row r="90" spans="1:22" x14ac:dyDescent="0.25">
      <c r="A90" t="s">
        <v>5425</v>
      </c>
      <c r="B90" t="str">
        <f t="shared" si="1"/>
        <v>DELETED</v>
      </c>
      <c r="C90" s="5"/>
      <c r="D90" s="5"/>
      <c r="E90" s="5" t="s">
        <v>5431</v>
      </c>
      <c r="F90" s="5"/>
      <c r="G90" s="6" t="s">
        <v>4805</v>
      </c>
      <c r="H90" t="s">
        <v>4055</v>
      </c>
      <c r="I90" t="s">
        <v>4624</v>
      </c>
      <c r="K90" t="s">
        <v>5583</v>
      </c>
      <c r="M90">
        <v>2023</v>
      </c>
      <c r="N90">
        <v>67</v>
      </c>
      <c r="O90">
        <v>5</v>
      </c>
      <c r="P90">
        <v>22</v>
      </c>
      <c r="Q90">
        <v>28</v>
      </c>
      <c r="S90" t="s">
        <v>5502</v>
      </c>
    </row>
    <row r="91" spans="1:22" x14ac:dyDescent="0.25">
      <c r="A91" t="s">
        <v>5424</v>
      </c>
      <c r="B91" t="str">
        <f t="shared" si="1"/>
        <v>DELETED</v>
      </c>
      <c r="C91" s="5"/>
      <c r="D91" s="5"/>
      <c r="E91" s="5" t="s">
        <v>5431</v>
      </c>
      <c r="F91" s="5"/>
      <c r="G91" s="6" t="s">
        <v>4806</v>
      </c>
      <c r="H91" t="s">
        <v>4056</v>
      </c>
      <c r="I91" t="s">
        <v>4625</v>
      </c>
      <c r="J91" t="s">
        <v>5658</v>
      </c>
      <c r="K91" t="s">
        <v>5659</v>
      </c>
      <c r="M91">
        <v>2025</v>
      </c>
      <c r="P91">
        <v>155</v>
      </c>
      <c r="Q91">
        <v>175</v>
      </c>
      <c r="U91" t="s">
        <v>5660</v>
      </c>
      <c r="V91" t="s">
        <v>5498</v>
      </c>
    </row>
    <row r="92" spans="1:22" x14ac:dyDescent="0.25">
      <c r="A92" t="s">
        <v>5424</v>
      </c>
      <c r="B92" t="str">
        <f t="shared" si="1"/>
        <v>DELETED</v>
      </c>
      <c r="C92" s="5"/>
      <c r="D92" s="5" t="s">
        <v>5431</v>
      </c>
      <c r="E92" s="5"/>
      <c r="F92" s="5"/>
      <c r="G92" s="6" t="s">
        <v>4807</v>
      </c>
      <c r="H92" t="s">
        <v>4057</v>
      </c>
      <c r="I92" t="s">
        <v>4626</v>
      </c>
      <c r="J92" t="s">
        <v>5661</v>
      </c>
      <c r="K92" t="s">
        <v>5662</v>
      </c>
      <c r="M92">
        <v>2020</v>
      </c>
      <c r="P92">
        <v>169</v>
      </c>
      <c r="Q92">
        <v>178</v>
      </c>
      <c r="U92" t="s">
        <v>5663</v>
      </c>
      <c r="V92" t="s">
        <v>5539</v>
      </c>
    </row>
    <row r="93" spans="1:22" x14ac:dyDescent="0.25">
      <c r="A93" t="s">
        <v>5424</v>
      </c>
      <c r="B93" t="str">
        <f t="shared" si="1"/>
        <v>DELETED</v>
      </c>
      <c r="C93" s="5" t="s">
        <v>5431</v>
      </c>
      <c r="D93" s="5"/>
      <c r="E93" s="5"/>
      <c r="F93" s="5"/>
      <c r="G93" s="6" t="s">
        <v>4808</v>
      </c>
      <c r="H93" t="s">
        <v>4058</v>
      </c>
      <c r="I93" t="s">
        <v>7050</v>
      </c>
      <c r="J93" t="s">
        <v>5664</v>
      </c>
      <c r="K93" t="s">
        <v>5665</v>
      </c>
      <c r="M93">
        <v>2025</v>
      </c>
      <c r="P93">
        <v>665</v>
      </c>
      <c r="Q93">
        <v>693</v>
      </c>
      <c r="U93" t="s">
        <v>5666</v>
      </c>
      <c r="V93" t="s">
        <v>5505</v>
      </c>
    </row>
    <row r="94" spans="1:22" x14ac:dyDescent="0.25">
      <c r="A94" t="s">
        <v>5426</v>
      </c>
      <c r="B94" t="str">
        <f t="shared" si="1"/>
        <v>DELETED</v>
      </c>
      <c r="C94" s="5"/>
      <c r="D94" s="5"/>
      <c r="E94" s="5" t="s">
        <v>5431</v>
      </c>
      <c r="F94" s="5"/>
      <c r="G94" s="6" t="s">
        <v>4809</v>
      </c>
      <c r="H94" t="s">
        <v>4059</v>
      </c>
      <c r="I94" t="s">
        <v>7051</v>
      </c>
      <c r="J94" t="s">
        <v>5667</v>
      </c>
      <c r="K94" t="s">
        <v>5668</v>
      </c>
      <c r="M94">
        <v>2024</v>
      </c>
      <c r="P94">
        <v>19</v>
      </c>
      <c r="Q94">
        <v>35</v>
      </c>
      <c r="U94" t="s">
        <v>5669</v>
      </c>
      <c r="V94" t="s">
        <v>5498</v>
      </c>
    </row>
    <row r="95" spans="1:22" x14ac:dyDescent="0.25">
      <c r="A95" t="s">
        <v>5424</v>
      </c>
      <c r="B95" t="str">
        <f t="shared" si="1"/>
        <v>DELETED</v>
      </c>
      <c r="C95" s="5"/>
      <c r="D95" s="5"/>
      <c r="E95" s="5" t="s">
        <v>5431</v>
      </c>
      <c r="F95" s="5"/>
      <c r="G95" s="6" t="s">
        <v>4810</v>
      </c>
      <c r="H95" t="s">
        <v>4060</v>
      </c>
      <c r="I95" t="s">
        <v>4627</v>
      </c>
      <c r="J95" t="s">
        <v>5670</v>
      </c>
      <c r="K95" t="s">
        <v>5671</v>
      </c>
      <c r="M95">
        <v>2023</v>
      </c>
      <c r="P95">
        <v>181</v>
      </c>
      <c r="Q95">
        <v>232</v>
      </c>
      <c r="U95" t="s">
        <v>5672</v>
      </c>
      <c r="V95" t="s">
        <v>5505</v>
      </c>
    </row>
    <row r="96" spans="1:22" x14ac:dyDescent="0.25">
      <c r="A96" t="s">
        <v>5424</v>
      </c>
      <c r="B96" t="str">
        <f t="shared" si="1"/>
        <v>DELETED</v>
      </c>
      <c r="C96" s="5"/>
      <c r="D96" s="5"/>
      <c r="E96" s="5" t="s">
        <v>5431</v>
      </c>
      <c r="F96" s="5"/>
      <c r="G96" s="6" t="s">
        <v>4811</v>
      </c>
      <c r="H96" t="s">
        <v>4061</v>
      </c>
      <c r="I96" t="s">
        <v>4627</v>
      </c>
      <c r="J96" t="s">
        <v>5673</v>
      </c>
      <c r="M96">
        <v>2023</v>
      </c>
      <c r="P96">
        <v>175</v>
      </c>
      <c r="Q96">
        <v>222</v>
      </c>
      <c r="U96" t="s">
        <v>5674</v>
      </c>
      <c r="V96" t="s">
        <v>5505</v>
      </c>
    </row>
    <row r="97" spans="1:23" x14ac:dyDescent="0.25">
      <c r="A97" t="s">
        <v>5424</v>
      </c>
      <c r="B97" t="str">
        <f t="shared" si="1"/>
        <v>DELETED</v>
      </c>
      <c r="C97" s="5" t="s">
        <v>5431</v>
      </c>
      <c r="D97" s="5"/>
      <c r="E97" s="5"/>
      <c r="F97" s="5"/>
      <c r="G97" s="6" t="s">
        <v>4812</v>
      </c>
      <c r="H97" t="s">
        <v>4062</v>
      </c>
      <c r="I97" t="s">
        <v>7052</v>
      </c>
      <c r="J97" t="s">
        <v>5675</v>
      </c>
      <c r="K97" t="s">
        <v>5546</v>
      </c>
      <c r="M97">
        <v>2025</v>
      </c>
      <c r="P97">
        <v>149</v>
      </c>
      <c r="Q97">
        <v>161</v>
      </c>
      <c r="U97" t="s">
        <v>5471</v>
      </c>
      <c r="V97" t="s">
        <v>5498</v>
      </c>
      <c r="W97" t="s">
        <v>7451</v>
      </c>
    </row>
    <row r="98" spans="1:23" x14ac:dyDescent="0.25">
      <c r="A98" t="s">
        <v>5425</v>
      </c>
      <c r="B98" t="str">
        <f t="shared" si="1"/>
        <v>DELETED</v>
      </c>
      <c r="C98" s="5"/>
      <c r="D98" s="5" t="s">
        <v>5431</v>
      </c>
      <c r="E98" s="5"/>
      <c r="F98" s="5"/>
      <c r="G98" s="6" t="s">
        <v>4813</v>
      </c>
      <c r="H98" t="s">
        <v>4063</v>
      </c>
      <c r="I98" t="s">
        <v>7053</v>
      </c>
      <c r="J98" t="s">
        <v>5676</v>
      </c>
      <c r="K98" t="s">
        <v>5518</v>
      </c>
      <c r="M98">
        <v>2025</v>
      </c>
      <c r="S98" t="s">
        <v>5519</v>
      </c>
    </row>
    <row r="99" spans="1:23" x14ac:dyDescent="0.25">
      <c r="A99" t="s">
        <v>5425</v>
      </c>
      <c r="B99" t="str">
        <f t="shared" si="1"/>
        <v>DELETED</v>
      </c>
      <c r="C99" s="5" t="s">
        <v>5431</v>
      </c>
      <c r="D99" s="5"/>
      <c r="E99" s="5"/>
      <c r="F99" s="5"/>
      <c r="G99" s="6" t="s">
        <v>4814</v>
      </c>
      <c r="H99" t="s">
        <v>4064</v>
      </c>
      <c r="I99" t="s">
        <v>7054</v>
      </c>
      <c r="J99" t="s">
        <v>5677</v>
      </c>
      <c r="K99" t="s">
        <v>5536</v>
      </c>
      <c r="M99">
        <v>2024</v>
      </c>
      <c r="S99" t="s">
        <v>938</v>
      </c>
    </row>
    <row r="100" spans="1:23" x14ac:dyDescent="0.25">
      <c r="A100" t="s">
        <v>5426</v>
      </c>
      <c r="B100" t="str">
        <f t="shared" si="1"/>
        <v>DELETED</v>
      </c>
      <c r="C100" s="5"/>
      <c r="D100" s="5" t="s">
        <v>5431</v>
      </c>
      <c r="E100" s="5"/>
      <c r="F100" s="5"/>
      <c r="G100" s="6" t="s">
        <v>4815</v>
      </c>
      <c r="H100" t="s">
        <v>7464</v>
      </c>
      <c r="I100" t="s">
        <v>7055</v>
      </c>
      <c r="J100" t="s">
        <v>5678</v>
      </c>
      <c r="K100" t="s">
        <v>5679</v>
      </c>
      <c r="M100">
        <v>2025</v>
      </c>
      <c r="P100">
        <v>62</v>
      </c>
      <c r="Q100">
        <v>69</v>
      </c>
      <c r="U100" t="s">
        <v>5680</v>
      </c>
      <c r="V100" t="s">
        <v>5498</v>
      </c>
    </row>
    <row r="101" spans="1:23" x14ac:dyDescent="0.25">
      <c r="A101" t="s">
        <v>5426</v>
      </c>
      <c r="B101" t="str">
        <f t="shared" si="1"/>
        <v>DELETED</v>
      </c>
      <c r="C101" s="5" t="s">
        <v>5431</v>
      </c>
      <c r="D101" s="5"/>
      <c r="E101" s="5"/>
      <c r="F101" s="5"/>
      <c r="G101" s="6" t="s">
        <v>4816</v>
      </c>
      <c r="H101" t="s">
        <v>4065</v>
      </c>
      <c r="I101" t="s">
        <v>7056</v>
      </c>
      <c r="J101" t="s">
        <v>5681</v>
      </c>
      <c r="K101" t="s">
        <v>5682</v>
      </c>
      <c r="M101">
        <v>2024</v>
      </c>
      <c r="P101">
        <v>91</v>
      </c>
      <c r="Q101">
        <v>103</v>
      </c>
      <c r="U101" t="s">
        <v>5683</v>
      </c>
      <c r="V101" t="s">
        <v>5498</v>
      </c>
    </row>
    <row r="102" spans="1:23" x14ac:dyDescent="0.25">
      <c r="A102" t="s">
        <v>5424</v>
      </c>
      <c r="B102" t="str">
        <f t="shared" si="1"/>
        <v>DELETED</v>
      </c>
      <c r="C102" s="5"/>
      <c r="D102" s="5"/>
      <c r="E102" s="5" t="s">
        <v>5431</v>
      </c>
      <c r="F102" s="5"/>
      <c r="G102" s="6" t="s">
        <v>4817</v>
      </c>
      <c r="H102" t="s">
        <v>4066</v>
      </c>
      <c r="I102" t="s">
        <v>4628</v>
      </c>
      <c r="J102" t="s">
        <v>5684</v>
      </c>
      <c r="K102" t="s">
        <v>5564</v>
      </c>
      <c r="M102">
        <v>2024</v>
      </c>
      <c r="P102">
        <v>193</v>
      </c>
      <c r="Q102">
        <v>203</v>
      </c>
      <c r="U102" t="s">
        <v>5480</v>
      </c>
      <c r="V102" t="s">
        <v>5498</v>
      </c>
    </row>
    <row r="103" spans="1:23" x14ac:dyDescent="0.25">
      <c r="A103" t="s">
        <v>5424</v>
      </c>
      <c r="B103" t="str">
        <f t="shared" si="1"/>
        <v>DELETED</v>
      </c>
      <c r="C103" s="5"/>
      <c r="D103" s="5" t="s">
        <v>5431</v>
      </c>
      <c r="E103" s="5"/>
      <c r="F103" s="5"/>
      <c r="G103" s="6" t="s">
        <v>4818</v>
      </c>
      <c r="H103" t="s">
        <v>4067</v>
      </c>
      <c r="I103" t="s">
        <v>4617</v>
      </c>
      <c r="J103" t="s">
        <v>5685</v>
      </c>
      <c r="K103" t="s">
        <v>5564</v>
      </c>
      <c r="M103">
        <v>2024</v>
      </c>
      <c r="P103">
        <v>23</v>
      </c>
      <c r="Q103">
        <v>29</v>
      </c>
      <c r="U103" t="s">
        <v>5480</v>
      </c>
      <c r="V103" t="s">
        <v>5498</v>
      </c>
    </row>
    <row r="104" spans="1:23" x14ac:dyDescent="0.25">
      <c r="A104" t="s">
        <v>5424</v>
      </c>
      <c r="B104" t="str">
        <f t="shared" si="1"/>
        <v>DELETED</v>
      </c>
      <c r="C104" s="5"/>
      <c r="D104" s="5"/>
      <c r="E104" s="5" t="s">
        <v>5431</v>
      </c>
      <c r="F104" s="5"/>
      <c r="G104" s="6" t="s">
        <v>4819</v>
      </c>
      <c r="H104" t="s">
        <v>4068</v>
      </c>
      <c r="I104" t="s">
        <v>7057</v>
      </c>
      <c r="J104" t="s">
        <v>5686</v>
      </c>
      <c r="K104" t="s">
        <v>5687</v>
      </c>
      <c r="M104">
        <v>2024</v>
      </c>
      <c r="P104">
        <v>289</v>
      </c>
      <c r="Q104">
        <v>346</v>
      </c>
      <c r="U104" t="s">
        <v>5688</v>
      </c>
      <c r="V104" t="s">
        <v>5505</v>
      </c>
    </row>
    <row r="105" spans="1:23" x14ac:dyDescent="0.25">
      <c r="A105" t="s">
        <v>5425</v>
      </c>
      <c r="B105" t="str">
        <f t="shared" si="1"/>
        <v>DELETED</v>
      </c>
      <c r="C105" s="5"/>
      <c r="D105" s="5"/>
      <c r="E105" s="5" t="s">
        <v>5431</v>
      </c>
      <c r="F105" s="5"/>
      <c r="G105" s="6" t="s">
        <v>4820</v>
      </c>
      <c r="H105" t="s">
        <v>4069</v>
      </c>
      <c r="I105" t="s">
        <v>7058</v>
      </c>
      <c r="J105" t="s">
        <v>5689</v>
      </c>
      <c r="K105" t="s">
        <v>5690</v>
      </c>
      <c r="M105">
        <v>2025</v>
      </c>
      <c r="N105">
        <v>30</v>
      </c>
      <c r="O105">
        <v>1</v>
      </c>
      <c r="P105">
        <v>81</v>
      </c>
      <c r="Q105">
        <v>108</v>
      </c>
      <c r="S105" t="s">
        <v>5691</v>
      </c>
    </row>
    <row r="106" spans="1:23" x14ac:dyDescent="0.25">
      <c r="A106" t="s">
        <v>5425</v>
      </c>
      <c r="B106" t="str">
        <f t="shared" si="1"/>
        <v>DELETED</v>
      </c>
      <c r="C106" s="5"/>
      <c r="D106" s="5"/>
      <c r="E106" s="5" t="s">
        <v>5431</v>
      </c>
      <c r="F106" s="5"/>
      <c r="G106" s="6" t="s">
        <v>4821</v>
      </c>
      <c r="H106" t="s">
        <v>4070</v>
      </c>
      <c r="I106" t="s">
        <v>7059</v>
      </c>
      <c r="K106" t="s">
        <v>5692</v>
      </c>
      <c r="M106">
        <v>2024</v>
      </c>
      <c r="N106">
        <v>22</v>
      </c>
      <c r="O106">
        <v>3</v>
      </c>
      <c r="P106">
        <v>415</v>
      </c>
      <c r="Q106">
        <v>429</v>
      </c>
      <c r="S106" t="s">
        <v>5693</v>
      </c>
    </row>
    <row r="107" spans="1:23" x14ac:dyDescent="0.25">
      <c r="A107" t="s">
        <v>5424</v>
      </c>
      <c r="B107" t="str">
        <f t="shared" si="1"/>
        <v>DELETED</v>
      </c>
      <c r="C107" s="5"/>
      <c r="D107" s="5"/>
      <c r="E107" s="5" t="s">
        <v>5431</v>
      </c>
      <c r="F107" s="5"/>
      <c r="G107" s="6" t="s">
        <v>4822</v>
      </c>
      <c r="H107" t="s">
        <v>4071</v>
      </c>
      <c r="I107" t="s">
        <v>7060</v>
      </c>
      <c r="J107" t="s">
        <v>5694</v>
      </c>
      <c r="K107" t="s">
        <v>5695</v>
      </c>
      <c r="M107">
        <v>2024</v>
      </c>
      <c r="P107">
        <v>188</v>
      </c>
      <c r="Q107">
        <v>205</v>
      </c>
      <c r="U107" t="s">
        <v>5696</v>
      </c>
      <c r="V107" t="s">
        <v>5697</v>
      </c>
    </row>
    <row r="108" spans="1:23" x14ac:dyDescent="0.25">
      <c r="A108" t="s">
        <v>5424</v>
      </c>
      <c r="B108" t="str">
        <f t="shared" si="1"/>
        <v>DELETED</v>
      </c>
      <c r="C108" s="5" t="s">
        <v>5431</v>
      </c>
      <c r="D108" s="5"/>
      <c r="E108" s="5"/>
      <c r="F108" s="5"/>
      <c r="G108" s="6" t="s">
        <v>4823</v>
      </c>
      <c r="H108" t="s">
        <v>4072</v>
      </c>
      <c r="I108" t="s">
        <v>4609</v>
      </c>
      <c r="J108" t="s">
        <v>5698</v>
      </c>
      <c r="K108" t="s">
        <v>5699</v>
      </c>
      <c r="M108">
        <v>2023</v>
      </c>
      <c r="P108">
        <v>31</v>
      </c>
      <c r="Q108">
        <v>52</v>
      </c>
      <c r="U108" t="s">
        <v>5463</v>
      </c>
      <c r="V108" t="s">
        <v>5505</v>
      </c>
    </row>
    <row r="109" spans="1:23" x14ac:dyDescent="0.25">
      <c r="A109" t="s">
        <v>5424</v>
      </c>
      <c r="B109" t="str">
        <f t="shared" si="1"/>
        <v>DELETED</v>
      </c>
      <c r="C109" s="5"/>
      <c r="D109" s="5"/>
      <c r="E109" s="5" t="s">
        <v>5431</v>
      </c>
      <c r="F109" s="5"/>
      <c r="G109" s="6" t="s">
        <v>4824</v>
      </c>
      <c r="H109" t="s">
        <v>4073</v>
      </c>
      <c r="I109" t="s">
        <v>7061</v>
      </c>
      <c r="J109" t="s">
        <v>5700</v>
      </c>
      <c r="K109" t="s">
        <v>5701</v>
      </c>
      <c r="M109">
        <v>2023</v>
      </c>
      <c r="P109">
        <v>45</v>
      </c>
      <c r="Q109">
        <v>59</v>
      </c>
      <c r="U109" t="s">
        <v>5702</v>
      </c>
      <c r="V109" t="s">
        <v>5505</v>
      </c>
    </row>
    <row r="110" spans="1:23" x14ac:dyDescent="0.25">
      <c r="A110" t="s">
        <v>5424</v>
      </c>
      <c r="B110" t="str">
        <f t="shared" si="1"/>
        <v>DELETED</v>
      </c>
      <c r="C110" s="5" t="s">
        <v>5431</v>
      </c>
      <c r="D110" s="5"/>
      <c r="E110" s="5"/>
      <c r="F110" s="5"/>
      <c r="G110" s="6" t="s">
        <v>4825</v>
      </c>
      <c r="H110" t="s">
        <v>4074</v>
      </c>
      <c r="I110" t="s">
        <v>7062</v>
      </c>
      <c r="J110" t="s">
        <v>5703</v>
      </c>
      <c r="K110" t="s">
        <v>5704</v>
      </c>
      <c r="M110">
        <v>2021</v>
      </c>
      <c r="P110">
        <v>123</v>
      </c>
      <c r="Q110">
        <v>209</v>
      </c>
      <c r="U110" t="s">
        <v>5705</v>
      </c>
      <c r="V110" t="s">
        <v>5505</v>
      </c>
    </row>
    <row r="111" spans="1:23" x14ac:dyDescent="0.25">
      <c r="A111" t="s">
        <v>5424</v>
      </c>
      <c r="B111" t="str">
        <f t="shared" si="1"/>
        <v>DELETED</v>
      </c>
      <c r="C111" s="5" t="s">
        <v>5431</v>
      </c>
      <c r="D111" s="5"/>
      <c r="E111" s="5"/>
      <c r="F111" s="5"/>
      <c r="G111" s="6" t="s">
        <v>4826</v>
      </c>
      <c r="H111" t="s">
        <v>4075</v>
      </c>
      <c r="I111" t="s">
        <v>7036</v>
      </c>
      <c r="J111" t="s">
        <v>5706</v>
      </c>
      <c r="K111" t="s">
        <v>5615</v>
      </c>
      <c r="M111">
        <v>2024</v>
      </c>
      <c r="P111">
        <v>181</v>
      </c>
      <c r="Q111">
        <v>198</v>
      </c>
      <c r="U111" t="s">
        <v>5616</v>
      </c>
      <c r="V111" t="s">
        <v>5539</v>
      </c>
      <c r="W111" t="s">
        <v>7451</v>
      </c>
    </row>
    <row r="112" spans="1:23" x14ac:dyDescent="0.25">
      <c r="A112" t="s">
        <v>5424</v>
      </c>
      <c r="B112" t="str">
        <f t="shared" si="1"/>
        <v>DELETED</v>
      </c>
      <c r="C112" s="5"/>
      <c r="D112" s="5"/>
      <c r="E112" s="5" t="s">
        <v>5431</v>
      </c>
      <c r="F112" s="5"/>
      <c r="G112" s="6" t="s">
        <v>4827</v>
      </c>
      <c r="H112" t="s">
        <v>4076</v>
      </c>
      <c r="I112" t="s">
        <v>4617</v>
      </c>
      <c r="J112" t="s">
        <v>5707</v>
      </c>
      <c r="K112" t="s">
        <v>5564</v>
      </c>
      <c r="M112">
        <v>2024</v>
      </c>
      <c r="P112">
        <v>63</v>
      </c>
      <c r="Q112">
        <v>68</v>
      </c>
      <c r="U112" t="s">
        <v>5480</v>
      </c>
      <c r="V112" t="s">
        <v>5498</v>
      </c>
    </row>
    <row r="113" spans="1:22" x14ac:dyDescent="0.25">
      <c r="A113" t="s">
        <v>5424</v>
      </c>
      <c r="B113" t="str">
        <f t="shared" si="1"/>
        <v>READ</v>
      </c>
      <c r="C113" s="5"/>
      <c r="D113" s="5"/>
      <c r="E113" s="5"/>
      <c r="F113" s="5"/>
      <c r="G113" s="6" t="s">
        <v>4828</v>
      </c>
      <c r="H113" t="s">
        <v>4077</v>
      </c>
      <c r="I113" t="s">
        <v>4629</v>
      </c>
      <c r="J113" t="s">
        <v>5708</v>
      </c>
      <c r="K113" t="s">
        <v>5662</v>
      </c>
      <c r="M113">
        <v>2020</v>
      </c>
      <c r="P113">
        <v>159</v>
      </c>
      <c r="Q113">
        <v>168</v>
      </c>
      <c r="U113" t="s">
        <v>5663</v>
      </c>
      <c r="V113" t="s">
        <v>5539</v>
      </c>
    </row>
    <row r="114" spans="1:22" x14ac:dyDescent="0.25">
      <c r="A114" t="s">
        <v>5425</v>
      </c>
      <c r="B114" t="str">
        <f t="shared" si="1"/>
        <v>DELETED</v>
      </c>
      <c r="C114" s="5"/>
      <c r="D114" s="5"/>
      <c r="E114" s="5" t="s">
        <v>5431</v>
      </c>
      <c r="F114" s="5"/>
      <c r="G114" s="6" t="s">
        <v>4829</v>
      </c>
      <c r="H114" t="s">
        <v>4078</v>
      </c>
      <c r="I114" t="s">
        <v>7063</v>
      </c>
      <c r="J114" t="s">
        <v>5709</v>
      </c>
      <c r="K114" t="s">
        <v>5692</v>
      </c>
      <c r="M114">
        <v>2024</v>
      </c>
      <c r="N114">
        <v>22</v>
      </c>
      <c r="O114">
        <v>3</v>
      </c>
      <c r="P114">
        <v>457</v>
      </c>
      <c r="Q114">
        <v>500</v>
      </c>
      <c r="S114" t="s">
        <v>5693</v>
      </c>
    </row>
    <row r="115" spans="1:22" x14ac:dyDescent="0.25">
      <c r="A115" t="s">
        <v>5424</v>
      </c>
      <c r="B115" t="str">
        <f t="shared" si="1"/>
        <v>DELETED</v>
      </c>
      <c r="C115" s="5"/>
      <c r="D115" s="5"/>
      <c r="E115" s="5" t="s">
        <v>5431</v>
      </c>
      <c r="F115" s="5"/>
      <c r="G115" s="6" t="s">
        <v>4830</v>
      </c>
      <c r="H115" t="s">
        <v>4079</v>
      </c>
      <c r="I115" t="s">
        <v>7064</v>
      </c>
      <c r="J115" t="s">
        <v>5710</v>
      </c>
      <c r="K115" t="s">
        <v>5711</v>
      </c>
      <c r="M115">
        <v>2024</v>
      </c>
      <c r="P115">
        <v>282</v>
      </c>
      <c r="Q115">
        <v>295</v>
      </c>
      <c r="U115" t="s">
        <v>5712</v>
      </c>
      <c r="V115" t="s">
        <v>5505</v>
      </c>
    </row>
    <row r="116" spans="1:22" x14ac:dyDescent="0.25">
      <c r="A116" t="s">
        <v>5424</v>
      </c>
      <c r="B116" t="str">
        <f t="shared" si="1"/>
        <v>DELETED</v>
      </c>
      <c r="C116" s="5"/>
      <c r="D116" s="5"/>
      <c r="E116" s="5" t="s">
        <v>5431</v>
      </c>
      <c r="F116" s="5"/>
      <c r="G116" s="6" t="s">
        <v>4831</v>
      </c>
      <c r="H116" t="s">
        <v>4053</v>
      </c>
      <c r="I116" t="s">
        <v>4609</v>
      </c>
      <c r="J116" t="s">
        <v>5713</v>
      </c>
      <c r="K116" t="s">
        <v>5699</v>
      </c>
      <c r="M116">
        <v>2023</v>
      </c>
      <c r="P116">
        <v>85</v>
      </c>
      <c r="Q116">
        <v>91</v>
      </c>
      <c r="U116" t="s">
        <v>5463</v>
      </c>
      <c r="V116" t="s">
        <v>5505</v>
      </c>
    </row>
    <row r="117" spans="1:22" x14ac:dyDescent="0.25">
      <c r="A117" t="s">
        <v>5424</v>
      </c>
      <c r="B117" t="str">
        <f t="shared" si="1"/>
        <v>DELETED</v>
      </c>
      <c r="C117" s="5" t="s">
        <v>5431</v>
      </c>
      <c r="D117" s="5"/>
      <c r="E117" s="5"/>
      <c r="F117" s="5"/>
      <c r="G117" s="6" t="s">
        <v>4832</v>
      </c>
      <c r="H117" t="s">
        <v>4080</v>
      </c>
      <c r="I117" t="s">
        <v>4630</v>
      </c>
      <c r="J117" t="s">
        <v>5714</v>
      </c>
      <c r="K117" t="s">
        <v>5715</v>
      </c>
      <c r="M117">
        <v>2024</v>
      </c>
      <c r="P117">
        <v>115</v>
      </c>
      <c r="Q117">
        <v>122</v>
      </c>
      <c r="U117" t="s">
        <v>5716</v>
      </c>
      <c r="V117" t="s">
        <v>5498</v>
      </c>
    </row>
    <row r="118" spans="1:22" x14ac:dyDescent="0.25">
      <c r="A118" t="s">
        <v>5424</v>
      </c>
      <c r="B118" t="str">
        <f t="shared" si="1"/>
        <v>DELETED</v>
      </c>
      <c r="C118" s="5"/>
      <c r="D118" s="5"/>
      <c r="E118" s="5" t="s">
        <v>5431</v>
      </c>
      <c r="F118" s="5"/>
      <c r="G118" s="6" t="s">
        <v>4833</v>
      </c>
      <c r="H118" t="s">
        <v>4081</v>
      </c>
      <c r="I118" t="s">
        <v>7065</v>
      </c>
      <c r="J118" t="s">
        <v>5717</v>
      </c>
      <c r="K118" t="s">
        <v>5564</v>
      </c>
      <c r="M118">
        <v>2024</v>
      </c>
      <c r="P118">
        <v>175</v>
      </c>
      <c r="Q118">
        <v>191</v>
      </c>
      <c r="U118" t="s">
        <v>5480</v>
      </c>
      <c r="V118" t="s">
        <v>5498</v>
      </c>
    </row>
    <row r="119" spans="1:22" x14ac:dyDescent="0.25">
      <c r="A119" t="s">
        <v>5426</v>
      </c>
      <c r="B119" t="str">
        <f t="shared" si="1"/>
        <v>DELETED</v>
      </c>
      <c r="C119" s="5" t="s">
        <v>5431</v>
      </c>
      <c r="D119" s="5"/>
      <c r="E119" s="5"/>
      <c r="F119" s="5"/>
      <c r="G119" s="6" t="s">
        <v>4834</v>
      </c>
      <c r="H119" t="s">
        <v>4082</v>
      </c>
      <c r="I119" t="s">
        <v>7066</v>
      </c>
      <c r="J119" t="s">
        <v>5718</v>
      </c>
      <c r="K119" t="s">
        <v>5719</v>
      </c>
      <c r="M119">
        <v>2024</v>
      </c>
      <c r="P119">
        <v>431</v>
      </c>
      <c r="Q119">
        <v>441</v>
      </c>
      <c r="U119" t="s">
        <v>5720</v>
      </c>
      <c r="V119" t="s">
        <v>5498</v>
      </c>
    </row>
    <row r="120" spans="1:22" x14ac:dyDescent="0.25">
      <c r="A120" t="s">
        <v>5424</v>
      </c>
      <c r="B120" t="str">
        <f t="shared" si="1"/>
        <v>DELETED</v>
      </c>
      <c r="C120" s="5"/>
      <c r="D120" s="5"/>
      <c r="E120" s="5" t="s">
        <v>5431</v>
      </c>
      <c r="F120" s="5"/>
      <c r="G120" s="6" t="s">
        <v>4835</v>
      </c>
      <c r="H120" t="s">
        <v>4083</v>
      </c>
      <c r="I120" t="s">
        <v>4609</v>
      </c>
      <c r="J120" t="s">
        <v>5721</v>
      </c>
      <c r="K120" t="s">
        <v>5642</v>
      </c>
      <c r="M120">
        <v>2024</v>
      </c>
      <c r="P120">
        <v>89</v>
      </c>
      <c r="Q120">
        <v>102</v>
      </c>
      <c r="U120" t="s">
        <v>5460</v>
      </c>
      <c r="V120" t="s">
        <v>5505</v>
      </c>
    </row>
    <row r="121" spans="1:22" x14ac:dyDescent="0.25">
      <c r="A121" t="s">
        <v>5426</v>
      </c>
      <c r="B121" t="str">
        <f t="shared" si="1"/>
        <v>DELETED</v>
      </c>
      <c r="C121" s="5" t="s">
        <v>5431</v>
      </c>
      <c r="D121" s="5"/>
      <c r="E121" s="5"/>
      <c r="F121" s="5"/>
      <c r="G121" s="6" t="s">
        <v>4836</v>
      </c>
      <c r="H121" t="s">
        <v>4084</v>
      </c>
      <c r="I121" t="s">
        <v>7051</v>
      </c>
      <c r="J121" t="s">
        <v>5722</v>
      </c>
      <c r="K121" t="s">
        <v>5723</v>
      </c>
      <c r="M121">
        <v>2025</v>
      </c>
      <c r="P121">
        <v>129</v>
      </c>
      <c r="Q121">
        <v>140</v>
      </c>
      <c r="U121" t="s">
        <v>5724</v>
      </c>
      <c r="V121" t="s">
        <v>5725</v>
      </c>
    </row>
    <row r="122" spans="1:22" x14ac:dyDescent="0.25">
      <c r="A122" t="s">
        <v>5425</v>
      </c>
      <c r="B122" t="str">
        <f t="shared" si="1"/>
        <v>DELETED</v>
      </c>
      <c r="C122" s="5"/>
      <c r="D122" s="5"/>
      <c r="E122" s="5" t="s">
        <v>5431</v>
      </c>
      <c r="F122" s="5"/>
      <c r="G122" s="6" t="s">
        <v>4837</v>
      </c>
      <c r="H122" t="s">
        <v>4085</v>
      </c>
      <c r="I122" t="s">
        <v>7067</v>
      </c>
      <c r="J122" t="s">
        <v>5726</v>
      </c>
      <c r="K122" t="s">
        <v>5518</v>
      </c>
      <c r="M122">
        <v>2023</v>
      </c>
      <c r="N122">
        <v>22</v>
      </c>
      <c r="O122">
        <v>6</v>
      </c>
      <c r="P122">
        <v>1827</v>
      </c>
      <c r="Q122">
        <v>1854</v>
      </c>
      <c r="S122" t="s">
        <v>5519</v>
      </c>
    </row>
    <row r="123" spans="1:22" x14ac:dyDescent="0.25">
      <c r="A123" t="s">
        <v>5424</v>
      </c>
      <c r="B123" t="str">
        <f t="shared" si="1"/>
        <v>DELETED</v>
      </c>
      <c r="C123" s="5" t="s">
        <v>5431</v>
      </c>
      <c r="D123" s="5"/>
      <c r="E123" s="5"/>
      <c r="F123" s="5"/>
      <c r="G123" s="6" t="s">
        <v>4838</v>
      </c>
      <c r="H123" t="s">
        <v>4086</v>
      </c>
      <c r="I123" t="s">
        <v>7058</v>
      </c>
      <c r="J123" t="s">
        <v>5727</v>
      </c>
      <c r="K123" t="s">
        <v>5548</v>
      </c>
      <c r="M123">
        <v>2025</v>
      </c>
      <c r="P123">
        <v>397</v>
      </c>
      <c r="Q123">
        <v>438</v>
      </c>
      <c r="U123" t="s">
        <v>5472</v>
      </c>
      <c r="V123" t="s">
        <v>5505</v>
      </c>
    </row>
    <row r="124" spans="1:22" x14ac:dyDescent="0.25">
      <c r="A124" t="s">
        <v>5424</v>
      </c>
      <c r="B124" t="str">
        <f t="shared" si="1"/>
        <v>READ</v>
      </c>
      <c r="C124" s="5"/>
      <c r="D124" s="5"/>
      <c r="E124" s="5"/>
      <c r="F124" s="5"/>
      <c r="G124" s="6" t="s">
        <v>4839</v>
      </c>
      <c r="H124" t="s">
        <v>4087</v>
      </c>
      <c r="I124" t="s">
        <v>4631</v>
      </c>
      <c r="J124" t="s">
        <v>5728</v>
      </c>
      <c r="K124" t="s">
        <v>5662</v>
      </c>
      <c r="M124">
        <v>2020</v>
      </c>
      <c r="P124">
        <v>75</v>
      </c>
      <c r="Q124">
        <v>96</v>
      </c>
      <c r="U124" t="s">
        <v>5663</v>
      </c>
      <c r="V124" t="s">
        <v>5539</v>
      </c>
    </row>
    <row r="125" spans="1:22" x14ac:dyDescent="0.25">
      <c r="A125" t="s">
        <v>5425</v>
      </c>
      <c r="B125" t="str">
        <f t="shared" si="1"/>
        <v>DELETED</v>
      </c>
      <c r="C125" s="5" t="s">
        <v>5431</v>
      </c>
      <c r="D125" s="5"/>
      <c r="E125" s="5"/>
      <c r="F125" s="5"/>
      <c r="G125" s="6" t="s">
        <v>4840</v>
      </c>
      <c r="H125" t="s">
        <v>4088</v>
      </c>
      <c r="I125" t="s">
        <v>7068</v>
      </c>
      <c r="J125" t="s">
        <v>5729</v>
      </c>
      <c r="K125" t="s">
        <v>5730</v>
      </c>
      <c r="M125">
        <v>2024</v>
      </c>
      <c r="N125">
        <v>13</v>
      </c>
      <c r="O125">
        <v>3</v>
      </c>
      <c r="P125">
        <v>95</v>
      </c>
      <c r="Q125">
        <v>99</v>
      </c>
      <c r="S125" t="s">
        <v>5731</v>
      </c>
    </row>
    <row r="126" spans="1:22" x14ac:dyDescent="0.25">
      <c r="A126" t="s">
        <v>5426</v>
      </c>
      <c r="B126" t="str">
        <f t="shared" si="1"/>
        <v>READ</v>
      </c>
      <c r="C126" s="5"/>
      <c r="D126" s="5"/>
      <c r="E126" s="5"/>
      <c r="F126" s="5"/>
      <c r="G126" s="6" t="s">
        <v>4841</v>
      </c>
      <c r="H126" t="s">
        <v>374</v>
      </c>
      <c r="I126" t="s">
        <v>7002</v>
      </c>
      <c r="J126" t="s">
        <v>5732</v>
      </c>
      <c r="K126" t="s">
        <v>5525</v>
      </c>
      <c r="M126">
        <v>2023</v>
      </c>
      <c r="P126">
        <v>479</v>
      </c>
      <c r="Q126">
        <v>492</v>
      </c>
      <c r="U126" t="s">
        <v>5491</v>
      </c>
      <c r="V126" t="s">
        <v>5498</v>
      </c>
    </row>
    <row r="127" spans="1:22" x14ac:dyDescent="0.25">
      <c r="A127" t="s">
        <v>5424</v>
      </c>
      <c r="B127" t="str">
        <f t="shared" si="1"/>
        <v>DELETED</v>
      </c>
      <c r="C127" s="5"/>
      <c r="D127" s="5"/>
      <c r="E127" s="5" t="s">
        <v>5431</v>
      </c>
      <c r="F127" s="5"/>
      <c r="G127" s="6" t="s">
        <v>4842</v>
      </c>
      <c r="H127" t="s">
        <v>4089</v>
      </c>
      <c r="I127" t="s">
        <v>7069</v>
      </c>
      <c r="J127" t="s">
        <v>5733</v>
      </c>
      <c r="K127" t="s">
        <v>5734</v>
      </c>
      <c r="M127">
        <v>2024</v>
      </c>
      <c r="P127">
        <v>117</v>
      </c>
      <c r="Q127">
        <v>136</v>
      </c>
      <c r="U127" t="s">
        <v>5735</v>
      </c>
      <c r="V127" t="s">
        <v>5498</v>
      </c>
    </row>
    <row r="128" spans="1:22" x14ac:dyDescent="0.25">
      <c r="A128" t="s">
        <v>5424</v>
      </c>
      <c r="B128" t="str">
        <f t="shared" si="1"/>
        <v>DELETED</v>
      </c>
      <c r="C128" s="5"/>
      <c r="D128" s="5"/>
      <c r="E128" s="5" t="s">
        <v>5431</v>
      </c>
      <c r="F128" s="5"/>
      <c r="G128" s="6" t="s">
        <v>4843</v>
      </c>
      <c r="H128" t="s">
        <v>4090</v>
      </c>
      <c r="I128" t="s">
        <v>4632</v>
      </c>
      <c r="J128" t="s">
        <v>5736</v>
      </c>
      <c r="K128" t="s">
        <v>5662</v>
      </c>
      <c r="M128">
        <v>2020</v>
      </c>
      <c r="P128">
        <v>135</v>
      </c>
      <c r="Q128">
        <v>142</v>
      </c>
      <c r="U128" t="s">
        <v>5663</v>
      </c>
      <c r="V128" t="s">
        <v>5539</v>
      </c>
    </row>
    <row r="129" spans="1:23" x14ac:dyDescent="0.25">
      <c r="A129" t="s">
        <v>5424</v>
      </c>
      <c r="B129" t="str">
        <f t="shared" si="1"/>
        <v>DELETED</v>
      </c>
      <c r="C129" s="5"/>
      <c r="D129" s="5"/>
      <c r="E129" s="5" t="s">
        <v>5431</v>
      </c>
      <c r="F129" s="5"/>
      <c r="G129" s="6" t="s">
        <v>4844</v>
      </c>
      <c r="H129" t="s">
        <v>4091</v>
      </c>
      <c r="I129" t="s">
        <v>4617</v>
      </c>
      <c r="J129" t="s">
        <v>5737</v>
      </c>
      <c r="K129" t="s">
        <v>5564</v>
      </c>
      <c r="M129">
        <v>2024</v>
      </c>
      <c r="P129">
        <v>55</v>
      </c>
      <c r="Q129">
        <v>62</v>
      </c>
      <c r="U129" t="s">
        <v>5480</v>
      </c>
      <c r="V129" t="s">
        <v>5498</v>
      </c>
    </row>
    <row r="130" spans="1:23" x14ac:dyDescent="0.25">
      <c r="A130" t="s">
        <v>5426</v>
      </c>
      <c r="B130" t="str">
        <f t="shared" si="1"/>
        <v>READ</v>
      </c>
      <c r="C130" s="5"/>
      <c r="D130" s="5"/>
      <c r="E130" s="5"/>
      <c r="F130" s="5"/>
      <c r="G130" s="6" t="s">
        <v>4845</v>
      </c>
      <c r="H130" t="s">
        <v>7462</v>
      </c>
      <c r="I130" t="s">
        <v>7070</v>
      </c>
      <c r="J130" t="s">
        <v>5738</v>
      </c>
      <c r="K130" t="s">
        <v>5525</v>
      </c>
      <c r="M130">
        <v>2025</v>
      </c>
      <c r="P130">
        <v>57</v>
      </c>
      <c r="Q130">
        <v>69</v>
      </c>
      <c r="U130" t="s">
        <v>5464</v>
      </c>
      <c r="V130" t="s">
        <v>5498</v>
      </c>
    </row>
    <row r="131" spans="1:23" x14ac:dyDescent="0.25">
      <c r="A131" t="s">
        <v>5426</v>
      </c>
      <c r="B131" t="str">
        <f t="shared" ref="B131:B194" si="2">IF(OR(C131="x",D131="x",E131="x",F131="x"),"DELETED","READ")</f>
        <v>DELETED</v>
      </c>
      <c r="C131" s="5"/>
      <c r="D131" s="5"/>
      <c r="E131" s="5" t="s">
        <v>5431</v>
      </c>
      <c r="F131" s="5"/>
      <c r="G131" s="6" t="s">
        <v>4846</v>
      </c>
      <c r="H131" t="s">
        <v>4092</v>
      </c>
      <c r="I131" t="s">
        <v>7071</v>
      </c>
      <c r="J131" t="s">
        <v>5739</v>
      </c>
      <c r="K131" t="s">
        <v>5557</v>
      </c>
      <c r="M131">
        <v>2024</v>
      </c>
      <c r="P131">
        <v>72</v>
      </c>
      <c r="Q131">
        <v>84</v>
      </c>
      <c r="U131" t="s">
        <v>5477</v>
      </c>
      <c r="V131" t="s">
        <v>5498</v>
      </c>
    </row>
    <row r="132" spans="1:23" x14ac:dyDescent="0.25">
      <c r="A132" t="s">
        <v>5425</v>
      </c>
      <c r="B132" t="str">
        <f t="shared" si="2"/>
        <v>DELETED</v>
      </c>
      <c r="C132" s="5"/>
      <c r="D132" s="5"/>
      <c r="E132" s="5" t="s">
        <v>5431</v>
      </c>
      <c r="F132" s="5"/>
      <c r="G132" s="6" t="s">
        <v>4847</v>
      </c>
      <c r="H132" t="s">
        <v>4093</v>
      </c>
      <c r="I132" t="s">
        <v>7072</v>
      </c>
      <c r="J132" t="s">
        <v>5740</v>
      </c>
      <c r="K132" t="s">
        <v>5741</v>
      </c>
      <c r="M132">
        <v>2019</v>
      </c>
      <c r="N132">
        <v>38</v>
      </c>
      <c r="O132">
        <v>1</v>
      </c>
      <c r="P132">
        <v>227</v>
      </c>
      <c r="Q132">
        <v>253</v>
      </c>
      <c r="S132" t="s">
        <v>970</v>
      </c>
    </row>
    <row r="133" spans="1:23" x14ac:dyDescent="0.25">
      <c r="A133" t="s">
        <v>5424</v>
      </c>
      <c r="B133" t="str">
        <f t="shared" si="2"/>
        <v>DELETED</v>
      </c>
      <c r="C133" s="5" t="s">
        <v>5431</v>
      </c>
      <c r="D133" s="5"/>
      <c r="E133" s="5"/>
      <c r="F133" s="5"/>
      <c r="G133" s="6" t="s">
        <v>4848</v>
      </c>
      <c r="H133" t="s">
        <v>4094</v>
      </c>
      <c r="I133" t="s">
        <v>4633</v>
      </c>
      <c r="J133" t="s">
        <v>5742</v>
      </c>
      <c r="K133" t="s">
        <v>5743</v>
      </c>
      <c r="M133">
        <v>2025</v>
      </c>
      <c r="P133">
        <v>119</v>
      </c>
      <c r="Q133">
        <v>132</v>
      </c>
      <c r="U133" t="s">
        <v>5744</v>
      </c>
      <c r="V133" t="s">
        <v>5640</v>
      </c>
      <c r="W133" t="s">
        <v>7451</v>
      </c>
    </row>
    <row r="134" spans="1:23" x14ac:dyDescent="0.25">
      <c r="A134" t="s">
        <v>5424</v>
      </c>
      <c r="B134" t="str">
        <f t="shared" si="2"/>
        <v>DELETED</v>
      </c>
      <c r="C134" s="5"/>
      <c r="D134" s="5"/>
      <c r="E134" s="5" t="s">
        <v>5431</v>
      </c>
      <c r="F134" s="5"/>
      <c r="G134" s="6" t="s">
        <v>4849</v>
      </c>
      <c r="H134" t="s">
        <v>4095</v>
      </c>
      <c r="I134" t="s">
        <v>4617</v>
      </c>
      <c r="J134" t="s">
        <v>5745</v>
      </c>
      <c r="K134" t="s">
        <v>5564</v>
      </c>
      <c r="M134">
        <v>2024</v>
      </c>
      <c r="P134">
        <v>11</v>
      </c>
      <c r="Q134">
        <v>21</v>
      </c>
      <c r="U134" t="s">
        <v>5480</v>
      </c>
      <c r="V134" t="s">
        <v>5498</v>
      </c>
    </row>
    <row r="135" spans="1:23" x14ac:dyDescent="0.25">
      <c r="A135" t="s">
        <v>5425</v>
      </c>
      <c r="B135" t="str">
        <f t="shared" si="2"/>
        <v>DELETED</v>
      </c>
      <c r="C135" s="5" t="s">
        <v>5431</v>
      </c>
      <c r="D135" s="5"/>
      <c r="E135" s="5"/>
      <c r="F135" s="5"/>
      <c r="G135" s="6" t="s">
        <v>4850</v>
      </c>
      <c r="H135" t="s">
        <v>4096</v>
      </c>
      <c r="I135" t="s">
        <v>4634</v>
      </c>
      <c r="K135" t="s">
        <v>5746</v>
      </c>
      <c r="M135">
        <v>2019</v>
      </c>
      <c r="N135">
        <v>42</v>
      </c>
      <c r="O135">
        <v>5</v>
      </c>
      <c r="P135">
        <v>327</v>
      </c>
      <c r="Q135">
        <v>331</v>
      </c>
      <c r="S135" t="s">
        <v>5747</v>
      </c>
    </row>
    <row r="136" spans="1:23" x14ac:dyDescent="0.25">
      <c r="A136" t="s">
        <v>5426</v>
      </c>
      <c r="B136" t="str">
        <f t="shared" si="2"/>
        <v>DELETED</v>
      </c>
      <c r="C136" s="5"/>
      <c r="D136" s="5" t="s">
        <v>5431</v>
      </c>
      <c r="E136" s="5"/>
      <c r="F136" s="5"/>
      <c r="G136" s="6" t="s">
        <v>4851</v>
      </c>
      <c r="H136" t="s">
        <v>7473</v>
      </c>
      <c r="I136" t="s">
        <v>7073</v>
      </c>
      <c r="J136" t="s">
        <v>5748</v>
      </c>
      <c r="K136" t="s">
        <v>5749</v>
      </c>
      <c r="M136">
        <v>2023</v>
      </c>
      <c r="P136">
        <v>570</v>
      </c>
      <c r="Q136">
        <v>588</v>
      </c>
      <c r="U136" t="s">
        <v>5750</v>
      </c>
      <c r="V136" t="s">
        <v>5498</v>
      </c>
    </row>
    <row r="137" spans="1:23" x14ac:dyDescent="0.25">
      <c r="A137" t="s">
        <v>5424</v>
      </c>
      <c r="B137" t="str">
        <f t="shared" si="2"/>
        <v>DELETED</v>
      </c>
      <c r="C137" s="5"/>
      <c r="D137" s="5"/>
      <c r="E137" s="5" t="s">
        <v>5431</v>
      </c>
      <c r="F137" s="5"/>
      <c r="G137" s="6" t="s">
        <v>4852</v>
      </c>
      <c r="H137" t="s">
        <v>4097</v>
      </c>
      <c r="I137" t="s">
        <v>7074</v>
      </c>
      <c r="J137" t="s">
        <v>5751</v>
      </c>
      <c r="K137" t="s">
        <v>5752</v>
      </c>
      <c r="M137">
        <v>2021</v>
      </c>
      <c r="P137">
        <v>161</v>
      </c>
      <c r="Q137">
        <v>187</v>
      </c>
      <c r="U137" t="s">
        <v>5753</v>
      </c>
      <c r="V137" t="s">
        <v>5505</v>
      </c>
    </row>
    <row r="138" spans="1:23" x14ac:dyDescent="0.25">
      <c r="A138" t="s">
        <v>5424</v>
      </c>
      <c r="B138" t="str">
        <f t="shared" si="2"/>
        <v>DELETED</v>
      </c>
      <c r="C138" s="5"/>
      <c r="D138" s="5"/>
      <c r="E138" s="5" t="s">
        <v>5431</v>
      </c>
      <c r="F138" s="5"/>
      <c r="G138" s="6" t="s">
        <v>4853</v>
      </c>
      <c r="H138" t="s">
        <v>4098</v>
      </c>
      <c r="I138" t="s">
        <v>7075</v>
      </c>
      <c r="J138" t="s">
        <v>5754</v>
      </c>
      <c r="K138" t="s">
        <v>5662</v>
      </c>
      <c r="M138">
        <v>2020</v>
      </c>
      <c r="P138">
        <v>97</v>
      </c>
      <c r="Q138">
        <v>108</v>
      </c>
      <c r="U138" t="s">
        <v>5663</v>
      </c>
      <c r="V138" t="s">
        <v>5539</v>
      </c>
    </row>
    <row r="139" spans="1:23" x14ac:dyDescent="0.25">
      <c r="A139" t="s">
        <v>5424</v>
      </c>
      <c r="B139" t="str">
        <f t="shared" si="2"/>
        <v>DELETED</v>
      </c>
      <c r="C139" s="5"/>
      <c r="D139" s="5"/>
      <c r="E139" s="5" t="s">
        <v>5431</v>
      </c>
      <c r="F139" s="5"/>
      <c r="G139" s="6" t="s">
        <v>4854</v>
      </c>
      <c r="H139" t="s">
        <v>7474</v>
      </c>
      <c r="I139" t="s">
        <v>7076</v>
      </c>
      <c r="J139" t="s">
        <v>5755</v>
      </c>
      <c r="K139" t="s">
        <v>5575</v>
      </c>
      <c r="M139">
        <v>2022</v>
      </c>
      <c r="P139">
        <v>193</v>
      </c>
      <c r="Q139">
        <v>211</v>
      </c>
      <c r="U139" t="s">
        <v>5486</v>
      </c>
      <c r="V139" t="s">
        <v>5539</v>
      </c>
    </row>
    <row r="140" spans="1:23" x14ac:dyDescent="0.25">
      <c r="A140" t="s">
        <v>5426</v>
      </c>
      <c r="B140" t="str">
        <f t="shared" si="2"/>
        <v>DELETED</v>
      </c>
      <c r="C140" s="5"/>
      <c r="D140" s="5"/>
      <c r="E140" s="5" t="s">
        <v>5431</v>
      </c>
      <c r="F140" s="5"/>
      <c r="G140" s="6" t="s">
        <v>4855</v>
      </c>
      <c r="H140" t="s">
        <v>4099</v>
      </c>
      <c r="I140" t="s">
        <v>7002</v>
      </c>
      <c r="J140" t="s">
        <v>5756</v>
      </c>
      <c r="K140" t="s">
        <v>5526</v>
      </c>
      <c r="M140">
        <v>2020</v>
      </c>
      <c r="P140">
        <v>206</v>
      </c>
      <c r="Q140">
        <v>218</v>
      </c>
      <c r="U140" t="s">
        <v>5757</v>
      </c>
      <c r="V140" t="s">
        <v>5539</v>
      </c>
    </row>
    <row r="141" spans="1:23" x14ac:dyDescent="0.25">
      <c r="A141" t="s">
        <v>5424</v>
      </c>
      <c r="B141" t="str">
        <f t="shared" si="2"/>
        <v>DELETED</v>
      </c>
      <c r="C141" s="5"/>
      <c r="D141" s="5"/>
      <c r="E141" s="5" t="s">
        <v>5431</v>
      </c>
      <c r="F141" s="5"/>
      <c r="G141" s="6" t="s">
        <v>4856</v>
      </c>
      <c r="H141" t="s">
        <v>4100</v>
      </c>
      <c r="I141" t="s">
        <v>4625</v>
      </c>
      <c r="J141" t="s">
        <v>5758</v>
      </c>
      <c r="K141" t="s">
        <v>5659</v>
      </c>
      <c r="M141">
        <v>2025</v>
      </c>
      <c r="P141">
        <v>109</v>
      </c>
      <c r="Q141">
        <v>154</v>
      </c>
      <c r="U141" t="s">
        <v>5660</v>
      </c>
      <c r="V141" t="s">
        <v>5498</v>
      </c>
    </row>
    <row r="142" spans="1:23" x14ac:dyDescent="0.25">
      <c r="A142" t="s">
        <v>5424</v>
      </c>
      <c r="B142" t="str">
        <f>IF(OR(C142="x",D142="x",E142="x",F142="x"),"DELETED","READ")</f>
        <v>DELETED</v>
      </c>
      <c r="C142" s="5"/>
      <c r="D142" s="5" t="s">
        <v>5431</v>
      </c>
      <c r="E142" s="5"/>
      <c r="F142" s="5"/>
      <c r="G142" s="6" t="s">
        <v>4857</v>
      </c>
      <c r="H142" t="s">
        <v>4101</v>
      </c>
      <c r="I142" t="s">
        <v>4633</v>
      </c>
      <c r="J142" t="s">
        <v>5759</v>
      </c>
      <c r="K142" t="s">
        <v>5760</v>
      </c>
      <c r="M142">
        <v>2024</v>
      </c>
      <c r="P142">
        <v>133</v>
      </c>
      <c r="Q142">
        <v>147</v>
      </c>
      <c r="U142" t="s">
        <v>5761</v>
      </c>
      <c r="V142" t="s">
        <v>5640</v>
      </c>
    </row>
    <row r="143" spans="1:23" x14ac:dyDescent="0.25">
      <c r="A143" t="s">
        <v>5427</v>
      </c>
      <c r="B143" t="str">
        <f>IF(OR(C143="x",D143="x",E143="x",F143="x"),"DELETED","READ")</f>
        <v>DELETED</v>
      </c>
      <c r="C143" s="5"/>
      <c r="D143" s="5" t="s">
        <v>5431</v>
      </c>
      <c r="E143" s="5"/>
      <c r="F143" s="5"/>
      <c r="G143" s="6" t="s">
        <v>4858</v>
      </c>
      <c r="H143" t="s">
        <v>4102</v>
      </c>
      <c r="I143" t="s">
        <v>4635</v>
      </c>
      <c r="J143" t="s">
        <v>5762</v>
      </c>
      <c r="K143" t="s">
        <v>5763</v>
      </c>
      <c r="M143">
        <v>2025</v>
      </c>
      <c r="P143">
        <v>1</v>
      </c>
      <c r="Q143">
        <v>19</v>
      </c>
      <c r="U143" t="s">
        <v>5764</v>
      </c>
      <c r="V143" t="s">
        <v>5505</v>
      </c>
    </row>
    <row r="144" spans="1:23" x14ac:dyDescent="0.25">
      <c r="A144" t="s">
        <v>5424</v>
      </c>
      <c r="B144" t="str">
        <f t="shared" si="2"/>
        <v>DELETED</v>
      </c>
      <c r="C144" s="5" t="s">
        <v>5431</v>
      </c>
      <c r="D144" s="5"/>
      <c r="E144" s="5"/>
      <c r="F144" s="5"/>
      <c r="G144" s="6" t="s">
        <v>4859</v>
      </c>
      <c r="H144" t="s">
        <v>4103</v>
      </c>
      <c r="I144" t="s">
        <v>4636</v>
      </c>
      <c r="J144" t="s">
        <v>5765</v>
      </c>
      <c r="K144" t="s">
        <v>5766</v>
      </c>
      <c r="M144">
        <v>2023</v>
      </c>
      <c r="P144">
        <v>169</v>
      </c>
      <c r="Q144">
        <v>178</v>
      </c>
      <c r="U144" t="s">
        <v>5767</v>
      </c>
      <c r="V144" t="s">
        <v>5539</v>
      </c>
      <c r="W144" t="s">
        <v>7451</v>
      </c>
    </row>
    <row r="145" spans="1:23" x14ac:dyDescent="0.25">
      <c r="A145" t="s">
        <v>5424</v>
      </c>
      <c r="B145" t="str">
        <f t="shared" si="2"/>
        <v>DELETED</v>
      </c>
      <c r="C145" s="5" t="s">
        <v>5431</v>
      </c>
      <c r="D145" s="5"/>
      <c r="E145" s="5"/>
      <c r="F145" s="5"/>
      <c r="G145" s="6" t="s">
        <v>4860</v>
      </c>
      <c r="H145" t="s">
        <v>4104</v>
      </c>
      <c r="I145" t="s">
        <v>7077</v>
      </c>
      <c r="J145" t="s">
        <v>5768</v>
      </c>
      <c r="K145" t="s">
        <v>5769</v>
      </c>
      <c r="M145">
        <v>2025</v>
      </c>
      <c r="P145">
        <v>123</v>
      </c>
      <c r="Q145">
        <v>240</v>
      </c>
      <c r="U145" t="s">
        <v>5770</v>
      </c>
      <c r="V145" t="s">
        <v>5498</v>
      </c>
      <c r="W145" t="s">
        <v>7451</v>
      </c>
    </row>
    <row r="146" spans="1:23" x14ac:dyDescent="0.25">
      <c r="A146" t="s">
        <v>5425</v>
      </c>
      <c r="B146" t="str">
        <f t="shared" si="2"/>
        <v>DELETED</v>
      </c>
      <c r="C146" s="5"/>
      <c r="D146" s="5"/>
      <c r="E146" s="5" t="s">
        <v>5431</v>
      </c>
      <c r="F146" s="5"/>
      <c r="G146" s="6" t="s">
        <v>4861</v>
      </c>
      <c r="H146" t="s">
        <v>4105</v>
      </c>
      <c r="I146" t="s">
        <v>4637</v>
      </c>
      <c r="J146" t="s">
        <v>5771</v>
      </c>
      <c r="K146" t="s">
        <v>5772</v>
      </c>
      <c r="M146">
        <v>2022</v>
      </c>
      <c r="N146">
        <v>28</v>
      </c>
      <c r="O146">
        <v>6</v>
      </c>
      <c r="P146">
        <v>7317</v>
      </c>
      <c r="Q146">
        <v>7353</v>
      </c>
      <c r="S146" t="s">
        <v>5773</v>
      </c>
    </row>
    <row r="147" spans="1:23" x14ac:dyDescent="0.25">
      <c r="A147" t="s">
        <v>5424</v>
      </c>
      <c r="B147" t="str">
        <f t="shared" si="2"/>
        <v>DELETED</v>
      </c>
      <c r="C147" s="5"/>
      <c r="D147" s="5"/>
      <c r="E147" s="5" t="s">
        <v>5431</v>
      </c>
      <c r="F147" s="5"/>
      <c r="G147" s="6" t="s">
        <v>4862</v>
      </c>
      <c r="H147" t="s">
        <v>4106</v>
      </c>
      <c r="I147" t="s">
        <v>4638</v>
      </c>
      <c r="J147" t="s">
        <v>5774</v>
      </c>
      <c r="K147" t="s">
        <v>5775</v>
      </c>
      <c r="M147">
        <v>2024</v>
      </c>
      <c r="P147">
        <v>11</v>
      </c>
      <c r="Q147">
        <v>29</v>
      </c>
      <c r="U147" t="s">
        <v>5776</v>
      </c>
      <c r="V147" t="s">
        <v>5498</v>
      </c>
    </row>
    <row r="148" spans="1:23" x14ac:dyDescent="0.25">
      <c r="A148" t="s">
        <v>5424</v>
      </c>
      <c r="B148" t="str">
        <f t="shared" si="2"/>
        <v>DELETED</v>
      </c>
      <c r="C148" s="5" t="s">
        <v>5431</v>
      </c>
      <c r="D148" s="5"/>
      <c r="E148" s="5"/>
      <c r="F148" s="5"/>
      <c r="G148" s="6" t="s">
        <v>4863</v>
      </c>
      <c r="H148" t="s">
        <v>4107</v>
      </c>
      <c r="I148" t="s">
        <v>7078</v>
      </c>
      <c r="J148" t="s">
        <v>5777</v>
      </c>
      <c r="K148" t="s">
        <v>5778</v>
      </c>
      <c r="M148">
        <v>2024</v>
      </c>
      <c r="P148">
        <v>75</v>
      </c>
      <c r="Q148">
        <v>108</v>
      </c>
      <c r="U148" t="s">
        <v>5779</v>
      </c>
      <c r="V148" t="s">
        <v>5640</v>
      </c>
    </row>
    <row r="149" spans="1:23" x14ac:dyDescent="0.25">
      <c r="A149" t="s">
        <v>5424</v>
      </c>
      <c r="B149" t="str">
        <f t="shared" si="2"/>
        <v>DELETED</v>
      </c>
      <c r="C149" s="5"/>
      <c r="D149" s="5" t="s">
        <v>5431</v>
      </c>
      <c r="E149" s="5"/>
      <c r="F149" s="5"/>
      <c r="G149" s="6" t="s">
        <v>4864</v>
      </c>
      <c r="H149" t="s">
        <v>4108</v>
      </c>
      <c r="I149" t="s">
        <v>7079</v>
      </c>
      <c r="J149" t="s">
        <v>5780</v>
      </c>
      <c r="K149" t="s">
        <v>5781</v>
      </c>
      <c r="M149">
        <v>2022</v>
      </c>
      <c r="P149">
        <v>173</v>
      </c>
      <c r="Q149">
        <v>221</v>
      </c>
      <c r="U149" t="s">
        <v>5782</v>
      </c>
      <c r="V149" t="s">
        <v>5505</v>
      </c>
    </row>
    <row r="150" spans="1:23" x14ac:dyDescent="0.25">
      <c r="A150" t="s">
        <v>5424</v>
      </c>
      <c r="B150" t="str">
        <f t="shared" si="2"/>
        <v>DELETED</v>
      </c>
      <c r="C150" s="5"/>
      <c r="D150" s="5" t="s">
        <v>5431</v>
      </c>
      <c r="E150" s="5"/>
      <c r="F150" s="5"/>
      <c r="G150" s="6" t="s">
        <v>4865</v>
      </c>
      <c r="H150" t="s">
        <v>4109</v>
      </c>
      <c r="I150" t="s">
        <v>7035</v>
      </c>
      <c r="J150" t="s">
        <v>5783</v>
      </c>
      <c r="K150" t="s">
        <v>5612</v>
      </c>
      <c r="M150">
        <v>2024</v>
      </c>
      <c r="P150">
        <v>151</v>
      </c>
      <c r="Q150">
        <v>184</v>
      </c>
      <c r="U150" t="s">
        <v>5613</v>
      </c>
      <c r="V150" t="s">
        <v>5539</v>
      </c>
    </row>
    <row r="151" spans="1:23" x14ac:dyDescent="0.25">
      <c r="A151" t="s">
        <v>5424</v>
      </c>
      <c r="B151" t="str">
        <f t="shared" si="2"/>
        <v>DELETED</v>
      </c>
      <c r="C151" s="5" t="s">
        <v>5431</v>
      </c>
      <c r="D151" s="5"/>
      <c r="E151" s="5"/>
      <c r="F151" s="5"/>
      <c r="G151" s="6" t="s">
        <v>4866</v>
      </c>
      <c r="H151" t="s">
        <v>4110</v>
      </c>
      <c r="I151" t="s">
        <v>4639</v>
      </c>
      <c r="J151" t="s">
        <v>5784</v>
      </c>
      <c r="K151" t="s">
        <v>5785</v>
      </c>
      <c r="M151">
        <v>2023</v>
      </c>
      <c r="P151">
        <v>215</v>
      </c>
      <c r="Q151">
        <v>233</v>
      </c>
      <c r="U151" t="s">
        <v>5786</v>
      </c>
      <c r="V151" t="s">
        <v>5569</v>
      </c>
      <c r="W151" t="s">
        <v>7451</v>
      </c>
    </row>
    <row r="152" spans="1:23" x14ac:dyDescent="0.25">
      <c r="A152" t="s">
        <v>5424</v>
      </c>
      <c r="B152" t="str">
        <f t="shared" si="2"/>
        <v>DELETED</v>
      </c>
      <c r="C152" s="5" t="s">
        <v>5431</v>
      </c>
      <c r="D152" s="5"/>
      <c r="E152" s="5"/>
      <c r="F152" s="5"/>
      <c r="G152" s="6" t="s">
        <v>4867</v>
      </c>
      <c r="H152" t="s">
        <v>4111</v>
      </c>
      <c r="I152" t="s">
        <v>4640</v>
      </c>
      <c r="J152" t="s">
        <v>5787</v>
      </c>
      <c r="K152" t="s">
        <v>5788</v>
      </c>
      <c r="M152">
        <v>2024</v>
      </c>
      <c r="P152">
        <v>37</v>
      </c>
      <c r="Q152">
        <v>59</v>
      </c>
      <c r="U152" t="s">
        <v>5789</v>
      </c>
      <c r="V152" t="s">
        <v>5505</v>
      </c>
    </row>
    <row r="153" spans="1:23" x14ac:dyDescent="0.25">
      <c r="A153" t="s">
        <v>5426</v>
      </c>
      <c r="B153" t="str">
        <f t="shared" si="2"/>
        <v>READ</v>
      </c>
      <c r="C153" s="5"/>
      <c r="D153" s="5"/>
      <c r="E153" s="5"/>
      <c r="F153" s="5"/>
      <c r="G153" s="6" t="s">
        <v>4868</v>
      </c>
      <c r="H153" t="s">
        <v>4112</v>
      </c>
      <c r="I153" t="s">
        <v>7080</v>
      </c>
      <c r="J153" t="s">
        <v>5790</v>
      </c>
      <c r="K153" t="s">
        <v>5791</v>
      </c>
      <c r="M153">
        <v>2020</v>
      </c>
      <c r="P153">
        <v>563</v>
      </c>
      <c r="Q153">
        <v>575</v>
      </c>
      <c r="U153" t="s">
        <v>5792</v>
      </c>
      <c r="V153" t="s">
        <v>5539</v>
      </c>
    </row>
    <row r="154" spans="1:23" x14ac:dyDescent="0.25">
      <c r="A154" t="s">
        <v>5424</v>
      </c>
      <c r="B154" t="str">
        <f t="shared" si="2"/>
        <v>DELETED</v>
      </c>
      <c r="C154" s="5"/>
      <c r="D154" s="5" t="s">
        <v>5431</v>
      </c>
      <c r="E154" s="5"/>
      <c r="F154" s="5"/>
      <c r="G154" s="6" t="s">
        <v>4869</v>
      </c>
      <c r="H154" t="s">
        <v>4113</v>
      </c>
      <c r="I154" t="s">
        <v>4609</v>
      </c>
      <c r="J154" t="s">
        <v>5793</v>
      </c>
      <c r="K154" t="s">
        <v>5699</v>
      </c>
      <c r="M154">
        <v>2023</v>
      </c>
      <c r="P154">
        <v>93</v>
      </c>
      <c r="Q154">
        <v>106</v>
      </c>
      <c r="U154" t="s">
        <v>5463</v>
      </c>
      <c r="V154" t="s">
        <v>5505</v>
      </c>
    </row>
    <row r="155" spans="1:23" x14ac:dyDescent="0.25">
      <c r="A155" t="s">
        <v>5426</v>
      </c>
      <c r="B155" t="str">
        <f t="shared" si="2"/>
        <v>DELETED</v>
      </c>
      <c r="C155" s="5"/>
      <c r="D155" s="5"/>
      <c r="E155" s="5" t="s">
        <v>5431</v>
      </c>
      <c r="F155" s="5"/>
      <c r="G155" s="6" t="s">
        <v>4870</v>
      </c>
      <c r="H155" t="s">
        <v>381</v>
      </c>
      <c r="I155" t="s">
        <v>7081</v>
      </c>
      <c r="J155" t="s">
        <v>744</v>
      </c>
      <c r="K155" t="s">
        <v>4144</v>
      </c>
      <c r="M155">
        <v>2024</v>
      </c>
      <c r="P155">
        <v>291</v>
      </c>
      <c r="Q155">
        <v>308</v>
      </c>
      <c r="U155" t="s">
        <v>5655</v>
      </c>
      <c r="V155" t="s">
        <v>5498</v>
      </c>
    </row>
    <row r="156" spans="1:23" x14ac:dyDescent="0.25">
      <c r="A156" t="s">
        <v>5425</v>
      </c>
      <c r="B156" t="str">
        <f t="shared" si="2"/>
        <v>DELETED</v>
      </c>
      <c r="C156" s="5"/>
      <c r="D156" s="5" t="s">
        <v>5431</v>
      </c>
      <c r="E156" s="5"/>
      <c r="F156" s="5"/>
      <c r="G156" s="6" t="s">
        <v>4871</v>
      </c>
      <c r="H156" t="s">
        <v>4114</v>
      </c>
      <c r="I156" t="s">
        <v>7082</v>
      </c>
      <c r="J156" t="s">
        <v>5794</v>
      </c>
      <c r="K156" t="s">
        <v>5795</v>
      </c>
      <c r="M156">
        <v>2025</v>
      </c>
      <c r="S156" t="s">
        <v>5796</v>
      </c>
    </row>
    <row r="157" spans="1:23" x14ac:dyDescent="0.25">
      <c r="A157" t="s">
        <v>5424</v>
      </c>
      <c r="B157" t="str">
        <f t="shared" si="2"/>
        <v>READ</v>
      </c>
      <c r="C157" s="5"/>
      <c r="D157" s="5"/>
      <c r="E157" s="5"/>
      <c r="F157" s="5"/>
      <c r="G157" s="6" t="s">
        <v>4872</v>
      </c>
      <c r="H157" t="s">
        <v>4115</v>
      </c>
      <c r="I157" t="s">
        <v>7083</v>
      </c>
      <c r="J157" t="s">
        <v>5797</v>
      </c>
      <c r="K157" t="s">
        <v>5798</v>
      </c>
      <c r="M157">
        <v>2024</v>
      </c>
      <c r="P157">
        <v>441</v>
      </c>
      <c r="Q157">
        <v>462</v>
      </c>
      <c r="U157" t="s">
        <v>5799</v>
      </c>
      <c r="V157" t="s">
        <v>5539</v>
      </c>
    </row>
    <row r="158" spans="1:23" x14ac:dyDescent="0.25">
      <c r="A158" t="s">
        <v>5425</v>
      </c>
      <c r="B158" t="str">
        <f t="shared" si="2"/>
        <v>DELETED</v>
      </c>
      <c r="C158" s="5"/>
      <c r="D158" s="5"/>
      <c r="E158" s="5" t="s">
        <v>5431</v>
      </c>
      <c r="F158" s="5"/>
      <c r="G158" s="6" t="s">
        <v>4873</v>
      </c>
      <c r="H158" t="s">
        <v>4116</v>
      </c>
      <c r="I158" t="s">
        <v>7084</v>
      </c>
      <c r="K158" t="s">
        <v>5501</v>
      </c>
      <c r="M158">
        <v>2023</v>
      </c>
      <c r="N158">
        <v>65</v>
      </c>
      <c r="O158">
        <v>6</v>
      </c>
      <c r="P158">
        <v>731</v>
      </c>
      <c r="Q158">
        <v>751</v>
      </c>
      <c r="S158" t="s">
        <v>964</v>
      </c>
    </row>
    <row r="159" spans="1:23" x14ac:dyDescent="0.25">
      <c r="A159" t="s">
        <v>5426</v>
      </c>
      <c r="B159" t="str">
        <f t="shared" si="2"/>
        <v>DELETED</v>
      </c>
      <c r="C159" s="5"/>
      <c r="D159" s="5"/>
      <c r="E159" s="5" t="s">
        <v>5431</v>
      </c>
      <c r="F159" s="5"/>
      <c r="G159" s="6" t="s">
        <v>4874</v>
      </c>
      <c r="H159" t="s">
        <v>4117</v>
      </c>
      <c r="I159" t="s">
        <v>4641</v>
      </c>
      <c r="J159" t="s">
        <v>5800</v>
      </c>
      <c r="K159" t="s">
        <v>5801</v>
      </c>
      <c r="M159">
        <v>2020</v>
      </c>
      <c r="P159">
        <v>587</v>
      </c>
      <c r="Q159">
        <v>605</v>
      </c>
      <c r="U159" t="s">
        <v>5802</v>
      </c>
      <c r="V159" t="s">
        <v>5539</v>
      </c>
    </row>
    <row r="160" spans="1:23" x14ac:dyDescent="0.25">
      <c r="A160" t="s">
        <v>5426</v>
      </c>
      <c r="B160" t="str">
        <f t="shared" si="2"/>
        <v>DELETED</v>
      </c>
      <c r="C160" s="5"/>
      <c r="D160" s="5"/>
      <c r="E160" s="5" t="s">
        <v>5431</v>
      </c>
      <c r="F160" s="5"/>
      <c r="G160" s="6" t="s">
        <v>4875</v>
      </c>
      <c r="H160" t="s">
        <v>7475</v>
      </c>
      <c r="I160" t="s">
        <v>7085</v>
      </c>
      <c r="J160" t="s">
        <v>5803</v>
      </c>
      <c r="K160" t="s">
        <v>5578</v>
      </c>
      <c r="M160">
        <v>2023</v>
      </c>
      <c r="P160">
        <v>141</v>
      </c>
      <c r="Q160">
        <v>157</v>
      </c>
      <c r="U160" t="s">
        <v>5657</v>
      </c>
      <c r="V160" t="s">
        <v>5498</v>
      </c>
    </row>
    <row r="161" spans="1:23" x14ac:dyDescent="0.25">
      <c r="A161" t="s">
        <v>5424</v>
      </c>
      <c r="B161" t="str">
        <f t="shared" si="2"/>
        <v>DELETED</v>
      </c>
      <c r="C161" s="5"/>
      <c r="D161" s="5"/>
      <c r="E161" s="5" t="s">
        <v>5431</v>
      </c>
      <c r="F161" s="5"/>
      <c r="G161" s="6" t="s">
        <v>4876</v>
      </c>
      <c r="H161" t="s">
        <v>4118</v>
      </c>
      <c r="I161" t="s">
        <v>7043</v>
      </c>
      <c r="J161" t="s">
        <v>5804</v>
      </c>
      <c r="K161" t="s">
        <v>5638</v>
      </c>
      <c r="M161">
        <v>2024</v>
      </c>
      <c r="P161">
        <v>53</v>
      </c>
      <c r="Q161">
        <v>78</v>
      </c>
      <c r="U161" t="s">
        <v>5639</v>
      </c>
      <c r="V161" t="s">
        <v>5640</v>
      </c>
    </row>
    <row r="162" spans="1:23" x14ac:dyDescent="0.25">
      <c r="A162" t="s">
        <v>5426</v>
      </c>
      <c r="B162" t="str">
        <f t="shared" si="2"/>
        <v>DELETED</v>
      </c>
      <c r="C162" s="5" t="s">
        <v>5431</v>
      </c>
      <c r="D162" s="5"/>
      <c r="E162" s="5"/>
      <c r="F162" s="5"/>
      <c r="G162" s="6" t="s">
        <v>4877</v>
      </c>
      <c r="H162" t="s">
        <v>5806</v>
      </c>
      <c r="I162" t="s">
        <v>7086</v>
      </c>
      <c r="J162" t="s">
        <v>5805</v>
      </c>
      <c r="K162" t="s">
        <v>5578</v>
      </c>
      <c r="M162">
        <v>2023</v>
      </c>
      <c r="P162">
        <v>347</v>
      </c>
      <c r="Q162">
        <v>363</v>
      </c>
      <c r="U162" t="s">
        <v>5657</v>
      </c>
      <c r="V162" t="s">
        <v>5498</v>
      </c>
    </row>
    <row r="163" spans="1:23" x14ac:dyDescent="0.25">
      <c r="A163" t="s">
        <v>5426</v>
      </c>
      <c r="B163" t="str">
        <f t="shared" si="2"/>
        <v>DELETED</v>
      </c>
      <c r="C163" s="5"/>
      <c r="D163" s="5"/>
      <c r="E163" s="5" t="s">
        <v>5431</v>
      </c>
      <c r="F163" s="5"/>
      <c r="G163" s="6" t="s">
        <v>4878</v>
      </c>
      <c r="H163" t="s">
        <v>365</v>
      </c>
      <c r="I163" t="s">
        <v>7087</v>
      </c>
      <c r="J163" t="s">
        <v>728</v>
      </c>
      <c r="K163" t="s">
        <v>5525</v>
      </c>
      <c r="M163">
        <v>2023</v>
      </c>
      <c r="P163">
        <v>18</v>
      </c>
      <c r="Q163">
        <v>30</v>
      </c>
      <c r="U163" t="s">
        <v>5491</v>
      </c>
      <c r="V163" t="s">
        <v>5498</v>
      </c>
    </row>
    <row r="164" spans="1:23" x14ac:dyDescent="0.25">
      <c r="A164" t="s">
        <v>5425</v>
      </c>
      <c r="B164" t="str">
        <f t="shared" si="2"/>
        <v>DELETED</v>
      </c>
      <c r="C164" s="5" t="s">
        <v>5431</v>
      </c>
      <c r="D164" s="5"/>
      <c r="E164" s="5"/>
      <c r="F164" s="5"/>
      <c r="G164" s="6" t="s">
        <v>4879</v>
      </c>
      <c r="H164" t="s">
        <v>4119</v>
      </c>
      <c r="I164" t="s">
        <v>7088</v>
      </c>
      <c r="J164" t="s">
        <v>5807</v>
      </c>
      <c r="K164" t="s">
        <v>5808</v>
      </c>
      <c r="M164">
        <v>2023</v>
      </c>
      <c r="N164">
        <v>32</v>
      </c>
      <c r="O164">
        <v>4</v>
      </c>
      <c r="P164">
        <v>1075</v>
      </c>
      <c r="Q164">
        <v>1110</v>
      </c>
      <c r="S164" t="s">
        <v>5809</v>
      </c>
    </row>
    <row r="165" spans="1:23" x14ac:dyDescent="0.25">
      <c r="A165" t="s">
        <v>5424</v>
      </c>
      <c r="B165" t="str">
        <f t="shared" si="2"/>
        <v>DELETED</v>
      </c>
      <c r="C165" s="5" t="s">
        <v>5431</v>
      </c>
      <c r="D165" s="5"/>
      <c r="E165" s="5"/>
      <c r="F165" s="5"/>
      <c r="G165" s="6" t="s">
        <v>4880</v>
      </c>
      <c r="H165" t="s">
        <v>4120</v>
      </c>
      <c r="I165" t="s">
        <v>7036</v>
      </c>
      <c r="J165" t="s">
        <v>5810</v>
      </c>
      <c r="K165" t="s">
        <v>5615</v>
      </c>
      <c r="M165">
        <v>2024</v>
      </c>
      <c r="P165">
        <v>199</v>
      </c>
      <c r="Q165">
        <v>226</v>
      </c>
      <c r="U165" t="s">
        <v>5616</v>
      </c>
      <c r="V165" t="s">
        <v>5539</v>
      </c>
      <c r="W165" t="s">
        <v>7451</v>
      </c>
    </row>
    <row r="166" spans="1:23" x14ac:dyDescent="0.25">
      <c r="A166" t="s">
        <v>5425</v>
      </c>
      <c r="B166" t="str">
        <f t="shared" si="2"/>
        <v>DELETED</v>
      </c>
      <c r="C166" s="5"/>
      <c r="D166" s="5"/>
      <c r="E166" s="5" t="s">
        <v>5431</v>
      </c>
      <c r="F166" s="5"/>
      <c r="G166" s="6" t="s">
        <v>4881</v>
      </c>
      <c r="H166" t="s">
        <v>4121</v>
      </c>
      <c r="I166" t="s">
        <v>4642</v>
      </c>
      <c r="K166" t="s">
        <v>5583</v>
      </c>
      <c r="M166">
        <v>2022</v>
      </c>
      <c r="N166">
        <v>66</v>
      </c>
      <c r="O166">
        <v>1</v>
      </c>
      <c r="P166">
        <v>8</v>
      </c>
      <c r="Q166">
        <v>15</v>
      </c>
      <c r="S166" t="s">
        <v>5502</v>
      </c>
    </row>
    <row r="167" spans="1:23" x14ac:dyDescent="0.25">
      <c r="A167" t="s">
        <v>5424</v>
      </c>
      <c r="B167" t="str">
        <f t="shared" si="2"/>
        <v>DELETED</v>
      </c>
      <c r="C167" s="5" t="s">
        <v>5431</v>
      </c>
      <c r="D167" s="5"/>
      <c r="E167" s="5"/>
      <c r="F167" s="5"/>
      <c r="G167" s="6" t="s">
        <v>4882</v>
      </c>
      <c r="H167" t="s">
        <v>4122</v>
      </c>
      <c r="I167" t="s">
        <v>4643</v>
      </c>
      <c r="J167" t="s">
        <v>5811</v>
      </c>
      <c r="K167" t="s">
        <v>5812</v>
      </c>
      <c r="M167">
        <v>2023</v>
      </c>
      <c r="P167">
        <v>3</v>
      </c>
      <c r="Q167">
        <v>23</v>
      </c>
      <c r="U167" t="s">
        <v>5813</v>
      </c>
      <c r="V167" t="s">
        <v>5505</v>
      </c>
    </row>
    <row r="168" spans="1:23" x14ac:dyDescent="0.25">
      <c r="A168" t="s">
        <v>5424</v>
      </c>
      <c r="B168" t="str">
        <f t="shared" si="2"/>
        <v>DELETED</v>
      </c>
      <c r="C168" s="5"/>
      <c r="D168" s="5" t="s">
        <v>5431</v>
      </c>
      <c r="E168" s="5"/>
      <c r="F168" s="5"/>
      <c r="G168" s="6" t="s">
        <v>4883</v>
      </c>
      <c r="H168" t="s">
        <v>4123</v>
      </c>
      <c r="I168" t="s">
        <v>4644</v>
      </c>
      <c r="J168" t="s">
        <v>5814</v>
      </c>
      <c r="K168" t="s">
        <v>5662</v>
      </c>
      <c r="M168">
        <v>2020</v>
      </c>
      <c r="P168">
        <v>143</v>
      </c>
      <c r="Q168">
        <v>157</v>
      </c>
      <c r="U168" t="s">
        <v>5663</v>
      </c>
      <c r="V168" t="s">
        <v>5539</v>
      </c>
    </row>
    <row r="169" spans="1:23" x14ac:dyDescent="0.25">
      <c r="A169" t="s">
        <v>5426</v>
      </c>
      <c r="B169" t="str">
        <f t="shared" si="2"/>
        <v>DELETED</v>
      </c>
      <c r="C169" s="5"/>
      <c r="D169" s="5"/>
      <c r="E169" s="5" t="s">
        <v>5431</v>
      </c>
      <c r="F169" s="5"/>
      <c r="G169" s="6" t="s">
        <v>4884</v>
      </c>
      <c r="H169" t="s">
        <v>4124</v>
      </c>
      <c r="I169" t="s">
        <v>7089</v>
      </c>
      <c r="J169" t="s">
        <v>5815</v>
      </c>
      <c r="K169" t="s">
        <v>5816</v>
      </c>
      <c r="M169">
        <v>2022</v>
      </c>
      <c r="P169">
        <v>326</v>
      </c>
      <c r="Q169">
        <v>341</v>
      </c>
      <c r="U169" t="s">
        <v>5817</v>
      </c>
      <c r="V169" t="s">
        <v>5539</v>
      </c>
    </row>
    <row r="170" spans="1:23" x14ac:dyDescent="0.25">
      <c r="A170" t="s">
        <v>5426</v>
      </c>
      <c r="B170" t="str">
        <f t="shared" si="2"/>
        <v>DELETED</v>
      </c>
      <c r="C170" s="5"/>
      <c r="D170" s="5" t="s">
        <v>5431</v>
      </c>
      <c r="E170" s="5"/>
      <c r="F170" s="5"/>
      <c r="G170" s="6" t="s">
        <v>4885</v>
      </c>
      <c r="H170" t="s">
        <v>4125</v>
      </c>
      <c r="I170" t="s">
        <v>7090</v>
      </c>
      <c r="J170" t="s">
        <v>5818</v>
      </c>
      <c r="K170" t="s">
        <v>5819</v>
      </c>
      <c r="M170">
        <v>2024</v>
      </c>
      <c r="P170">
        <v>601</v>
      </c>
      <c r="Q170">
        <v>608</v>
      </c>
      <c r="U170" t="s">
        <v>5820</v>
      </c>
      <c r="V170" t="s">
        <v>5498</v>
      </c>
    </row>
    <row r="171" spans="1:23" x14ac:dyDescent="0.25">
      <c r="A171" t="s">
        <v>5426</v>
      </c>
      <c r="B171" t="str">
        <f t="shared" si="2"/>
        <v>DELETED</v>
      </c>
      <c r="C171" s="5"/>
      <c r="D171" s="5"/>
      <c r="E171" s="5" t="s">
        <v>5431</v>
      </c>
      <c r="F171" s="5"/>
      <c r="G171" s="6" t="s">
        <v>4886</v>
      </c>
      <c r="H171" t="s">
        <v>4126</v>
      </c>
      <c r="I171" t="s">
        <v>7091</v>
      </c>
      <c r="J171" t="s">
        <v>5821</v>
      </c>
      <c r="K171" t="s">
        <v>5822</v>
      </c>
      <c r="M171">
        <v>2020</v>
      </c>
      <c r="P171">
        <v>123</v>
      </c>
      <c r="Q171">
        <v>138</v>
      </c>
      <c r="U171" t="s">
        <v>5823</v>
      </c>
      <c r="V171" t="s">
        <v>5539</v>
      </c>
    </row>
    <row r="172" spans="1:23" x14ac:dyDescent="0.25">
      <c r="A172" t="s">
        <v>5424</v>
      </c>
      <c r="B172" t="str">
        <f t="shared" si="2"/>
        <v>DELETED</v>
      </c>
      <c r="C172" s="5" t="s">
        <v>5431</v>
      </c>
      <c r="D172" s="5"/>
      <c r="E172" s="5"/>
      <c r="F172" s="5"/>
      <c r="G172" s="6" t="s">
        <v>4887</v>
      </c>
      <c r="H172" t="s">
        <v>4127</v>
      </c>
      <c r="I172" t="s">
        <v>7036</v>
      </c>
      <c r="J172" t="s">
        <v>5824</v>
      </c>
      <c r="K172" t="s">
        <v>5615</v>
      </c>
      <c r="M172">
        <v>2024</v>
      </c>
      <c r="P172">
        <v>23</v>
      </c>
      <c r="Q172">
        <v>55</v>
      </c>
      <c r="U172" t="s">
        <v>5616</v>
      </c>
      <c r="V172" t="s">
        <v>5539</v>
      </c>
      <c r="W172" t="s">
        <v>7451</v>
      </c>
    </row>
    <row r="173" spans="1:23" x14ac:dyDescent="0.25">
      <c r="A173" t="s">
        <v>5426</v>
      </c>
      <c r="B173" t="str">
        <f t="shared" si="2"/>
        <v>DELETED</v>
      </c>
      <c r="C173" s="5"/>
      <c r="D173" s="5"/>
      <c r="E173" s="5" t="s">
        <v>5431</v>
      </c>
      <c r="F173" s="5"/>
      <c r="G173" s="6" t="s">
        <v>4888</v>
      </c>
      <c r="H173" t="s">
        <v>4128</v>
      </c>
      <c r="I173" t="s">
        <v>7092</v>
      </c>
      <c r="J173" t="s">
        <v>5825</v>
      </c>
      <c r="K173" t="s">
        <v>5826</v>
      </c>
      <c r="M173">
        <v>2022</v>
      </c>
      <c r="P173">
        <v>300</v>
      </c>
      <c r="Q173">
        <v>311</v>
      </c>
      <c r="U173" t="s">
        <v>5827</v>
      </c>
      <c r="V173" t="s">
        <v>5539</v>
      </c>
    </row>
    <row r="174" spans="1:23" x14ac:dyDescent="0.25">
      <c r="A174" t="s">
        <v>5427</v>
      </c>
      <c r="B174" t="str">
        <f t="shared" si="2"/>
        <v>DELETED</v>
      </c>
      <c r="C174" s="5" t="s">
        <v>5431</v>
      </c>
      <c r="D174" s="5"/>
      <c r="E174" s="5"/>
      <c r="F174" s="5"/>
      <c r="G174" s="6" t="s">
        <v>4889</v>
      </c>
      <c r="H174" t="s">
        <v>4129</v>
      </c>
      <c r="I174" t="s">
        <v>4645</v>
      </c>
      <c r="J174" t="s">
        <v>5828</v>
      </c>
      <c r="K174" t="s">
        <v>5829</v>
      </c>
      <c r="M174">
        <v>2025</v>
      </c>
      <c r="P174">
        <v>1</v>
      </c>
      <c r="Q174">
        <v>46</v>
      </c>
      <c r="U174" t="s">
        <v>5830</v>
      </c>
      <c r="V174" t="s">
        <v>5640</v>
      </c>
    </row>
    <row r="175" spans="1:23" x14ac:dyDescent="0.25">
      <c r="A175" t="s">
        <v>5425</v>
      </c>
      <c r="B175" t="str">
        <f t="shared" si="2"/>
        <v>DELETED</v>
      </c>
      <c r="C175" s="5"/>
      <c r="D175" s="5"/>
      <c r="E175" s="5" t="s">
        <v>5431</v>
      </c>
      <c r="F175" s="5"/>
      <c r="G175" s="6" t="s">
        <v>4890</v>
      </c>
      <c r="H175" t="s">
        <v>4130</v>
      </c>
      <c r="I175" t="s">
        <v>7093</v>
      </c>
      <c r="K175" t="s">
        <v>5583</v>
      </c>
      <c r="M175">
        <v>2023</v>
      </c>
      <c r="N175">
        <v>67</v>
      </c>
      <c r="O175">
        <v>1</v>
      </c>
      <c r="P175">
        <v>42</v>
      </c>
      <c r="Q175">
        <v>47</v>
      </c>
      <c r="S175" t="s">
        <v>5502</v>
      </c>
    </row>
    <row r="176" spans="1:23" x14ac:dyDescent="0.25">
      <c r="A176" t="s">
        <v>5426</v>
      </c>
      <c r="B176" t="str">
        <f t="shared" si="2"/>
        <v>DELETED</v>
      </c>
      <c r="C176" s="5"/>
      <c r="D176" s="5" t="s">
        <v>5431</v>
      </c>
      <c r="E176" s="5"/>
      <c r="F176" s="5"/>
      <c r="G176" s="6" t="s">
        <v>4891</v>
      </c>
      <c r="H176" t="s">
        <v>4131</v>
      </c>
      <c r="I176" t="s">
        <v>7094</v>
      </c>
      <c r="J176" t="s">
        <v>5831</v>
      </c>
      <c r="K176" t="s">
        <v>5832</v>
      </c>
      <c r="M176">
        <v>2025</v>
      </c>
      <c r="P176">
        <v>149</v>
      </c>
      <c r="Q176">
        <v>161</v>
      </c>
      <c r="U176" t="s">
        <v>5833</v>
      </c>
      <c r="V176" t="s">
        <v>5725</v>
      </c>
    </row>
    <row r="177" spans="1:23" x14ac:dyDescent="0.25">
      <c r="A177" t="s">
        <v>5424</v>
      </c>
      <c r="B177" t="str">
        <f t="shared" si="2"/>
        <v>DELETED</v>
      </c>
      <c r="C177" s="5"/>
      <c r="D177" s="5" t="s">
        <v>5431</v>
      </c>
      <c r="E177" s="5"/>
      <c r="F177" s="5"/>
      <c r="G177" s="6" t="s">
        <v>4892</v>
      </c>
      <c r="H177" t="s">
        <v>4132</v>
      </c>
      <c r="I177" t="s">
        <v>7095</v>
      </c>
      <c r="J177" t="s">
        <v>5834</v>
      </c>
      <c r="K177" t="s">
        <v>5835</v>
      </c>
      <c r="M177">
        <v>2023</v>
      </c>
      <c r="P177">
        <v>181</v>
      </c>
      <c r="Q177">
        <v>209</v>
      </c>
      <c r="U177" t="s">
        <v>5836</v>
      </c>
      <c r="V177" t="s">
        <v>5505</v>
      </c>
    </row>
    <row r="178" spans="1:23" x14ac:dyDescent="0.25">
      <c r="A178" t="s">
        <v>5424</v>
      </c>
      <c r="B178" t="str">
        <f t="shared" si="2"/>
        <v>READ</v>
      </c>
      <c r="C178" s="5"/>
      <c r="D178" s="5"/>
      <c r="E178" s="5"/>
      <c r="F178" s="5"/>
      <c r="G178" s="6" t="s">
        <v>4893</v>
      </c>
      <c r="H178" t="s">
        <v>4133</v>
      </c>
      <c r="I178" t="s">
        <v>7096</v>
      </c>
      <c r="J178" t="s">
        <v>5837</v>
      </c>
      <c r="K178" t="s">
        <v>5838</v>
      </c>
      <c r="M178">
        <v>2019</v>
      </c>
      <c r="P178">
        <v>41</v>
      </c>
      <c r="Q178">
        <v>57</v>
      </c>
      <c r="U178" t="s">
        <v>5839</v>
      </c>
      <c r="V178" t="s">
        <v>5505</v>
      </c>
    </row>
    <row r="179" spans="1:23" x14ac:dyDescent="0.25">
      <c r="A179" t="s">
        <v>5424</v>
      </c>
      <c r="B179" t="str">
        <f t="shared" si="2"/>
        <v>DELETED</v>
      </c>
      <c r="C179" s="5"/>
      <c r="D179" s="5" t="s">
        <v>5431</v>
      </c>
      <c r="E179" s="5"/>
      <c r="F179" s="5"/>
      <c r="G179" s="6" t="s">
        <v>4894</v>
      </c>
      <c r="H179" t="s">
        <v>4134</v>
      </c>
      <c r="I179" t="s">
        <v>4627</v>
      </c>
      <c r="J179" t="s">
        <v>5840</v>
      </c>
      <c r="K179" t="s">
        <v>5671</v>
      </c>
      <c r="M179">
        <v>2023</v>
      </c>
      <c r="P179">
        <v>1</v>
      </c>
      <c r="Q179">
        <v>26</v>
      </c>
      <c r="U179" t="s">
        <v>5672</v>
      </c>
      <c r="V179" t="s">
        <v>5505</v>
      </c>
    </row>
    <row r="180" spans="1:23" x14ac:dyDescent="0.25">
      <c r="A180" t="s">
        <v>5426</v>
      </c>
      <c r="B180" t="str">
        <f t="shared" si="2"/>
        <v>DELETED</v>
      </c>
      <c r="C180" s="5"/>
      <c r="D180" s="5"/>
      <c r="E180" s="5" t="s">
        <v>5431</v>
      </c>
      <c r="F180" s="5"/>
      <c r="G180" s="6" t="s">
        <v>4895</v>
      </c>
      <c r="H180" t="s">
        <v>4135</v>
      </c>
      <c r="I180" t="s">
        <v>7097</v>
      </c>
      <c r="J180" t="s">
        <v>5841</v>
      </c>
      <c r="K180" t="s">
        <v>5842</v>
      </c>
      <c r="M180">
        <v>2020</v>
      </c>
      <c r="P180">
        <v>299</v>
      </c>
      <c r="Q180">
        <v>312</v>
      </c>
      <c r="U180" t="s">
        <v>5843</v>
      </c>
      <c r="V180" t="s">
        <v>5539</v>
      </c>
    </row>
    <row r="181" spans="1:23" x14ac:dyDescent="0.25">
      <c r="A181" t="s">
        <v>5424</v>
      </c>
      <c r="B181" t="str">
        <f t="shared" si="2"/>
        <v>DELETED</v>
      </c>
      <c r="C181" s="5" t="s">
        <v>5431</v>
      </c>
      <c r="D181" s="5"/>
      <c r="E181" s="5"/>
      <c r="F181" s="5"/>
      <c r="G181" s="6" t="s">
        <v>4896</v>
      </c>
      <c r="H181" t="s">
        <v>4136</v>
      </c>
      <c r="I181" t="s">
        <v>7098</v>
      </c>
      <c r="J181" t="s">
        <v>5844</v>
      </c>
      <c r="K181" t="s">
        <v>5586</v>
      </c>
      <c r="M181">
        <v>2022</v>
      </c>
      <c r="P181">
        <v>49</v>
      </c>
      <c r="Q181">
        <v>83</v>
      </c>
      <c r="U181" t="s">
        <v>5490</v>
      </c>
      <c r="V181" t="s">
        <v>5539</v>
      </c>
    </row>
    <row r="182" spans="1:23" x14ac:dyDescent="0.25">
      <c r="A182" t="s">
        <v>5424</v>
      </c>
      <c r="B182" t="str">
        <f t="shared" si="2"/>
        <v>DELETED</v>
      </c>
      <c r="C182" s="5" t="s">
        <v>5431</v>
      </c>
      <c r="D182" s="5"/>
      <c r="E182" s="5"/>
      <c r="F182" s="5"/>
      <c r="G182" s="6" t="s">
        <v>4897</v>
      </c>
      <c r="H182" t="s">
        <v>4137</v>
      </c>
      <c r="I182" t="s">
        <v>4646</v>
      </c>
      <c r="J182" t="s">
        <v>5845</v>
      </c>
      <c r="K182" t="s">
        <v>5846</v>
      </c>
      <c r="M182">
        <v>2023</v>
      </c>
      <c r="P182">
        <v>313</v>
      </c>
      <c r="Q182">
        <v>321</v>
      </c>
      <c r="U182" t="s">
        <v>5847</v>
      </c>
      <c r="V182" t="s">
        <v>5505</v>
      </c>
      <c r="W182" t="s">
        <v>7451</v>
      </c>
    </row>
    <row r="183" spans="1:23" x14ac:dyDescent="0.25">
      <c r="A183" t="s">
        <v>5426</v>
      </c>
      <c r="B183" t="str">
        <f t="shared" si="2"/>
        <v>DELETED</v>
      </c>
      <c r="C183" s="5"/>
      <c r="D183" s="5" t="s">
        <v>5431</v>
      </c>
      <c r="E183" s="5"/>
      <c r="F183" s="5"/>
      <c r="G183" s="6" t="s">
        <v>4898</v>
      </c>
      <c r="H183" t="s">
        <v>352</v>
      </c>
      <c r="I183" t="s">
        <v>7099</v>
      </c>
      <c r="J183" t="s">
        <v>715</v>
      </c>
      <c r="K183" t="s">
        <v>5848</v>
      </c>
      <c r="M183">
        <v>2021</v>
      </c>
      <c r="P183">
        <v>476</v>
      </c>
      <c r="Q183">
        <v>486</v>
      </c>
      <c r="U183" t="s">
        <v>5849</v>
      </c>
      <c r="V183" t="s">
        <v>5539</v>
      </c>
    </row>
    <row r="184" spans="1:23" x14ac:dyDescent="0.25">
      <c r="A184" t="s">
        <v>5424</v>
      </c>
      <c r="B184" t="str">
        <f t="shared" si="2"/>
        <v>DELETED</v>
      </c>
      <c r="C184" s="5"/>
      <c r="D184" s="5"/>
      <c r="E184" s="5" t="s">
        <v>5431</v>
      </c>
      <c r="F184" s="5"/>
      <c r="G184" s="6" t="s">
        <v>4899</v>
      </c>
      <c r="H184" t="s">
        <v>4138</v>
      </c>
      <c r="I184" t="s">
        <v>4609</v>
      </c>
      <c r="J184" t="s">
        <v>5850</v>
      </c>
      <c r="K184" t="s">
        <v>5642</v>
      </c>
      <c r="M184">
        <v>2024</v>
      </c>
      <c r="P184">
        <v>1</v>
      </c>
      <c r="Q184">
        <v>22</v>
      </c>
      <c r="U184" t="s">
        <v>5460</v>
      </c>
      <c r="V184" t="s">
        <v>5505</v>
      </c>
    </row>
    <row r="185" spans="1:23" x14ac:dyDescent="0.25">
      <c r="A185" t="s">
        <v>5424</v>
      </c>
      <c r="B185" t="str">
        <f t="shared" si="2"/>
        <v>DELETED</v>
      </c>
      <c r="C185" s="5"/>
      <c r="D185" s="5"/>
      <c r="E185" s="5" t="s">
        <v>5431</v>
      </c>
      <c r="F185" s="5"/>
      <c r="G185" s="6" t="s">
        <v>4900</v>
      </c>
      <c r="H185" t="s">
        <v>4139</v>
      </c>
      <c r="I185" t="s">
        <v>4609</v>
      </c>
      <c r="J185" t="s">
        <v>5851</v>
      </c>
      <c r="K185" t="s">
        <v>5642</v>
      </c>
      <c r="M185">
        <v>2024</v>
      </c>
      <c r="P185">
        <v>163</v>
      </c>
      <c r="Q185">
        <v>224</v>
      </c>
      <c r="U185" t="s">
        <v>5460</v>
      </c>
      <c r="V185" t="s">
        <v>5505</v>
      </c>
    </row>
    <row r="186" spans="1:23" x14ac:dyDescent="0.25">
      <c r="A186" t="s">
        <v>5424</v>
      </c>
      <c r="B186" t="str">
        <f t="shared" si="2"/>
        <v>DELETED</v>
      </c>
      <c r="C186" s="5"/>
      <c r="D186" s="5" t="s">
        <v>5431</v>
      </c>
      <c r="E186" s="5"/>
      <c r="F186" s="5"/>
      <c r="G186" s="6" t="s">
        <v>4901</v>
      </c>
      <c r="H186" t="s">
        <v>5852</v>
      </c>
      <c r="I186" t="s">
        <v>4647</v>
      </c>
      <c r="J186" t="s">
        <v>5853</v>
      </c>
      <c r="K186" t="s">
        <v>5854</v>
      </c>
      <c r="M186">
        <v>2024</v>
      </c>
      <c r="P186">
        <v>185</v>
      </c>
      <c r="Q186">
        <v>200</v>
      </c>
      <c r="U186" t="s">
        <v>5855</v>
      </c>
      <c r="V186" t="s">
        <v>5498</v>
      </c>
    </row>
    <row r="187" spans="1:23" x14ac:dyDescent="0.25">
      <c r="A187" t="s">
        <v>5426</v>
      </c>
      <c r="B187" t="str">
        <f t="shared" si="2"/>
        <v>DELETED</v>
      </c>
      <c r="C187" s="5" t="s">
        <v>5431</v>
      </c>
      <c r="D187" s="5"/>
      <c r="E187" s="5"/>
      <c r="F187" s="5"/>
      <c r="G187" s="6" t="s">
        <v>4902</v>
      </c>
      <c r="H187" t="s">
        <v>7476</v>
      </c>
      <c r="I187" t="s">
        <v>7100</v>
      </c>
      <c r="J187" t="s">
        <v>5856</v>
      </c>
      <c r="K187" t="s">
        <v>5592</v>
      </c>
      <c r="M187">
        <v>2023</v>
      </c>
      <c r="P187">
        <v>285</v>
      </c>
      <c r="Q187">
        <v>293</v>
      </c>
      <c r="U187" t="s">
        <v>5857</v>
      </c>
      <c r="V187" t="s">
        <v>5498</v>
      </c>
    </row>
    <row r="188" spans="1:23" x14ac:dyDescent="0.25">
      <c r="A188" t="s">
        <v>5424</v>
      </c>
      <c r="B188" t="str">
        <f t="shared" si="2"/>
        <v>DELETED</v>
      </c>
      <c r="C188" s="5" t="s">
        <v>5431</v>
      </c>
      <c r="D188" s="5"/>
      <c r="E188" s="5"/>
      <c r="F188" s="5"/>
      <c r="G188" s="6" t="s">
        <v>4903</v>
      </c>
      <c r="H188" t="s">
        <v>4140</v>
      </c>
      <c r="I188" t="s">
        <v>7101</v>
      </c>
      <c r="J188" t="s">
        <v>5858</v>
      </c>
      <c r="K188" t="s">
        <v>5859</v>
      </c>
      <c r="M188">
        <v>2022</v>
      </c>
      <c r="P188">
        <v>1</v>
      </c>
      <c r="Q188">
        <v>3</v>
      </c>
      <c r="U188" t="s">
        <v>5860</v>
      </c>
      <c r="V188" t="s">
        <v>5505</v>
      </c>
    </row>
    <row r="189" spans="1:23" x14ac:dyDescent="0.25">
      <c r="A189" t="s">
        <v>5424</v>
      </c>
      <c r="B189" t="str">
        <f t="shared" si="2"/>
        <v>DELETED</v>
      </c>
      <c r="C189" s="5" t="s">
        <v>5431</v>
      </c>
      <c r="D189" s="5"/>
      <c r="E189" s="5"/>
      <c r="F189" s="5"/>
      <c r="G189" s="6" t="s">
        <v>4904</v>
      </c>
      <c r="H189" t="s">
        <v>4141</v>
      </c>
      <c r="I189" t="s">
        <v>4627</v>
      </c>
      <c r="J189" t="s">
        <v>5861</v>
      </c>
      <c r="K189" t="s">
        <v>5862</v>
      </c>
      <c r="M189">
        <v>2023</v>
      </c>
      <c r="P189">
        <v>1</v>
      </c>
      <c r="Q189">
        <v>24</v>
      </c>
      <c r="U189" t="s">
        <v>5674</v>
      </c>
      <c r="V189" t="s">
        <v>5505</v>
      </c>
    </row>
    <row r="190" spans="1:23" x14ac:dyDescent="0.25">
      <c r="A190" t="s">
        <v>5424</v>
      </c>
      <c r="B190" t="str">
        <f t="shared" si="2"/>
        <v>READ</v>
      </c>
      <c r="C190" s="5"/>
      <c r="D190" s="5"/>
      <c r="E190" s="5"/>
      <c r="F190" s="5"/>
      <c r="G190" s="6" t="s">
        <v>4905</v>
      </c>
      <c r="H190" t="s">
        <v>4142</v>
      </c>
      <c r="I190" t="s">
        <v>7102</v>
      </c>
      <c r="J190" t="s">
        <v>5863</v>
      </c>
      <c r="K190" t="s">
        <v>5864</v>
      </c>
      <c r="M190">
        <v>2022</v>
      </c>
      <c r="P190">
        <v>101</v>
      </c>
      <c r="Q190">
        <v>120</v>
      </c>
      <c r="U190" t="s">
        <v>5865</v>
      </c>
      <c r="V190" t="s">
        <v>5505</v>
      </c>
    </row>
    <row r="191" spans="1:23" x14ac:dyDescent="0.25">
      <c r="A191" t="s">
        <v>5425</v>
      </c>
      <c r="B191" t="str">
        <f t="shared" si="2"/>
        <v>DELETED</v>
      </c>
      <c r="C191" s="5" t="s">
        <v>5431</v>
      </c>
      <c r="D191" s="5"/>
      <c r="E191" s="5"/>
      <c r="F191" s="5"/>
      <c r="G191" s="6" t="s">
        <v>4906</v>
      </c>
      <c r="H191" t="s">
        <v>4143</v>
      </c>
      <c r="I191" t="s">
        <v>7103</v>
      </c>
      <c r="J191" t="s">
        <v>5866</v>
      </c>
      <c r="K191" t="s">
        <v>5867</v>
      </c>
      <c r="M191">
        <v>2021</v>
      </c>
      <c r="N191">
        <v>58</v>
      </c>
      <c r="O191">
        <v>3</v>
      </c>
      <c r="P191">
        <v>457</v>
      </c>
      <c r="Q191">
        <v>476</v>
      </c>
      <c r="S191" t="s">
        <v>5868</v>
      </c>
    </row>
    <row r="192" spans="1:23" x14ac:dyDescent="0.25">
      <c r="A192" t="s">
        <v>5424</v>
      </c>
      <c r="B192" t="str">
        <f t="shared" si="2"/>
        <v>DELETED</v>
      </c>
      <c r="C192" s="5"/>
      <c r="D192" s="5"/>
      <c r="E192" s="5" t="s">
        <v>5431</v>
      </c>
      <c r="F192" s="5"/>
      <c r="G192" s="6" t="s">
        <v>4907</v>
      </c>
      <c r="H192" t="s">
        <v>4144</v>
      </c>
      <c r="I192" t="s">
        <v>7101</v>
      </c>
      <c r="J192" t="s">
        <v>5869</v>
      </c>
      <c r="K192" t="s">
        <v>5870</v>
      </c>
      <c r="M192">
        <v>2022</v>
      </c>
      <c r="P192">
        <v>175</v>
      </c>
      <c r="Q192">
        <v>206</v>
      </c>
      <c r="U192" t="s">
        <v>5871</v>
      </c>
      <c r="V192" t="s">
        <v>5505</v>
      </c>
    </row>
    <row r="193" spans="1:23" x14ac:dyDescent="0.25">
      <c r="A193" t="s">
        <v>5424</v>
      </c>
      <c r="B193" t="str">
        <f t="shared" si="2"/>
        <v>DELETED</v>
      </c>
      <c r="C193" s="5" t="s">
        <v>5431</v>
      </c>
      <c r="D193" s="5"/>
      <c r="E193" s="5"/>
      <c r="F193" s="5"/>
      <c r="G193" s="6" t="s">
        <v>4908</v>
      </c>
      <c r="H193" t="s">
        <v>4145</v>
      </c>
      <c r="I193" t="s">
        <v>4648</v>
      </c>
      <c r="J193" t="s">
        <v>5872</v>
      </c>
      <c r="K193" t="s">
        <v>5873</v>
      </c>
      <c r="M193">
        <v>2024</v>
      </c>
      <c r="P193">
        <v>915</v>
      </c>
      <c r="Q193">
        <v>967</v>
      </c>
      <c r="U193" t="s">
        <v>5874</v>
      </c>
      <c r="V193" t="s">
        <v>5539</v>
      </c>
      <c r="W193" t="s">
        <v>7451</v>
      </c>
    </row>
    <row r="194" spans="1:23" x14ac:dyDescent="0.25">
      <c r="A194" t="s">
        <v>5424</v>
      </c>
      <c r="B194" t="str">
        <f t="shared" si="2"/>
        <v>DELETED</v>
      </c>
      <c r="C194" s="5"/>
      <c r="D194" s="5"/>
      <c r="E194" s="5" t="s">
        <v>5431</v>
      </c>
      <c r="F194" s="5"/>
      <c r="G194" s="6" t="s">
        <v>4909</v>
      </c>
      <c r="H194" t="s">
        <v>4146</v>
      </c>
      <c r="I194" t="s">
        <v>4649</v>
      </c>
      <c r="J194" t="s">
        <v>5875</v>
      </c>
      <c r="K194" t="s">
        <v>5876</v>
      </c>
      <c r="M194">
        <v>2025</v>
      </c>
      <c r="P194">
        <v>169</v>
      </c>
      <c r="Q194">
        <v>230</v>
      </c>
      <c r="U194" t="s">
        <v>5877</v>
      </c>
      <c r="V194" t="s">
        <v>5640</v>
      </c>
    </row>
    <row r="195" spans="1:23" x14ac:dyDescent="0.25">
      <c r="A195" t="s">
        <v>5424</v>
      </c>
      <c r="B195" t="str">
        <f t="shared" ref="B195:B258" si="3">IF(OR(C195="x",D195="x",E195="x",F195="x"),"DELETED","READ")</f>
        <v>DELETED</v>
      </c>
      <c r="C195" s="5" t="s">
        <v>5431</v>
      </c>
      <c r="D195" s="5"/>
      <c r="E195" s="5"/>
      <c r="F195" s="5"/>
      <c r="G195" s="6" t="s">
        <v>4910</v>
      </c>
      <c r="H195" t="s">
        <v>4147</v>
      </c>
      <c r="I195" t="s">
        <v>4650</v>
      </c>
      <c r="J195" t="s">
        <v>5878</v>
      </c>
      <c r="K195" t="s">
        <v>5879</v>
      </c>
      <c r="M195">
        <v>2024</v>
      </c>
      <c r="P195">
        <v>163</v>
      </c>
      <c r="Q195">
        <v>188</v>
      </c>
      <c r="U195" t="s">
        <v>5880</v>
      </c>
      <c r="V195" t="s">
        <v>5498</v>
      </c>
      <c r="W195" t="s">
        <v>7451</v>
      </c>
    </row>
    <row r="196" spans="1:23" x14ac:dyDescent="0.25">
      <c r="A196" t="s">
        <v>5426</v>
      </c>
      <c r="B196" t="str">
        <f t="shared" si="3"/>
        <v>DELETED</v>
      </c>
      <c r="C196" s="5"/>
      <c r="D196" s="5" t="s">
        <v>5431</v>
      </c>
      <c r="E196" s="5"/>
      <c r="F196" s="5"/>
      <c r="G196" s="6" t="s">
        <v>4911</v>
      </c>
      <c r="H196" t="s">
        <v>7477</v>
      </c>
      <c r="I196" t="s">
        <v>7071</v>
      </c>
      <c r="J196" t="s">
        <v>5881</v>
      </c>
      <c r="K196" t="s">
        <v>5557</v>
      </c>
      <c r="M196">
        <v>2023</v>
      </c>
      <c r="P196">
        <v>112</v>
      </c>
      <c r="Q196">
        <v>124</v>
      </c>
      <c r="U196" t="s">
        <v>5882</v>
      </c>
      <c r="V196" t="s">
        <v>5539</v>
      </c>
    </row>
    <row r="197" spans="1:23" x14ac:dyDescent="0.25">
      <c r="A197" t="s">
        <v>5424</v>
      </c>
      <c r="B197" t="str">
        <f t="shared" si="3"/>
        <v>DELETED</v>
      </c>
      <c r="C197" s="5"/>
      <c r="D197" s="5" t="s">
        <v>5431</v>
      </c>
      <c r="E197" s="5"/>
      <c r="F197" s="5"/>
      <c r="G197" s="6" t="s">
        <v>4912</v>
      </c>
      <c r="H197" t="s">
        <v>4148</v>
      </c>
      <c r="I197" t="s">
        <v>7104</v>
      </c>
      <c r="J197" t="s">
        <v>5883</v>
      </c>
      <c r="K197" t="s">
        <v>5884</v>
      </c>
      <c r="M197">
        <v>2023</v>
      </c>
      <c r="P197">
        <v>225</v>
      </c>
      <c r="Q197">
        <v>259</v>
      </c>
      <c r="U197" t="s">
        <v>5885</v>
      </c>
      <c r="V197" t="s">
        <v>5505</v>
      </c>
    </row>
    <row r="198" spans="1:23" x14ac:dyDescent="0.25">
      <c r="A198" t="s">
        <v>5424</v>
      </c>
      <c r="B198" t="str">
        <f t="shared" si="3"/>
        <v>DELETED</v>
      </c>
      <c r="C198" s="5"/>
      <c r="D198" s="5"/>
      <c r="E198" s="5" t="s">
        <v>5431</v>
      </c>
      <c r="F198" s="5"/>
      <c r="G198" s="6" t="s">
        <v>4913</v>
      </c>
      <c r="H198" t="s">
        <v>4149</v>
      </c>
      <c r="I198" t="s">
        <v>4651</v>
      </c>
      <c r="J198" t="s">
        <v>5886</v>
      </c>
      <c r="K198" t="s">
        <v>5887</v>
      </c>
      <c r="M198">
        <v>2023</v>
      </c>
      <c r="P198">
        <v>79</v>
      </c>
      <c r="Q198">
        <v>108</v>
      </c>
      <c r="U198" t="s">
        <v>5888</v>
      </c>
      <c r="V198" t="s">
        <v>5505</v>
      </c>
    </row>
    <row r="199" spans="1:23" x14ac:dyDescent="0.25">
      <c r="A199" t="s">
        <v>5426</v>
      </c>
      <c r="B199" t="str">
        <f t="shared" si="3"/>
        <v>DELETED</v>
      </c>
      <c r="C199" s="5"/>
      <c r="D199" s="5"/>
      <c r="E199" s="5" t="s">
        <v>5431</v>
      </c>
      <c r="F199" s="5"/>
      <c r="G199" s="6" t="s">
        <v>4914</v>
      </c>
      <c r="H199" t="s">
        <v>4150</v>
      </c>
      <c r="I199" t="s">
        <v>7105</v>
      </c>
      <c r="J199" t="s">
        <v>5889</v>
      </c>
      <c r="K199" t="s">
        <v>5890</v>
      </c>
      <c r="M199">
        <v>2020</v>
      </c>
      <c r="P199">
        <v>249</v>
      </c>
      <c r="Q199">
        <v>263</v>
      </c>
      <c r="U199" t="s">
        <v>5891</v>
      </c>
      <c r="V199" t="s">
        <v>5539</v>
      </c>
    </row>
    <row r="200" spans="1:23" x14ac:dyDescent="0.25">
      <c r="A200" t="s">
        <v>5426</v>
      </c>
      <c r="B200" t="str">
        <f t="shared" si="3"/>
        <v>DELETED</v>
      </c>
      <c r="C200" s="5"/>
      <c r="D200" s="5" t="s">
        <v>5431</v>
      </c>
      <c r="E200" s="5"/>
      <c r="F200" s="5"/>
      <c r="G200" s="6" t="s">
        <v>4915</v>
      </c>
      <c r="H200" t="s">
        <v>4151</v>
      </c>
      <c r="I200" t="s">
        <v>4652</v>
      </c>
      <c r="J200" t="s">
        <v>5892</v>
      </c>
      <c r="K200" t="s">
        <v>5893</v>
      </c>
      <c r="M200">
        <v>2025</v>
      </c>
      <c r="P200">
        <v>65</v>
      </c>
      <c r="Q200">
        <v>82</v>
      </c>
      <c r="U200" t="s">
        <v>5894</v>
      </c>
      <c r="V200" t="s">
        <v>5498</v>
      </c>
    </row>
    <row r="201" spans="1:23" x14ac:dyDescent="0.25">
      <c r="A201" t="s">
        <v>5427</v>
      </c>
      <c r="B201" t="str">
        <f t="shared" si="3"/>
        <v>DELETED</v>
      </c>
      <c r="C201" s="5" t="s">
        <v>5431</v>
      </c>
      <c r="D201" s="5"/>
      <c r="E201" s="5"/>
      <c r="F201" s="5"/>
      <c r="G201" s="6" t="s">
        <v>4916</v>
      </c>
      <c r="H201" t="s">
        <v>4152</v>
      </c>
      <c r="I201" t="s">
        <v>7106</v>
      </c>
      <c r="J201" t="s">
        <v>5895</v>
      </c>
      <c r="K201" t="s">
        <v>5763</v>
      </c>
      <c r="M201">
        <v>2025</v>
      </c>
      <c r="P201">
        <v>1</v>
      </c>
      <c r="Q201">
        <v>21</v>
      </c>
      <c r="U201" t="s">
        <v>5764</v>
      </c>
      <c r="V201" t="s">
        <v>5505</v>
      </c>
    </row>
    <row r="202" spans="1:23" x14ac:dyDescent="0.25">
      <c r="A202" t="s">
        <v>5424</v>
      </c>
      <c r="B202" t="str">
        <f t="shared" si="3"/>
        <v>DELETED</v>
      </c>
      <c r="C202" s="5" t="s">
        <v>5431</v>
      </c>
      <c r="D202" s="5"/>
      <c r="E202" s="5"/>
      <c r="F202" s="5"/>
      <c r="G202" s="6" t="s">
        <v>4917</v>
      </c>
      <c r="H202" t="s">
        <v>4153</v>
      </c>
      <c r="I202" t="s">
        <v>7096</v>
      </c>
      <c r="J202" t="s">
        <v>5896</v>
      </c>
      <c r="K202" t="s">
        <v>5838</v>
      </c>
      <c r="M202">
        <v>2019</v>
      </c>
      <c r="P202">
        <v>3</v>
      </c>
      <c r="Q202">
        <v>16</v>
      </c>
      <c r="U202" t="s">
        <v>5839</v>
      </c>
      <c r="V202" t="s">
        <v>5505</v>
      </c>
    </row>
    <row r="203" spans="1:23" x14ac:dyDescent="0.25">
      <c r="A203" t="s">
        <v>5426</v>
      </c>
      <c r="B203" t="str">
        <f t="shared" si="3"/>
        <v>DELETED</v>
      </c>
      <c r="C203" s="5" t="s">
        <v>5431</v>
      </c>
      <c r="D203" s="5"/>
      <c r="E203" s="5"/>
      <c r="F203" s="5"/>
      <c r="G203" s="6" t="s">
        <v>4918</v>
      </c>
      <c r="H203" t="s">
        <v>4154</v>
      </c>
      <c r="I203" t="s">
        <v>7107</v>
      </c>
      <c r="J203" t="s">
        <v>5897</v>
      </c>
      <c r="K203" t="s">
        <v>5898</v>
      </c>
      <c r="M203">
        <v>2022</v>
      </c>
      <c r="P203">
        <v>471</v>
      </c>
      <c r="Q203">
        <v>484</v>
      </c>
      <c r="U203" t="s">
        <v>5899</v>
      </c>
      <c r="V203" t="s">
        <v>5900</v>
      </c>
    </row>
    <row r="204" spans="1:23" x14ac:dyDescent="0.25">
      <c r="A204" t="s">
        <v>5424</v>
      </c>
      <c r="B204" t="str">
        <f t="shared" si="3"/>
        <v>DELETED</v>
      </c>
      <c r="C204" s="5" t="s">
        <v>5431</v>
      </c>
      <c r="D204" s="5"/>
      <c r="E204" s="5"/>
      <c r="F204" s="5"/>
      <c r="G204" s="6" t="s">
        <v>4919</v>
      </c>
      <c r="H204" t="s">
        <v>4155</v>
      </c>
      <c r="I204" t="s">
        <v>7108</v>
      </c>
      <c r="J204" t="s">
        <v>5901</v>
      </c>
      <c r="K204" t="s">
        <v>5902</v>
      </c>
      <c r="M204">
        <v>2022</v>
      </c>
      <c r="P204">
        <v>81</v>
      </c>
      <c r="Q204">
        <v>93</v>
      </c>
      <c r="U204" t="s">
        <v>5903</v>
      </c>
      <c r="V204" t="s">
        <v>5505</v>
      </c>
      <c r="W204" t="s">
        <v>7451</v>
      </c>
    </row>
    <row r="205" spans="1:23" x14ac:dyDescent="0.25">
      <c r="A205" t="s">
        <v>5426</v>
      </c>
      <c r="B205" t="str">
        <f t="shared" si="3"/>
        <v>DELETED</v>
      </c>
      <c r="C205" s="5"/>
      <c r="D205" s="5" t="s">
        <v>5431</v>
      </c>
      <c r="E205" s="5"/>
      <c r="F205" s="5"/>
      <c r="G205" s="6" t="s">
        <v>4920</v>
      </c>
      <c r="H205" t="s">
        <v>4156</v>
      </c>
      <c r="I205" t="s">
        <v>7109</v>
      </c>
      <c r="J205" t="s">
        <v>5904</v>
      </c>
      <c r="K205" t="s">
        <v>5905</v>
      </c>
      <c r="M205">
        <v>2022</v>
      </c>
      <c r="P205">
        <v>468</v>
      </c>
      <c r="Q205">
        <v>489</v>
      </c>
      <c r="U205" t="s">
        <v>5906</v>
      </c>
      <c r="V205" t="s">
        <v>5539</v>
      </c>
    </row>
    <row r="206" spans="1:23" x14ac:dyDescent="0.25">
      <c r="A206" t="s">
        <v>5424</v>
      </c>
      <c r="B206" t="str">
        <f t="shared" si="3"/>
        <v>DELETED</v>
      </c>
      <c r="C206" s="5" t="s">
        <v>5431</v>
      </c>
      <c r="D206" s="5"/>
      <c r="E206" s="5"/>
      <c r="F206" s="5"/>
      <c r="G206" s="6" t="s">
        <v>4921</v>
      </c>
      <c r="H206" t="s">
        <v>4157</v>
      </c>
      <c r="I206" t="s">
        <v>7110</v>
      </c>
      <c r="J206" t="s">
        <v>5907</v>
      </c>
      <c r="K206" t="s">
        <v>5908</v>
      </c>
      <c r="M206">
        <v>2022</v>
      </c>
      <c r="P206">
        <v>3</v>
      </c>
      <c r="Q206">
        <v>18</v>
      </c>
      <c r="U206" t="s">
        <v>5909</v>
      </c>
      <c r="V206" t="s">
        <v>5539</v>
      </c>
      <c r="W206" t="s">
        <v>7451</v>
      </c>
    </row>
    <row r="207" spans="1:23" x14ac:dyDescent="0.25">
      <c r="A207" t="s">
        <v>5424</v>
      </c>
      <c r="B207" t="str">
        <f t="shared" si="3"/>
        <v>DELETED</v>
      </c>
      <c r="C207" s="5"/>
      <c r="D207" s="5"/>
      <c r="E207" s="5" t="s">
        <v>5431</v>
      </c>
      <c r="F207" s="5"/>
      <c r="G207" s="6" t="s">
        <v>4922</v>
      </c>
      <c r="H207" t="s">
        <v>4158</v>
      </c>
      <c r="I207" t="s">
        <v>4649</v>
      </c>
      <c r="J207" t="s">
        <v>5910</v>
      </c>
      <c r="K207" t="s">
        <v>5911</v>
      </c>
      <c r="M207">
        <v>2024</v>
      </c>
      <c r="P207">
        <v>173</v>
      </c>
      <c r="Q207">
        <v>237</v>
      </c>
      <c r="U207" t="s">
        <v>5912</v>
      </c>
      <c r="V207" t="s">
        <v>5640</v>
      </c>
    </row>
    <row r="208" spans="1:23" x14ac:dyDescent="0.25">
      <c r="A208" t="s">
        <v>5428</v>
      </c>
      <c r="B208" t="str">
        <f t="shared" si="3"/>
        <v>DELETED</v>
      </c>
      <c r="C208" s="5"/>
      <c r="D208" s="5"/>
      <c r="E208" s="5" t="s">
        <v>5431</v>
      </c>
      <c r="F208" s="5"/>
      <c r="G208" s="6" t="s">
        <v>4923</v>
      </c>
      <c r="H208" t="s">
        <v>4159</v>
      </c>
      <c r="I208" t="s">
        <v>4653</v>
      </c>
      <c r="K208" t="s">
        <v>5913</v>
      </c>
      <c r="M208">
        <v>2019</v>
      </c>
      <c r="P208">
        <v>108</v>
      </c>
      <c r="Q208">
        <v>117</v>
      </c>
      <c r="U208" t="s">
        <v>5914</v>
      </c>
      <c r="V208" t="s">
        <v>5539</v>
      </c>
    </row>
    <row r="209" spans="1:23" x14ac:dyDescent="0.25">
      <c r="A209" t="s">
        <v>5424</v>
      </c>
      <c r="B209" t="str">
        <f t="shared" si="3"/>
        <v>DELETED</v>
      </c>
      <c r="C209" s="5" t="s">
        <v>5431</v>
      </c>
      <c r="D209" s="5"/>
      <c r="E209" s="5"/>
      <c r="F209" s="5"/>
      <c r="G209" s="6" t="s">
        <v>4924</v>
      </c>
      <c r="H209" t="s">
        <v>4160</v>
      </c>
      <c r="I209" t="s">
        <v>7111</v>
      </c>
      <c r="J209" t="s">
        <v>5915</v>
      </c>
      <c r="K209" t="s">
        <v>5916</v>
      </c>
      <c r="M209">
        <v>2022</v>
      </c>
      <c r="P209">
        <v>1</v>
      </c>
      <c r="Q209">
        <v>27</v>
      </c>
      <c r="U209" t="s">
        <v>5917</v>
      </c>
      <c r="V209" t="s">
        <v>5569</v>
      </c>
    </row>
    <row r="210" spans="1:23" x14ac:dyDescent="0.25">
      <c r="A210" t="s">
        <v>5425</v>
      </c>
      <c r="B210" t="str">
        <f t="shared" si="3"/>
        <v>DELETED</v>
      </c>
      <c r="C210" s="5"/>
      <c r="D210" s="5"/>
      <c r="E210" s="5" t="s">
        <v>5431</v>
      </c>
      <c r="F210" s="5"/>
      <c r="G210" s="6" t="s">
        <v>4925</v>
      </c>
      <c r="H210" t="s">
        <v>4161</v>
      </c>
      <c r="I210" t="s">
        <v>7112</v>
      </c>
      <c r="J210" t="s">
        <v>5918</v>
      </c>
      <c r="K210" t="s">
        <v>5919</v>
      </c>
      <c r="M210">
        <v>2024</v>
      </c>
      <c r="N210">
        <v>29</v>
      </c>
      <c r="O210">
        <v>3</v>
      </c>
      <c r="P210">
        <v>2318</v>
      </c>
      <c r="Q210">
        <v>2349</v>
      </c>
      <c r="S210" t="s">
        <v>5920</v>
      </c>
    </row>
    <row r="211" spans="1:23" x14ac:dyDescent="0.25">
      <c r="A211" t="s">
        <v>5425</v>
      </c>
      <c r="B211" t="str">
        <f t="shared" si="3"/>
        <v>DELETED</v>
      </c>
      <c r="C211" s="5"/>
      <c r="D211" s="5"/>
      <c r="E211" s="5" t="s">
        <v>5431</v>
      </c>
      <c r="F211" s="5"/>
      <c r="G211" s="6" t="s">
        <v>4926</v>
      </c>
      <c r="H211" t="s">
        <v>4162</v>
      </c>
      <c r="I211" t="s">
        <v>7113</v>
      </c>
      <c r="K211" t="s">
        <v>5583</v>
      </c>
      <c r="M211">
        <v>2021</v>
      </c>
      <c r="N211">
        <v>65</v>
      </c>
      <c r="O211">
        <v>5</v>
      </c>
      <c r="P211">
        <v>24</v>
      </c>
      <c r="Q211">
        <v>29</v>
      </c>
      <c r="S211" t="s">
        <v>5502</v>
      </c>
    </row>
    <row r="212" spans="1:23" x14ac:dyDescent="0.25">
      <c r="A212" t="s">
        <v>5424</v>
      </c>
      <c r="B212" t="str">
        <f t="shared" si="3"/>
        <v>DELETED</v>
      </c>
      <c r="C212" s="5" t="s">
        <v>5431</v>
      </c>
      <c r="D212" s="5"/>
      <c r="E212" s="5"/>
      <c r="F212" s="5"/>
      <c r="G212" s="6" t="s">
        <v>4927</v>
      </c>
      <c r="H212" t="s">
        <v>4163</v>
      </c>
      <c r="I212" t="s">
        <v>7101</v>
      </c>
      <c r="J212" t="s">
        <v>5921</v>
      </c>
      <c r="K212" t="s">
        <v>5859</v>
      </c>
      <c r="M212">
        <v>2022</v>
      </c>
      <c r="P212">
        <v>335</v>
      </c>
      <c r="Q212">
        <v>383</v>
      </c>
      <c r="U212" t="s">
        <v>5860</v>
      </c>
      <c r="V212" t="s">
        <v>5505</v>
      </c>
    </row>
    <row r="213" spans="1:23" x14ac:dyDescent="0.25">
      <c r="A213" t="s">
        <v>5426</v>
      </c>
      <c r="B213" t="str">
        <f t="shared" si="3"/>
        <v>READ</v>
      </c>
      <c r="C213" s="5"/>
      <c r="D213" s="5"/>
      <c r="E213" s="5"/>
      <c r="F213" s="5"/>
      <c r="G213" s="6" t="s">
        <v>4928</v>
      </c>
      <c r="H213" t="s">
        <v>356</v>
      </c>
      <c r="I213" t="s">
        <v>7114</v>
      </c>
      <c r="J213" t="s">
        <v>719</v>
      </c>
      <c r="K213" t="s">
        <v>5571</v>
      </c>
      <c r="M213">
        <v>2021</v>
      </c>
      <c r="P213">
        <v>178</v>
      </c>
      <c r="Q213">
        <v>194</v>
      </c>
      <c r="U213" t="s">
        <v>5922</v>
      </c>
      <c r="V213" t="s">
        <v>5539</v>
      </c>
    </row>
    <row r="214" spans="1:23" x14ac:dyDescent="0.25">
      <c r="A214" t="s">
        <v>5426</v>
      </c>
      <c r="B214" t="str">
        <f t="shared" si="3"/>
        <v>DELETED</v>
      </c>
      <c r="C214" s="5"/>
      <c r="D214" s="5"/>
      <c r="E214" s="5" t="s">
        <v>5431</v>
      </c>
      <c r="F214" s="5"/>
      <c r="G214" s="6" t="s">
        <v>4929</v>
      </c>
      <c r="H214" t="s">
        <v>4164</v>
      </c>
      <c r="I214" t="s">
        <v>7115</v>
      </c>
      <c r="J214" t="s">
        <v>5923</v>
      </c>
      <c r="K214" t="s">
        <v>5924</v>
      </c>
      <c r="M214">
        <v>2023</v>
      </c>
      <c r="P214">
        <v>25</v>
      </c>
      <c r="Q214">
        <v>41</v>
      </c>
      <c r="U214" t="s">
        <v>5925</v>
      </c>
      <c r="V214" t="s">
        <v>5539</v>
      </c>
    </row>
    <row r="215" spans="1:23" x14ac:dyDescent="0.25">
      <c r="A215" t="s">
        <v>5424</v>
      </c>
      <c r="B215" t="str">
        <f t="shared" si="3"/>
        <v>DELETED</v>
      </c>
      <c r="C215" s="5"/>
      <c r="D215" s="5"/>
      <c r="E215" s="5" t="s">
        <v>5431</v>
      </c>
      <c r="F215" s="5"/>
      <c r="G215" s="6" t="s">
        <v>4930</v>
      </c>
      <c r="H215" t="s">
        <v>4165</v>
      </c>
      <c r="I215" t="s">
        <v>7116</v>
      </c>
      <c r="J215" t="s">
        <v>5926</v>
      </c>
      <c r="K215" t="s">
        <v>5927</v>
      </c>
      <c r="M215">
        <v>2023</v>
      </c>
      <c r="P215">
        <v>231</v>
      </c>
      <c r="Q215">
        <v>312</v>
      </c>
      <c r="U215" t="s">
        <v>5928</v>
      </c>
      <c r="V215" t="s">
        <v>5640</v>
      </c>
    </row>
    <row r="216" spans="1:23" x14ac:dyDescent="0.25">
      <c r="A216" t="s">
        <v>5426</v>
      </c>
      <c r="B216" t="str">
        <f t="shared" si="3"/>
        <v>READ</v>
      </c>
      <c r="C216" s="5"/>
      <c r="D216" s="5"/>
      <c r="E216" s="5"/>
      <c r="F216" s="5"/>
      <c r="G216" s="6" t="s">
        <v>4931</v>
      </c>
      <c r="H216" t="s">
        <v>4166</v>
      </c>
      <c r="I216" t="s">
        <v>4615</v>
      </c>
      <c r="J216" t="s">
        <v>5929</v>
      </c>
      <c r="K216" t="s">
        <v>5930</v>
      </c>
      <c r="M216">
        <v>2021</v>
      </c>
      <c r="P216">
        <v>3</v>
      </c>
      <c r="Q216">
        <v>17</v>
      </c>
      <c r="U216" t="s">
        <v>5931</v>
      </c>
      <c r="V216" t="s">
        <v>5539</v>
      </c>
      <c r="W216" t="s">
        <v>7454</v>
      </c>
    </row>
    <row r="217" spans="1:23" x14ac:dyDescent="0.25">
      <c r="A217" t="s">
        <v>5424</v>
      </c>
      <c r="B217" t="str">
        <f t="shared" si="3"/>
        <v>DELETED</v>
      </c>
      <c r="C217" s="5"/>
      <c r="D217" s="5"/>
      <c r="E217" s="5" t="s">
        <v>5431</v>
      </c>
      <c r="F217" s="5"/>
      <c r="G217" s="6" t="s">
        <v>4932</v>
      </c>
      <c r="H217" t="s">
        <v>4167</v>
      </c>
      <c r="I217" t="s">
        <v>4609</v>
      </c>
      <c r="J217" t="s">
        <v>5932</v>
      </c>
      <c r="K217" t="s">
        <v>5699</v>
      </c>
      <c r="M217">
        <v>2023</v>
      </c>
      <c r="P217">
        <v>173</v>
      </c>
      <c r="Q217">
        <v>238</v>
      </c>
      <c r="U217" t="s">
        <v>5463</v>
      </c>
      <c r="V217" t="s">
        <v>5505</v>
      </c>
    </row>
    <row r="218" spans="1:23" x14ac:dyDescent="0.25">
      <c r="A218" t="s">
        <v>5424</v>
      </c>
      <c r="B218" t="str">
        <f t="shared" si="3"/>
        <v>DELETED</v>
      </c>
      <c r="C218" s="5" t="s">
        <v>5431</v>
      </c>
      <c r="D218" s="5"/>
      <c r="E218" s="5"/>
      <c r="F218" s="5"/>
      <c r="G218" s="6" t="s">
        <v>4933</v>
      </c>
      <c r="H218" t="s">
        <v>4168</v>
      </c>
      <c r="I218" t="s">
        <v>7117</v>
      </c>
      <c r="J218" t="s">
        <v>5933</v>
      </c>
      <c r="K218" t="s">
        <v>5934</v>
      </c>
      <c r="M218">
        <v>2023</v>
      </c>
      <c r="P218">
        <v>103</v>
      </c>
      <c r="Q218">
        <v>118</v>
      </c>
      <c r="U218" t="s">
        <v>5935</v>
      </c>
      <c r="V218" t="s">
        <v>5505</v>
      </c>
      <c r="W218" t="s">
        <v>7451</v>
      </c>
    </row>
    <row r="219" spans="1:23" x14ac:dyDescent="0.25">
      <c r="A219" t="s">
        <v>5426</v>
      </c>
      <c r="B219" t="str">
        <f t="shared" si="3"/>
        <v>DELETED</v>
      </c>
      <c r="C219" s="5"/>
      <c r="D219" s="5"/>
      <c r="E219" s="5" t="s">
        <v>5431</v>
      </c>
      <c r="F219" s="5"/>
      <c r="G219" s="6" t="s">
        <v>4934</v>
      </c>
      <c r="H219" t="s">
        <v>7478</v>
      </c>
      <c r="I219" t="s">
        <v>4654</v>
      </c>
      <c r="J219" t="s">
        <v>5936</v>
      </c>
      <c r="K219" t="s">
        <v>5937</v>
      </c>
      <c r="M219">
        <v>2022</v>
      </c>
      <c r="P219">
        <v>3</v>
      </c>
      <c r="Q219">
        <v>18</v>
      </c>
      <c r="U219" t="s">
        <v>5938</v>
      </c>
      <c r="V219" t="s">
        <v>5539</v>
      </c>
    </row>
    <row r="220" spans="1:23" x14ac:dyDescent="0.25">
      <c r="A220" t="s">
        <v>5426</v>
      </c>
      <c r="B220" t="str">
        <f t="shared" si="3"/>
        <v>DELETED</v>
      </c>
      <c r="C220" s="5"/>
      <c r="D220" s="5"/>
      <c r="E220" s="5" t="s">
        <v>5431</v>
      </c>
      <c r="F220" s="5"/>
      <c r="G220" s="6" t="s">
        <v>4935</v>
      </c>
      <c r="H220" t="s">
        <v>7479</v>
      </c>
      <c r="I220" t="s">
        <v>7118</v>
      </c>
      <c r="J220" t="s">
        <v>5939</v>
      </c>
      <c r="K220" t="s">
        <v>4144</v>
      </c>
      <c r="M220">
        <v>2023</v>
      </c>
      <c r="P220">
        <v>163</v>
      </c>
      <c r="Q220">
        <v>179</v>
      </c>
      <c r="U220" t="s">
        <v>5940</v>
      </c>
      <c r="V220" t="s">
        <v>5498</v>
      </c>
    </row>
    <row r="221" spans="1:23" x14ac:dyDescent="0.25">
      <c r="A221" t="s">
        <v>5426</v>
      </c>
      <c r="B221" t="str">
        <f t="shared" si="3"/>
        <v>DELETED</v>
      </c>
      <c r="C221" s="5"/>
      <c r="D221" s="5"/>
      <c r="E221" s="5" t="s">
        <v>5431</v>
      </c>
      <c r="F221" s="5"/>
      <c r="G221" s="6" t="s">
        <v>4936</v>
      </c>
      <c r="H221" t="s">
        <v>4169</v>
      </c>
      <c r="I221" t="s">
        <v>7119</v>
      </c>
      <c r="J221" t="s">
        <v>5941</v>
      </c>
      <c r="K221" t="s">
        <v>5525</v>
      </c>
      <c r="M221">
        <v>2022</v>
      </c>
      <c r="P221">
        <v>47</v>
      </c>
      <c r="Q221">
        <v>59</v>
      </c>
      <c r="U221" t="s">
        <v>5474</v>
      </c>
      <c r="V221" t="s">
        <v>5539</v>
      </c>
    </row>
    <row r="222" spans="1:23" x14ac:dyDescent="0.25">
      <c r="A222" t="s">
        <v>5426</v>
      </c>
      <c r="B222" t="str">
        <f t="shared" si="3"/>
        <v>READ</v>
      </c>
      <c r="C222" s="5"/>
      <c r="D222" s="5"/>
      <c r="E222" s="5"/>
      <c r="F222" s="5"/>
      <c r="G222" s="6" t="s">
        <v>4937</v>
      </c>
      <c r="H222" t="s">
        <v>433</v>
      </c>
      <c r="I222" t="s">
        <v>7002</v>
      </c>
      <c r="J222" t="s">
        <v>5942</v>
      </c>
      <c r="K222" t="s">
        <v>5592</v>
      </c>
      <c r="M222">
        <v>2021</v>
      </c>
      <c r="P222">
        <v>112</v>
      </c>
      <c r="Q222">
        <v>127</v>
      </c>
      <c r="U222" t="s">
        <v>5636</v>
      </c>
      <c r="V222" t="s">
        <v>5539</v>
      </c>
    </row>
    <row r="223" spans="1:23" x14ac:dyDescent="0.25">
      <c r="A223" t="s">
        <v>5426</v>
      </c>
      <c r="B223" t="str">
        <f t="shared" si="3"/>
        <v>DELETED</v>
      </c>
      <c r="C223" s="5"/>
      <c r="D223" s="5" t="s">
        <v>5431</v>
      </c>
      <c r="E223" s="5"/>
      <c r="F223" s="5"/>
      <c r="G223" s="6" t="s">
        <v>4938</v>
      </c>
      <c r="H223" t="s">
        <v>7480</v>
      </c>
      <c r="I223" t="s">
        <v>7120</v>
      </c>
      <c r="J223" t="s">
        <v>5943</v>
      </c>
      <c r="K223" t="s">
        <v>4144</v>
      </c>
      <c r="M223">
        <v>2022</v>
      </c>
      <c r="P223">
        <v>57</v>
      </c>
      <c r="Q223">
        <v>74</v>
      </c>
      <c r="U223" t="s">
        <v>5938</v>
      </c>
      <c r="V223" t="s">
        <v>5539</v>
      </c>
    </row>
    <row r="224" spans="1:23" x14ac:dyDescent="0.25">
      <c r="A224" t="s">
        <v>5424</v>
      </c>
      <c r="B224" t="str">
        <f t="shared" si="3"/>
        <v>DELETED</v>
      </c>
      <c r="C224" s="5" t="s">
        <v>5431</v>
      </c>
      <c r="D224" s="5"/>
      <c r="E224" s="5"/>
      <c r="F224" s="5"/>
      <c r="G224" s="6" t="s">
        <v>4939</v>
      </c>
      <c r="H224" t="s">
        <v>4170</v>
      </c>
      <c r="I224" t="s">
        <v>7108</v>
      </c>
      <c r="J224" t="s">
        <v>5944</v>
      </c>
      <c r="K224" t="s">
        <v>5902</v>
      </c>
      <c r="M224">
        <v>2022</v>
      </c>
      <c r="P224">
        <v>17</v>
      </c>
      <c r="Q224">
        <v>80</v>
      </c>
      <c r="U224" t="s">
        <v>5903</v>
      </c>
      <c r="V224" t="s">
        <v>5505</v>
      </c>
      <c r="W224" t="s">
        <v>7451</v>
      </c>
    </row>
    <row r="225" spans="1:23" x14ac:dyDescent="0.25">
      <c r="A225" t="s">
        <v>5424</v>
      </c>
      <c r="B225" t="str">
        <f t="shared" si="3"/>
        <v>DELETED</v>
      </c>
      <c r="C225" s="5"/>
      <c r="D225" s="5"/>
      <c r="E225" s="5" t="s">
        <v>5431</v>
      </c>
      <c r="F225" s="5"/>
      <c r="G225" s="6" t="s">
        <v>4940</v>
      </c>
      <c r="H225" t="s">
        <v>4171</v>
      </c>
      <c r="I225" t="s">
        <v>4655</v>
      </c>
      <c r="J225" t="s">
        <v>5945</v>
      </c>
      <c r="K225" t="s">
        <v>5946</v>
      </c>
      <c r="M225">
        <v>2021</v>
      </c>
      <c r="P225">
        <v>89</v>
      </c>
      <c r="Q225">
        <v>114</v>
      </c>
      <c r="U225" t="s">
        <v>5947</v>
      </c>
      <c r="V225" t="s">
        <v>5505</v>
      </c>
    </row>
    <row r="226" spans="1:23" x14ac:dyDescent="0.25">
      <c r="A226" t="s">
        <v>5426</v>
      </c>
      <c r="B226" t="str">
        <f t="shared" si="3"/>
        <v>READ</v>
      </c>
      <c r="C226" s="5"/>
      <c r="D226" s="5"/>
      <c r="E226" s="5"/>
      <c r="F226" s="5"/>
      <c r="G226" s="6" t="s">
        <v>4941</v>
      </c>
      <c r="H226" t="s">
        <v>4172</v>
      </c>
      <c r="I226" t="s">
        <v>7121</v>
      </c>
      <c r="J226" t="s">
        <v>5948</v>
      </c>
      <c r="K226" t="s">
        <v>5949</v>
      </c>
      <c r="M226">
        <v>2021</v>
      </c>
      <c r="P226">
        <v>169</v>
      </c>
      <c r="Q226">
        <v>175</v>
      </c>
      <c r="U226" t="s">
        <v>5950</v>
      </c>
      <c r="V226" t="s">
        <v>5539</v>
      </c>
    </row>
    <row r="227" spans="1:23" x14ac:dyDescent="0.25">
      <c r="A227" t="s">
        <v>5425</v>
      </c>
      <c r="B227" t="str">
        <f t="shared" si="3"/>
        <v>DELETED</v>
      </c>
      <c r="C227" s="5"/>
      <c r="D227" s="5"/>
      <c r="E227" s="5" t="s">
        <v>5431</v>
      </c>
      <c r="F227" s="5"/>
      <c r="G227" s="6" t="s">
        <v>4942</v>
      </c>
      <c r="H227" t="s">
        <v>4173</v>
      </c>
      <c r="I227" t="s">
        <v>7122</v>
      </c>
      <c r="K227" t="s">
        <v>5583</v>
      </c>
      <c r="M227">
        <v>2021</v>
      </c>
      <c r="N227">
        <v>65</v>
      </c>
      <c r="O227">
        <v>4</v>
      </c>
      <c r="P227">
        <v>8</v>
      </c>
      <c r="Q227">
        <v>17</v>
      </c>
      <c r="S227" t="s">
        <v>5502</v>
      </c>
    </row>
    <row r="228" spans="1:23" x14ac:dyDescent="0.25">
      <c r="A228" t="s">
        <v>5424</v>
      </c>
      <c r="B228" t="str">
        <f t="shared" si="3"/>
        <v>DELETED</v>
      </c>
      <c r="C228" s="5" t="s">
        <v>5431</v>
      </c>
      <c r="D228" s="5"/>
      <c r="E228" s="5"/>
      <c r="F228" s="5"/>
      <c r="G228" s="6" t="s">
        <v>4943</v>
      </c>
      <c r="H228" t="s">
        <v>4174</v>
      </c>
      <c r="I228" t="s">
        <v>7123</v>
      </c>
      <c r="J228" t="s">
        <v>5951</v>
      </c>
      <c r="K228" t="s">
        <v>5582</v>
      </c>
      <c r="M228">
        <v>2022</v>
      </c>
      <c r="P228">
        <v>155</v>
      </c>
      <c r="Q228">
        <v>184</v>
      </c>
      <c r="U228" t="s">
        <v>5489</v>
      </c>
      <c r="V228" t="s">
        <v>5505</v>
      </c>
    </row>
    <row r="229" spans="1:23" x14ac:dyDescent="0.25">
      <c r="A229" t="s">
        <v>5424</v>
      </c>
      <c r="B229" t="str">
        <f t="shared" si="3"/>
        <v>DELETED</v>
      </c>
      <c r="C229" s="5"/>
      <c r="D229" s="5"/>
      <c r="E229" s="5" t="s">
        <v>5431</v>
      </c>
      <c r="F229" s="5"/>
      <c r="G229" s="6" t="s">
        <v>4944</v>
      </c>
      <c r="H229" t="s">
        <v>4175</v>
      </c>
      <c r="I229" t="s">
        <v>7101</v>
      </c>
      <c r="J229" t="s">
        <v>5952</v>
      </c>
      <c r="K229" t="s">
        <v>5859</v>
      </c>
      <c r="M229">
        <v>2022</v>
      </c>
      <c r="P229">
        <v>189</v>
      </c>
      <c r="Q229">
        <v>223</v>
      </c>
      <c r="U229" t="s">
        <v>5860</v>
      </c>
      <c r="V229" t="s">
        <v>5505</v>
      </c>
    </row>
    <row r="230" spans="1:23" x14ac:dyDescent="0.25">
      <c r="A230" t="s">
        <v>5424</v>
      </c>
      <c r="B230" t="str">
        <f t="shared" si="3"/>
        <v>DELETED</v>
      </c>
      <c r="C230" s="5" t="s">
        <v>5431</v>
      </c>
      <c r="D230" s="5"/>
      <c r="E230" s="5"/>
      <c r="F230" s="5"/>
      <c r="G230" s="6" t="s">
        <v>4945</v>
      </c>
      <c r="H230" t="s">
        <v>4176</v>
      </c>
      <c r="I230" t="s">
        <v>7124</v>
      </c>
      <c r="J230" t="s">
        <v>5953</v>
      </c>
      <c r="K230" t="s">
        <v>5954</v>
      </c>
      <c r="M230">
        <v>2024</v>
      </c>
      <c r="P230">
        <v>265</v>
      </c>
      <c r="Q230">
        <v>286</v>
      </c>
      <c r="U230" t="s">
        <v>5955</v>
      </c>
      <c r="V230" t="s">
        <v>5498</v>
      </c>
    </row>
    <row r="231" spans="1:23" x14ac:dyDescent="0.25">
      <c r="A231" t="s">
        <v>5426</v>
      </c>
      <c r="B231" t="str">
        <f t="shared" si="3"/>
        <v>DELETED</v>
      </c>
      <c r="C231" s="5"/>
      <c r="D231" s="5" t="s">
        <v>5431</v>
      </c>
      <c r="E231" s="5"/>
      <c r="F231" s="5"/>
      <c r="G231" s="6" t="s">
        <v>4946</v>
      </c>
      <c r="H231" t="s">
        <v>4177</v>
      </c>
      <c r="I231" t="s">
        <v>7125</v>
      </c>
      <c r="J231" t="s">
        <v>5956</v>
      </c>
      <c r="K231" t="s">
        <v>5848</v>
      </c>
      <c r="M231">
        <v>2021</v>
      </c>
      <c r="P231">
        <v>465</v>
      </c>
      <c r="Q231">
        <v>475</v>
      </c>
      <c r="U231" t="s">
        <v>5849</v>
      </c>
      <c r="V231" t="s">
        <v>5539</v>
      </c>
    </row>
    <row r="232" spans="1:23" x14ac:dyDescent="0.25">
      <c r="A232" t="s">
        <v>5426</v>
      </c>
      <c r="B232" t="str">
        <f t="shared" si="3"/>
        <v>DELETED</v>
      </c>
      <c r="C232" s="5" t="s">
        <v>5431</v>
      </c>
      <c r="D232" s="5"/>
      <c r="E232" s="5"/>
      <c r="F232" s="5"/>
      <c r="G232" s="6" t="s">
        <v>4947</v>
      </c>
      <c r="H232" t="s">
        <v>4178</v>
      </c>
      <c r="I232" t="s">
        <v>7126</v>
      </c>
      <c r="J232" t="s">
        <v>5957</v>
      </c>
      <c r="K232" t="s">
        <v>5958</v>
      </c>
      <c r="M232">
        <v>2022</v>
      </c>
      <c r="P232">
        <v>233</v>
      </c>
      <c r="Q232">
        <v>242</v>
      </c>
      <c r="U232" t="s">
        <v>5959</v>
      </c>
      <c r="V232" t="s">
        <v>5539</v>
      </c>
    </row>
    <row r="233" spans="1:23" x14ac:dyDescent="0.25">
      <c r="A233" t="s">
        <v>5426</v>
      </c>
      <c r="B233" t="str">
        <f t="shared" si="3"/>
        <v>DELETED</v>
      </c>
      <c r="C233" s="5"/>
      <c r="D233" s="5"/>
      <c r="E233" s="5" t="s">
        <v>5431</v>
      </c>
      <c r="F233" s="5"/>
      <c r="G233" s="6" t="s">
        <v>4948</v>
      </c>
      <c r="H233" t="s">
        <v>4179</v>
      </c>
      <c r="I233" t="s">
        <v>7127</v>
      </c>
      <c r="J233" t="s">
        <v>5960</v>
      </c>
      <c r="K233" t="s">
        <v>5539</v>
      </c>
      <c r="M233">
        <v>2022</v>
      </c>
      <c r="P233">
        <v>281</v>
      </c>
      <c r="Q233">
        <v>292</v>
      </c>
      <c r="U233" t="s">
        <v>5961</v>
      </c>
      <c r="V233" t="s">
        <v>5539</v>
      </c>
    </row>
    <row r="234" spans="1:23" x14ac:dyDescent="0.25">
      <c r="A234" t="s">
        <v>5424</v>
      </c>
      <c r="B234" t="str">
        <f t="shared" si="3"/>
        <v>DELETED</v>
      </c>
      <c r="C234" s="5" t="s">
        <v>5431</v>
      </c>
      <c r="D234" s="5"/>
      <c r="E234" s="5"/>
      <c r="F234" s="5"/>
      <c r="G234" s="6" t="s">
        <v>4949</v>
      </c>
      <c r="H234" t="s">
        <v>4180</v>
      </c>
      <c r="I234" t="s">
        <v>4609</v>
      </c>
      <c r="K234" t="s">
        <v>5962</v>
      </c>
      <c r="M234">
        <v>2022</v>
      </c>
      <c r="P234">
        <v>61</v>
      </c>
      <c r="Q234">
        <v>116</v>
      </c>
      <c r="U234" t="s">
        <v>5963</v>
      </c>
      <c r="V234" t="s">
        <v>5505</v>
      </c>
      <c r="W234" t="s">
        <v>7451</v>
      </c>
    </row>
    <row r="235" spans="1:23" x14ac:dyDescent="0.25">
      <c r="A235" t="s">
        <v>5425</v>
      </c>
      <c r="B235" t="str">
        <f t="shared" si="3"/>
        <v>READ</v>
      </c>
      <c r="C235" s="5"/>
      <c r="D235" s="5"/>
      <c r="E235" s="5"/>
      <c r="F235" s="5"/>
      <c r="G235" s="6" t="s">
        <v>4950</v>
      </c>
      <c r="H235" t="s">
        <v>4181</v>
      </c>
      <c r="I235" t="s">
        <v>7128</v>
      </c>
      <c r="J235" t="s">
        <v>5964</v>
      </c>
      <c r="K235" t="s">
        <v>5867</v>
      </c>
      <c r="M235">
        <v>2018</v>
      </c>
      <c r="N235">
        <v>55</v>
      </c>
      <c r="O235">
        <v>1</v>
      </c>
      <c r="P235">
        <v>104</v>
      </c>
      <c r="Q235">
        <v>119</v>
      </c>
      <c r="S235" t="s">
        <v>5868</v>
      </c>
    </row>
    <row r="236" spans="1:23" x14ac:dyDescent="0.25">
      <c r="A236" t="s">
        <v>5424</v>
      </c>
      <c r="B236" t="str">
        <f t="shared" si="3"/>
        <v>DELETED</v>
      </c>
      <c r="C236" s="5"/>
      <c r="D236" s="5"/>
      <c r="E236" s="5" t="s">
        <v>5431</v>
      </c>
      <c r="F236" s="5"/>
      <c r="G236" s="6" t="s">
        <v>4951</v>
      </c>
      <c r="H236" t="s">
        <v>4182</v>
      </c>
      <c r="I236" t="s">
        <v>4656</v>
      </c>
      <c r="J236" t="s">
        <v>5965</v>
      </c>
      <c r="K236" t="s">
        <v>5966</v>
      </c>
      <c r="M236">
        <v>2022</v>
      </c>
      <c r="P236">
        <v>83</v>
      </c>
      <c r="Q236">
        <v>123</v>
      </c>
      <c r="U236" t="s">
        <v>5967</v>
      </c>
      <c r="V236" t="s">
        <v>5505</v>
      </c>
    </row>
    <row r="237" spans="1:23" x14ac:dyDescent="0.25">
      <c r="A237" t="s">
        <v>5424</v>
      </c>
      <c r="B237" t="str">
        <f t="shared" si="3"/>
        <v>DELETED</v>
      </c>
      <c r="C237" s="5"/>
      <c r="D237" s="5"/>
      <c r="E237" s="5" t="s">
        <v>5431</v>
      </c>
      <c r="F237" s="5"/>
      <c r="G237" s="6" t="s">
        <v>4952</v>
      </c>
      <c r="H237" t="s">
        <v>4183</v>
      </c>
      <c r="I237" t="s">
        <v>4648</v>
      </c>
      <c r="J237" t="s">
        <v>5968</v>
      </c>
      <c r="K237" t="s">
        <v>5969</v>
      </c>
      <c r="M237">
        <v>2024</v>
      </c>
      <c r="P237">
        <v>1039</v>
      </c>
      <c r="Q237">
        <v>1099</v>
      </c>
      <c r="U237" t="s">
        <v>5970</v>
      </c>
      <c r="V237" t="s">
        <v>5505</v>
      </c>
    </row>
    <row r="238" spans="1:23" x14ac:dyDescent="0.25">
      <c r="A238" t="s">
        <v>5424</v>
      </c>
      <c r="B238" t="str">
        <f t="shared" si="3"/>
        <v>DELETED</v>
      </c>
      <c r="C238" s="5"/>
      <c r="D238" s="5" t="s">
        <v>5431</v>
      </c>
      <c r="E238" s="5"/>
      <c r="F238" s="5"/>
      <c r="G238" s="6" t="s">
        <v>4953</v>
      </c>
      <c r="H238" t="s">
        <v>4184</v>
      </c>
      <c r="I238" t="s">
        <v>4657</v>
      </c>
      <c r="J238" t="s">
        <v>5971</v>
      </c>
      <c r="K238" t="s">
        <v>5972</v>
      </c>
      <c r="M238">
        <v>2022</v>
      </c>
      <c r="P238">
        <v>225</v>
      </c>
      <c r="Q238">
        <v>233</v>
      </c>
      <c r="U238" t="s">
        <v>5973</v>
      </c>
      <c r="V238" t="s">
        <v>5505</v>
      </c>
    </row>
    <row r="239" spans="1:23" x14ac:dyDescent="0.25">
      <c r="A239" t="s">
        <v>5426</v>
      </c>
      <c r="B239" t="str">
        <f t="shared" si="3"/>
        <v>DELETED</v>
      </c>
      <c r="C239" s="5"/>
      <c r="D239" s="5" t="s">
        <v>5431</v>
      </c>
      <c r="E239" s="5"/>
      <c r="F239" s="5"/>
      <c r="G239" s="6" t="s">
        <v>4954</v>
      </c>
      <c r="H239" t="s">
        <v>7481</v>
      </c>
      <c r="I239" t="s">
        <v>7129</v>
      </c>
      <c r="J239" t="s">
        <v>5974</v>
      </c>
      <c r="K239" t="s">
        <v>5571</v>
      </c>
      <c r="M239">
        <v>2023</v>
      </c>
      <c r="P239">
        <v>319</v>
      </c>
      <c r="Q239">
        <v>336</v>
      </c>
      <c r="U239" t="s">
        <v>5600</v>
      </c>
      <c r="V239" t="s">
        <v>5498</v>
      </c>
    </row>
    <row r="240" spans="1:23" x14ac:dyDescent="0.25">
      <c r="A240" t="s">
        <v>5424</v>
      </c>
      <c r="B240" t="str">
        <f t="shared" si="3"/>
        <v>DELETED</v>
      </c>
      <c r="C240" s="5" t="s">
        <v>5431</v>
      </c>
      <c r="D240" s="5"/>
      <c r="E240" s="5"/>
      <c r="F240" s="5"/>
      <c r="G240" s="6" t="s">
        <v>4955</v>
      </c>
      <c r="H240" t="s">
        <v>4185</v>
      </c>
      <c r="I240" t="s">
        <v>7130</v>
      </c>
      <c r="J240" t="s">
        <v>5975</v>
      </c>
      <c r="K240" t="s">
        <v>5976</v>
      </c>
      <c r="M240">
        <v>2022</v>
      </c>
      <c r="P240">
        <v>173</v>
      </c>
      <c r="Q240">
        <v>193</v>
      </c>
      <c r="U240" t="s">
        <v>5977</v>
      </c>
      <c r="V240" t="s">
        <v>5505</v>
      </c>
    </row>
    <row r="241" spans="1:23" x14ac:dyDescent="0.25">
      <c r="A241" t="s">
        <v>5424</v>
      </c>
      <c r="B241" t="str">
        <f t="shared" si="3"/>
        <v>DELETED</v>
      </c>
      <c r="C241" s="5"/>
      <c r="D241" s="5"/>
      <c r="E241" s="5" t="s">
        <v>5431</v>
      </c>
      <c r="F241" s="5"/>
      <c r="G241" s="6" t="s">
        <v>4956</v>
      </c>
      <c r="H241" t="s">
        <v>4186</v>
      </c>
      <c r="I241" t="s">
        <v>7131</v>
      </c>
      <c r="J241" t="s">
        <v>5978</v>
      </c>
      <c r="K241" t="s">
        <v>5979</v>
      </c>
      <c r="M241">
        <v>2021</v>
      </c>
      <c r="P241">
        <v>3</v>
      </c>
      <c r="Q241">
        <v>16</v>
      </c>
      <c r="U241" t="s">
        <v>5980</v>
      </c>
      <c r="V241" t="s">
        <v>5640</v>
      </c>
    </row>
    <row r="242" spans="1:23" x14ac:dyDescent="0.25">
      <c r="A242" t="s">
        <v>5424</v>
      </c>
      <c r="B242" t="str">
        <f t="shared" si="3"/>
        <v>DELETED</v>
      </c>
      <c r="C242" s="5"/>
      <c r="D242" s="5"/>
      <c r="E242" s="5" t="s">
        <v>5431</v>
      </c>
      <c r="F242" s="5"/>
      <c r="G242" s="6" t="s">
        <v>4957</v>
      </c>
      <c r="H242" t="s">
        <v>7482</v>
      </c>
      <c r="I242" t="s">
        <v>4615</v>
      </c>
      <c r="J242" t="s">
        <v>5981</v>
      </c>
      <c r="K242" t="s">
        <v>5575</v>
      </c>
      <c r="M242">
        <v>2022</v>
      </c>
      <c r="P242">
        <v>37</v>
      </c>
      <c r="Q242">
        <v>75</v>
      </c>
      <c r="U242" t="s">
        <v>5486</v>
      </c>
      <c r="V242" t="s">
        <v>5539</v>
      </c>
    </row>
    <row r="243" spans="1:23" x14ac:dyDescent="0.25">
      <c r="A243" t="s">
        <v>5424</v>
      </c>
      <c r="B243" t="str">
        <f t="shared" si="3"/>
        <v>DELETED</v>
      </c>
      <c r="C243" s="5" t="s">
        <v>5431</v>
      </c>
      <c r="D243" s="5"/>
      <c r="E243" s="5"/>
      <c r="F243" s="5"/>
      <c r="G243" s="6" t="s">
        <v>4958</v>
      </c>
      <c r="H243" t="s">
        <v>4187</v>
      </c>
      <c r="I243" t="s">
        <v>4657</v>
      </c>
      <c r="J243" t="s">
        <v>5982</v>
      </c>
      <c r="K243" t="s">
        <v>5983</v>
      </c>
      <c r="M243">
        <v>2022</v>
      </c>
      <c r="P243">
        <v>205</v>
      </c>
      <c r="Q243">
        <v>213</v>
      </c>
      <c r="U243" t="s">
        <v>5984</v>
      </c>
      <c r="V243" t="s">
        <v>5505</v>
      </c>
      <c r="W243" t="s">
        <v>7451</v>
      </c>
    </row>
    <row r="244" spans="1:23" x14ac:dyDescent="0.25">
      <c r="A244" t="s">
        <v>5424</v>
      </c>
      <c r="B244" t="str">
        <f t="shared" si="3"/>
        <v>DELETED</v>
      </c>
      <c r="C244" s="5" t="s">
        <v>5431</v>
      </c>
      <c r="D244" s="5"/>
      <c r="E244" s="5"/>
      <c r="F244" s="5"/>
      <c r="G244" s="6" t="s">
        <v>4959</v>
      </c>
      <c r="H244" t="s">
        <v>4188</v>
      </c>
      <c r="I244" t="s">
        <v>7132</v>
      </c>
      <c r="J244" t="s">
        <v>5985</v>
      </c>
      <c r="K244" t="s">
        <v>5986</v>
      </c>
      <c r="M244">
        <v>2022</v>
      </c>
      <c r="P244">
        <v>65</v>
      </c>
      <c r="Q244">
        <v>88</v>
      </c>
      <c r="U244" t="s">
        <v>5987</v>
      </c>
      <c r="V244" t="s">
        <v>5539</v>
      </c>
      <c r="W244" t="s">
        <v>7451</v>
      </c>
    </row>
    <row r="245" spans="1:23" x14ac:dyDescent="0.25">
      <c r="A245" t="s">
        <v>5424</v>
      </c>
      <c r="B245" t="str">
        <f t="shared" si="3"/>
        <v>DELETED</v>
      </c>
      <c r="C245" s="5"/>
      <c r="D245" s="5" t="s">
        <v>5431</v>
      </c>
      <c r="E245" s="5"/>
      <c r="F245" s="5"/>
      <c r="G245" s="6" t="s">
        <v>4960</v>
      </c>
      <c r="H245" t="s">
        <v>4189</v>
      </c>
      <c r="I245" t="s">
        <v>4609</v>
      </c>
      <c r="J245" t="s">
        <v>5988</v>
      </c>
      <c r="K245" t="s">
        <v>5699</v>
      </c>
      <c r="M245">
        <v>2023</v>
      </c>
      <c r="P245">
        <v>1</v>
      </c>
      <c r="Q245">
        <v>23</v>
      </c>
      <c r="U245" t="s">
        <v>5463</v>
      </c>
      <c r="V245" t="s">
        <v>5505</v>
      </c>
    </row>
    <row r="246" spans="1:23" x14ac:dyDescent="0.25">
      <c r="A246" t="s">
        <v>5424</v>
      </c>
      <c r="B246" t="str">
        <f t="shared" si="3"/>
        <v>DELETED</v>
      </c>
      <c r="C246" s="5"/>
      <c r="D246" s="5"/>
      <c r="E246" s="5" t="s">
        <v>5431</v>
      </c>
      <c r="F246" s="5"/>
      <c r="G246" s="6" t="s">
        <v>4961</v>
      </c>
      <c r="H246" t="s">
        <v>4190</v>
      </c>
      <c r="I246" t="s">
        <v>7062</v>
      </c>
      <c r="J246" t="s">
        <v>5989</v>
      </c>
      <c r="K246" t="s">
        <v>5704</v>
      </c>
      <c r="M246">
        <v>2021</v>
      </c>
      <c r="P246">
        <v>5</v>
      </c>
      <c r="Q246">
        <v>55</v>
      </c>
      <c r="U246" t="s">
        <v>5705</v>
      </c>
      <c r="V246" t="s">
        <v>5505</v>
      </c>
    </row>
    <row r="247" spans="1:23" x14ac:dyDescent="0.25">
      <c r="A247" t="s">
        <v>5424</v>
      </c>
      <c r="B247" t="str">
        <f t="shared" si="3"/>
        <v>DELETED</v>
      </c>
      <c r="C247" s="5"/>
      <c r="D247" s="5" t="s">
        <v>5431</v>
      </c>
      <c r="E247" s="5"/>
      <c r="F247" s="5"/>
      <c r="G247" s="6" t="s">
        <v>4962</v>
      </c>
      <c r="H247" t="s">
        <v>7483</v>
      </c>
      <c r="I247" t="s">
        <v>4615</v>
      </c>
      <c r="J247" t="s">
        <v>5990</v>
      </c>
      <c r="K247" t="s">
        <v>5991</v>
      </c>
      <c r="M247">
        <v>2022</v>
      </c>
      <c r="P247">
        <v>539</v>
      </c>
      <c r="Q247">
        <v>558</v>
      </c>
      <c r="U247" t="s">
        <v>5992</v>
      </c>
      <c r="V247" t="s">
        <v>5498</v>
      </c>
    </row>
    <row r="248" spans="1:23" x14ac:dyDescent="0.25">
      <c r="A248" t="s">
        <v>5424</v>
      </c>
      <c r="B248" t="str">
        <f t="shared" si="3"/>
        <v>DELETED</v>
      </c>
      <c r="C248" s="5"/>
      <c r="D248" s="5" t="s">
        <v>5431</v>
      </c>
      <c r="E248" s="5"/>
      <c r="F248" s="5"/>
      <c r="G248" s="6" t="s">
        <v>4963</v>
      </c>
      <c r="H248" t="s">
        <v>4191</v>
      </c>
      <c r="I248" t="s">
        <v>7101</v>
      </c>
      <c r="J248" t="s">
        <v>5993</v>
      </c>
      <c r="K248" t="s">
        <v>5870</v>
      </c>
      <c r="M248">
        <v>2022</v>
      </c>
      <c r="P248">
        <v>309</v>
      </c>
      <c r="Q248">
        <v>355</v>
      </c>
      <c r="U248" t="s">
        <v>5871</v>
      </c>
      <c r="V248" t="s">
        <v>5505</v>
      </c>
    </row>
    <row r="249" spans="1:23" x14ac:dyDescent="0.25">
      <c r="A249" t="s">
        <v>5426</v>
      </c>
      <c r="B249" t="str">
        <f t="shared" si="3"/>
        <v>READ</v>
      </c>
      <c r="C249" s="5"/>
      <c r="D249" s="5"/>
      <c r="E249" s="5"/>
      <c r="F249" s="5"/>
      <c r="G249" s="6" t="s">
        <v>4964</v>
      </c>
      <c r="H249" t="s">
        <v>4192</v>
      </c>
      <c r="I249" t="s">
        <v>7133</v>
      </c>
      <c r="J249" t="s">
        <v>5994</v>
      </c>
      <c r="K249" t="s">
        <v>5890</v>
      </c>
      <c r="M249">
        <v>2019</v>
      </c>
      <c r="P249">
        <v>121</v>
      </c>
      <c r="Q249">
        <v>131</v>
      </c>
      <c r="U249" t="s">
        <v>5995</v>
      </c>
      <c r="V249" t="s">
        <v>5539</v>
      </c>
    </row>
    <row r="250" spans="1:23" x14ac:dyDescent="0.25">
      <c r="A250" t="s">
        <v>5424</v>
      </c>
      <c r="B250" t="str">
        <f t="shared" si="3"/>
        <v>DELETED</v>
      </c>
      <c r="C250" s="5"/>
      <c r="D250" s="5"/>
      <c r="E250" s="5" t="s">
        <v>5431</v>
      </c>
      <c r="F250" s="5"/>
      <c r="G250" s="6" t="s">
        <v>4965</v>
      </c>
      <c r="H250" t="s">
        <v>4193</v>
      </c>
      <c r="I250" t="s">
        <v>4658</v>
      </c>
      <c r="J250" t="s">
        <v>5996</v>
      </c>
      <c r="K250" t="s">
        <v>5997</v>
      </c>
      <c r="M250">
        <v>2023</v>
      </c>
      <c r="P250">
        <v>119</v>
      </c>
      <c r="Q250">
        <v>156</v>
      </c>
      <c r="U250" t="s">
        <v>5998</v>
      </c>
      <c r="V250" t="s">
        <v>5505</v>
      </c>
    </row>
    <row r="251" spans="1:23" x14ac:dyDescent="0.25">
      <c r="A251" t="s">
        <v>5424</v>
      </c>
      <c r="B251" t="str">
        <f t="shared" si="3"/>
        <v>DELETED</v>
      </c>
      <c r="C251" s="5" t="s">
        <v>5431</v>
      </c>
      <c r="D251" s="5"/>
      <c r="E251" s="5"/>
      <c r="F251" s="5"/>
      <c r="G251" s="6" t="s">
        <v>4966</v>
      </c>
      <c r="H251" t="s">
        <v>4194</v>
      </c>
      <c r="I251" t="s">
        <v>7134</v>
      </c>
      <c r="J251" t="s">
        <v>5999</v>
      </c>
      <c r="K251" t="s">
        <v>6000</v>
      </c>
      <c r="M251">
        <v>2023</v>
      </c>
      <c r="P251">
        <v>73</v>
      </c>
      <c r="Q251">
        <v>93</v>
      </c>
      <c r="U251" t="s">
        <v>6001</v>
      </c>
      <c r="V251" t="s">
        <v>5725</v>
      </c>
    </row>
    <row r="252" spans="1:23" x14ac:dyDescent="0.25">
      <c r="A252" t="s">
        <v>5424</v>
      </c>
      <c r="B252" t="str">
        <f t="shared" si="3"/>
        <v>DELETED</v>
      </c>
      <c r="C252" s="5" t="s">
        <v>5431</v>
      </c>
      <c r="D252" s="5"/>
      <c r="E252" s="5"/>
      <c r="F252" s="5"/>
      <c r="G252" s="6" t="s">
        <v>4967</v>
      </c>
      <c r="H252" t="s">
        <v>4195</v>
      </c>
      <c r="I252" t="s">
        <v>7135</v>
      </c>
      <c r="J252" t="s">
        <v>6002</v>
      </c>
      <c r="K252" t="s">
        <v>6003</v>
      </c>
      <c r="M252">
        <v>2023</v>
      </c>
      <c r="P252">
        <v>421</v>
      </c>
      <c r="Q252">
        <v>458</v>
      </c>
      <c r="U252" t="s">
        <v>6004</v>
      </c>
      <c r="V252" t="s">
        <v>5505</v>
      </c>
    </row>
    <row r="253" spans="1:23" x14ac:dyDescent="0.25">
      <c r="A253" t="s">
        <v>5424</v>
      </c>
      <c r="B253" t="str">
        <f t="shared" si="3"/>
        <v>DELETED</v>
      </c>
      <c r="C253" s="5"/>
      <c r="D253" s="5"/>
      <c r="E253" s="5" t="s">
        <v>5431</v>
      </c>
      <c r="F253" s="5"/>
      <c r="G253" s="6" t="s">
        <v>4968</v>
      </c>
      <c r="H253" t="s">
        <v>4196</v>
      </c>
      <c r="I253" t="s">
        <v>4659</v>
      </c>
      <c r="J253" t="s">
        <v>6005</v>
      </c>
      <c r="K253" t="s">
        <v>6006</v>
      </c>
      <c r="M253">
        <v>2022</v>
      </c>
      <c r="P253">
        <v>249</v>
      </c>
      <c r="Q253">
        <v>275</v>
      </c>
      <c r="U253" t="s">
        <v>6007</v>
      </c>
      <c r="V253" t="s">
        <v>5640</v>
      </c>
    </row>
    <row r="254" spans="1:23" x14ac:dyDescent="0.25">
      <c r="A254" t="s">
        <v>5424</v>
      </c>
      <c r="B254" t="str">
        <f t="shared" si="3"/>
        <v>DELETED</v>
      </c>
      <c r="C254" s="5"/>
      <c r="D254" s="5" t="s">
        <v>5431</v>
      </c>
      <c r="E254" s="5"/>
      <c r="F254" s="5"/>
      <c r="G254" s="6" t="s">
        <v>4969</v>
      </c>
      <c r="H254" t="s">
        <v>4197</v>
      </c>
      <c r="I254" t="s">
        <v>7117</v>
      </c>
      <c r="J254" t="s">
        <v>6008</v>
      </c>
      <c r="K254" t="s">
        <v>6009</v>
      </c>
      <c r="M254">
        <v>2022</v>
      </c>
      <c r="P254">
        <v>107</v>
      </c>
      <c r="Q254">
        <v>122</v>
      </c>
      <c r="U254" t="s">
        <v>6010</v>
      </c>
      <c r="V254" t="s">
        <v>5505</v>
      </c>
    </row>
    <row r="255" spans="1:23" x14ac:dyDescent="0.25">
      <c r="A255" t="s">
        <v>5424</v>
      </c>
      <c r="B255" t="str">
        <f t="shared" si="3"/>
        <v>DELETED</v>
      </c>
      <c r="C255" s="5"/>
      <c r="D255" s="5" t="s">
        <v>5431</v>
      </c>
      <c r="E255" s="5"/>
      <c r="F255" s="5"/>
      <c r="G255" s="6" t="s">
        <v>4970</v>
      </c>
      <c r="H255" t="s">
        <v>4198</v>
      </c>
      <c r="I255" t="s">
        <v>7136</v>
      </c>
      <c r="J255" t="s">
        <v>6011</v>
      </c>
      <c r="K255" t="s">
        <v>6012</v>
      </c>
      <c r="M255">
        <v>2024</v>
      </c>
      <c r="P255">
        <v>329</v>
      </c>
      <c r="Q255">
        <v>376</v>
      </c>
      <c r="U255" t="s">
        <v>6013</v>
      </c>
      <c r="V255" t="s">
        <v>5505</v>
      </c>
    </row>
    <row r="256" spans="1:23" x14ac:dyDescent="0.25">
      <c r="A256" t="s">
        <v>5426</v>
      </c>
      <c r="B256" t="str">
        <f t="shared" si="3"/>
        <v>READ</v>
      </c>
      <c r="C256" s="5"/>
      <c r="D256" s="5"/>
      <c r="E256" s="5"/>
      <c r="F256" s="5"/>
      <c r="G256" s="6" t="s">
        <v>4971</v>
      </c>
      <c r="H256" t="s">
        <v>305</v>
      </c>
      <c r="I256" t="s">
        <v>7137</v>
      </c>
      <c r="J256" t="s">
        <v>6014</v>
      </c>
      <c r="K256" t="s">
        <v>4144</v>
      </c>
      <c r="M256">
        <v>2019</v>
      </c>
      <c r="P256">
        <v>232</v>
      </c>
      <c r="Q256">
        <v>249</v>
      </c>
      <c r="U256" t="s">
        <v>6015</v>
      </c>
      <c r="V256" t="s">
        <v>5539</v>
      </c>
    </row>
    <row r="257" spans="1:23" x14ac:dyDescent="0.25">
      <c r="A257" t="s">
        <v>5424</v>
      </c>
      <c r="B257" t="str">
        <f t="shared" si="3"/>
        <v>DELETED</v>
      </c>
      <c r="C257" s="5" t="s">
        <v>5431</v>
      </c>
      <c r="D257" s="5"/>
      <c r="E257" s="5"/>
      <c r="F257" s="5"/>
      <c r="G257" s="6" t="s">
        <v>4972</v>
      </c>
      <c r="H257" t="s">
        <v>4199</v>
      </c>
      <c r="I257" t="s">
        <v>4660</v>
      </c>
      <c r="J257" t="s">
        <v>6016</v>
      </c>
      <c r="K257" t="s">
        <v>6017</v>
      </c>
      <c r="M257">
        <v>2021</v>
      </c>
      <c r="P257">
        <v>313</v>
      </c>
      <c r="Q257">
        <v>324</v>
      </c>
      <c r="U257" t="s">
        <v>6018</v>
      </c>
      <c r="V257" t="s">
        <v>5539</v>
      </c>
      <c r="W257" t="s">
        <v>7451</v>
      </c>
    </row>
    <row r="258" spans="1:23" x14ac:dyDescent="0.25">
      <c r="A258" t="s">
        <v>5427</v>
      </c>
      <c r="B258" t="str">
        <f t="shared" si="3"/>
        <v>DELETED</v>
      </c>
      <c r="C258" s="5"/>
      <c r="D258" s="5"/>
      <c r="E258" s="5" t="s">
        <v>5431</v>
      </c>
      <c r="F258" s="5"/>
      <c r="G258" s="6" t="s">
        <v>4973</v>
      </c>
      <c r="H258" t="s">
        <v>4200</v>
      </c>
      <c r="I258" t="s">
        <v>4661</v>
      </c>
      <c r="K258" t="s">
        <v>5913</v>
      </c>
      <c r="M258">
        <v>2022</v>
      </c>
      <c r="P258">
        <v>1</v>
      </c>
      <c r="Q258">
        <v>12</v>
      </c>
      <c r="U258" t="s">
        <v>6019</v>
      </c>
      <c r="V258" t="s">
        <v>5539</v>
      </c>
    </row>
    <row r="259" spans="1:23" x14ac:dyDescent="0.25">
      <c r="A259" t="s">
        <v>5424</v>
      </c>
      <c r="B259" t="str">
        <f t="shared" ref="B259:B322" si="4">IF(OR(C259="x",D259="x",E259="x",F259="x"),"DELETED","READ")</f>
        <v>DELETED</v>
      </c>
      <c r="C259" s="5"/>
      <c r="D259" s="5" t="s">
        <v>5431</v>
      </c>
      <c r="E259" s="5"/>
      <c r="F259" s="5"/>
      <c r="G259" s="6" t="s">
        <v>4974</v>
      </c>
      <c r="H259" t="s">
        <v>4201</v>
      </c>
      <c r="I259" t="s">
        <v>4662</v>
      </c>
      <c r="J259" t="s">
        <v>6020</v>
      </c>
      <c r="K259" t="s">
        <v>6021</v>
      </c>
      <c r="M259">
        <v>2021</v>
      </c>
      <c r="P259">
        <v>207</v>
      </c>
      <c r="Q259">
        <v>271</v>
      </c>
      <c r="U259" t="s">
        <v>6022</v>
      </c>
      <c r="V259" t="s">
        <v>5640</v>
      </c>
    </row>
    <row r="260" spans="1:23" x14ac:dyDescent="0.25">
      <c r="A260" t="s">
        <v>5424</v>
      </c>
      <c r="B260" t="str">
        <f t="shared" si="4"/>
        <v>DELETED</v>
      </c>
      <c r="C260" s="5"/>
      <c r="D260" s="5" t="s">
        <v>5431</v>
      </c>
      <c r="E260" s="5"/>
      <c r="F260" s="5"/>
      <c r="G260" s="6" t="s">
        <v>4975</v>
      </c>
      <c r="H260" t="s">
        <v>4202</v>
      </c>
      <c r="I260" t="s">
        <v>7138</v>
      </c>
      <c r="J260" t="s">
        <v>6023</v>
      </c>
      <c r="K260" t="s">
        <v>6024</v>
      </c>
      <c r="M260">
        <v>2022</v>
      </c>
      <c r="P260">
        <v>745</v>
      </c>
      <c r="Q260">
        <v>776</v>
      </c>
      <c r="U260" t="s">
        <v>6025</v>
      </c>
      <c r="V260" t="s">
        <v>5505</v>
      </c>
    </row>
    <row r="261" spans="1:23" x14ac:dyDescent="0.25">
      <c r="A261" t="s">
        <v>5424</v>
      </c>
      <c r="B261" t="str">
        <f t="shared" si="4"/>
        <v>DELETED</v>
      </c>
      <c r="C261" s="5" t="s">
        <v>5431</v>
      </c>
      <c r="D261" s="5"/>
      <c r="E261" s="5"/>
      <c r="F261" s="5"/>
      <c r="G261" s="6" t="s">
        <v>4976</v>
      </c>
      <c r="H261" t="s">
        <v>4203</v>
      </c>
      <c r="I261" t="s">
        <v>7139</v>
      </c>
      <c r="J261" t="s">
        <v>6026</v>
      </c>
      <c r="K261" t="s">
        <v>6027</v>
      </c>
      <c r="M261">
        <v>2023</v>
      </c>
      <c r="P261">
        <v>33</v>
      </c>
      <c r="Q261">
        <v>229</v>
      </c>
      <c r="U261" t="s">
        <v>6028</v>
      </c>
      <c r="V261" t="s">
        <v>5539</v>
      </c>
      <c r="W261" t="s">
        <v>7451</v>
      </c>
    </row>
    <row r="262" spans="1:23" x14ac:dyDescent="0.25">
      <c r="A262" t="s">
        <v>5424</v>
      </c>
      <c r="B262" t="str">
        <f t="shared" si="4"/>
        <v>DELETED</v>
      </c>
      <c r="C262" s="5"/>
      <c r="D262" s="5"/>
      <c r="E262" s="5" t="s">
        <v>5431</v>
      </c>
      <c r="F262" s="5"/>
      <c r="G262" s="6" t="s">
        <v>4977</v>
      </c>
      <c r="H262" t="s">
        <v>4204</v>
      </c>
      <c r="I262" t="s">
        <v>4663</v>
      </c>
      <c r="J262" t="s">
        <v>6029</v>
      </c>
      <c r="K262" t="s">
        <v>6030</v>
      </c>
      <c r="M262">
        <v>2021</v>
      </c>
      <c r="P262">
        <v>257</v>
      </c>
      <c r="Q262">
        <v>278</v>
      </c>
      <c r="U262" t="s">
        <v>6031</v>
      </c>
      <c r="V262" t="s">
        <v>5640</v>
      </c>
    </row>
    <row r="263" spans="1:23" x14ac:dyDescent="0.25">
      <c r="A263" t="s">
        <v>5424</v>
      </c>
      <c r="B263" t="str">
        <f t="shared" si="4"/>
        <v>DELETED</v>
      </c>
      <c r="C263" s="5" t="s">
        <v>5431</v>
      </c>
      <c r="D263" s="5"/>
      <c r="E263" s="5"/>
      <c r="F263" s="5"/>
      <c r="G263" s="6" t="s">
        <v>4978</v>
      </c>
      <c r="H263" t="s">
        <v>4205</v>
      </c>
      <c r="I263" t="s">
        <v>7108</v>
      </c>
      <c r="J263" t="s">
        <v>6032</v>
      </c>
      <c r="K263" t="s">
        <v>6033</v>
      </c>
      <c r="M263">
        <v>2021</v>
      </c>
      <c r="P263">
        <v>97</v>
      </c>
      <c r="Q263">
        <v>111</v>
      </c>
      <c r="U263" t="s">
        <v>6034</v>
      </c>
      <c r="V263" t="s">
        <v>5505</v>
      </c>
    </row>
    <row r="264" spans="1:23" x14ac:dyDescent="0.25">
      <c r="A264" t="s">
        <v>5426</v>
      </c>
      <c r="B264" t="str">
        <f t="shared" si="4"/>
        <v>READ</v>
      </c>
      <c r="C264" s="5"/>
      <c r="D264" s="5"/>
      <c r="E264" s="5"/>
      <c r="F264" s="5"/>
      <c r="G264" s="6" t="s">
        <v>4979</v>
      </c>
      <c r="H264" t="s">
        <v>4206</v>
      </c>
      <c r="I264" t="s">
        <v>4615</v>
      </c>
      <c r="J264" t="s">
        <v>6035</v>
      </c>
      <c r="K264" t="s">
        <v>6036</v>
      </c>
      <c r="M264">
        <v>2019</v>
      </c>
      <c r="P264">
        <v>3</v>
      </c>
      <c r="Q264">
        <v>25</v>
      </c>
      <c r="U264" t="s">
        <v>6037</v>
      </c>
      <c r="V264" t="s">
        <v>5539</v>
      </c>
    </row>
    <row r="265" spans="1:23" x14ac:dyDescent="0.25">
      <c r="A265" t="s">
        <v>5426</v>
      </c>
      <c r="B265" t="str">
        <f t="shared" si="4"/>
        <v>DELETED</v>
      </c>
      <c r="C265" s="5"/>
      <c r="D265" s="5"/>
      <c r="E265" s="5" t="s">
        <v>5431</v>
      </c>
      <c r="F265" s="5"/>
      <c r="G265" s="6" t="s">
        <v>4980</v>
      </c>
      <c r="H265" t="s">
        <v>4207</v>
      </c>
      <c r="I265" t="s">
        <v>7089</v>
      </c>
      <c r="J265" t="s">
        <v>6038</v>
      </c>
      <c r="K265" t="s">
        <v>6039</v>
      </c>
      <c r="M265">
        <v>2022</v>
      </c>
      <c r="P265">
        <v>111</v>
      </c>
      <c r="Q265">
        <v>124</v>
      </c>
      <c r="U265" t="s">
        <v>6040</v>
      </c>
      <c r="V265" t="s">
        <v>5539</v>
      </c>
    </row>
    <row r="266" spans="1:23" x14ac:dyDescent="0.25">
      <c r="A266" t="s">
        <v>5424</v>
      </c>
      <c r="B266" t="str">
        <f t="shared" si="4"/>
        <v>DELETED</v>
      </c>
      <c r="C266" s="5" t="s">
        <v>5431</v>
      </c>
      <c r="D266" s="5"/>
      <c r="E266" s="5"/>
      <c r="F266" s="5"/>
      <c r="G266" s="6" t="s">
        <v>4981</v>
      </c>
      <c r="H266" t="s">
        <v>4208</v>
      </c>
      <c r="I266" t="s">
        <v>4664</v>
      </c>
      <c r="J266" t="s">
        <v>6041</v>
      </c>
      <c r="K266" t="s">
        <v>6042</v>
      </c>
      <c r="M266">
        <v>2022</v>
      </c>
      <c r="P266">
        <v>127</v>
      </c>
      <c r="Q266">
        <v>139</v>
      </c>
      <c r="U266" t="s">
        <v>6043</v>
      </c>
      <c r="V266" t="s">
        <v>5539</v>
      </c>
      <c r="W266" t="s">
        <v>7451</v>
      </c>
    </row>
    <row r="267" spans="1:23" x14ac:dyDescent="0.25">
      <c r="A267" t="s">
        <v>5424</v>
      </c>
      <c r="B267" t="str">
        <f t="shared" si="4"/>
        <v>DELETED</v>
      </c>
      <c r="C267" s="5" t="s">
        <v>5431</v>
      </c>
      <c r="D267" s="5"/>
      <c r="E267" s="5"/>
      <c r="F267" s="5"/>
      <c r="G267" s="6" t="s">
        <v>4982</v>
      </c>
      <c r="H267" t="s">
        <v>4209</v>
      </c>
      <c r="I267" t="s">
        <v>4665</v>
      </c>
      <c r="J267" t="s">
        <v>6044</v>
      </c>
      <c r="K267" t="s">
        <v>6045</v>
      </c>
      <c r="M267">
        <v>2024</v>
      </c>
      <c r="P267">
        <v>275</v>
      </c>
      <c r="Q267">
        <v>319</v>
      </c>
      <c r="U267" t="s">
        <v>6046</v>
      </c>
      <c r="V267" t="s">
        <v>5505</v>
      </c>
    </row>
    <row r="268" spans="1:23" x14ac:dyDescent="0.25">
      <c r="A268" t="s">
        <v>5426</v>
      </c>
      <c r="B268" t="str">
        <f t="shared" si="4"/>
        <v>READ</v>
      </c>
      <c r="C268" s="5"/>
      <c r="D268" s="5"/>
      <c r="E268" s="5"/>
      <c r="F268" s="5"/>
      <c r="G268" s="6" t="s">
        <v>4983</v>
      </c>
      <c r="H268" t="s">
        <v>4210</v>
      </c>
      <c r="I268" t="s">
        <v>7140</v>
      </c>
      <c r="J268" t="s">
        <v>6047</v>
      </c>
      <c r="K268" t="s">
        <v>5571</v>
      </c>
      <c r="M268">
        <v>2021</v>
      </c>
      <c r="P268">
        <v>263</v>
      </c>
      <c r="Q268">
        <v>279</v>
      </c>
      <c r="U268" t="s">
        <v>5922</v>
      </c>
      <c r="V268" t="s">
        <v>5539</v>
      </c>
    </row>
    <row r="269" spans="1:23" x14ac:dyDescent="0.25">
      <c r="A269" t="s">
        <v>5424</v>
      </c>
      <c r="B269" t="str">
        <f t="shared" si="4"/>
        <v>DELETED</v>
      </c>
      <c r="C269" s="5" t="s">
        <v>5431</v>
      </c>
      <c r="D269" s="5"/>
      <c r="E269" s="5"/>
      <c r="F269" s="5"/>
      <c r="G269" s="6" t="s">
        <v>4984</v>
      </c>
      <c r="H269" t="s">
        <v>4211</v>
      </c>
      <c r="I269" t="s">
        <v>7141</v>
      </c>
      <c r="J269" t="s">
        <v>6048</v>
      </c>
      <c r="K269" t="s">
        <v>5979</v>
      </c>
      <c r="M269">
        <v>2021</v>
      </c>
      <c r="P269">
        <v>221</v>
      </c>
      <c r="Q269">
        <v>233</v>
      </c>
      <c r="U269" t="s">
        <v>5980</v>
      </c>
      <c r="V269" t="s">
        <v>5640</v>
      </c>
    </row>
    <row r="270" spans="1:23" x14ac:dyDescent="0.25">
      <c r="A270" t="s">
        <v>5424</v>
      </c>
      <c r="B270" t="str">
        <f t="shared" si="4"/>
        <v>DELETED</v>
      </c>
      <c r="C270" s="5" t="s">
        <v>5431</v>
      </c>
      <c r="D270" s="5"/>
      <c r="E270" s="5"/>
      <c r="F270" s="5"/>
      <c r="G270" s="6" t="s">
        <v>4985</v>
      </c>
      <c r="H270" t="s">
        <v>4212</v>
      </c>
      <c r="I270" t="s">
        <v>7142</v>
      </c>
      <c r="J270" t="s">
        <v>6049</v>
      </c>
      <c r="K270" t="s">
        <v>6000</v>
      </c>
      <c r="M270">
        <v>2023</v>
      </c>
      <c r="P270">
        <v>313</v>
      </c>
      <c r="Q270">
        <v>336</v>
      </c>
      <c r="U270" t="s">
        <v>6001</v>
      </c>
      <c r="V270" t="s">
        <v>5725</v>
      </c>
    </row>
    <row r="271" spans="1:23" x14ac:dyDescent="0.25">
      <c r="A271" t="s">
        <v>5424</v>
      </c>
      <c r="B271" t="str">
        <f t="shared" si="4"/>
        <v>DELETED</v>
      </c>
      <c r="C271" s="5"/>
      <c r="D271" s="5" t="s">
        <v>5431</v>
      </c>
      <c r="E271" s="5"/>
      <c r="F271" s="5"/>
      <c r="G271" s="6" t="s">
        <v>4986</v>
      </c>
      <c r="H271" t="s">
        <v>4213</v>
      </c>
      <c r="I271" t="s">
        <v>4666</v>
      </c>
      <c r="J271" t="s">
        <v>6050</v>
      </c>
      <c r="K271" t="s">
        <v>6051</v>
      </c>
      <c r="M271">
        <v>2021</v>
      </c>
      <c r="P271">
        <v>281</v>
      </c>
      <c r="Q271">
        <v>302</v>
      </c>
      <c r="U271" t="s">
        <v>6052</v>
      </c>
      <c r="V271" t="s">
        <v>5640</v>
      </c>
    </row>
    <row r="272" spans="1:23" x14ac:dyDescent="0.25">
      <c r="A272" t="s">
        <v>5424</v>
      </c>
      <c r="B272" t="str">
        <f t="shared" si="4"/>
        <v>DELETED</v>
      </c>
      <c r="C272" s="5"/>
      <c r="D272" s="5"/>
      <c r="E272" s="5" t="s">
        <v>5431</v>
      </c>
      <c r="F272" s="5"/>
      <c r="G272" s="6" t="s">
        <v>4987</v>
      </c>
      <c r="H272" t="s">
        <v>4214</v>
      </c>
      <c r="I272" t="s">
        <v>7143</v>
      </c>
      <c r="J272" t="s">
        <v>6053</v>
      </c>
      <c r="K272" t="s">
        <v>6054</v>
      </c>
      <c r="M272">
        <v>2022</v>
      </c>
      <c r="P272">
        <v>193</v>
      </c>
      <c r="Q272">
        <v>324</v>
      </c>
      <c r="U272" t="s">
        <v>6055</v>
      </c>
      <c r="V272" t="s">
        <v>5505</v>
      </c>
    </row>
    <row r="273" spans="1:23" x14ac:dyDescent="0.25">
      <c r="A273" t="s">
        <v>5424</v>
      </c>
      <c r="B273" t="str">
        <f t="shared" si="4"/>
        <v>DELETED</v>
      </c>
      <c r="C273" s="5"/>
      <c r="D273" s="5"/>
      <c r="E273" s="5" t="s">
        <v>5431</v>
      </c>
      <c r="F273" s="5"/>
      <c r="G273" s="6" t="s">
        <v>4988</v>
      </c>
      <c r="H273" t="s">
        <v>4215</v>
      </c>
      <c r="I273" t="s">
        <v>7144</v>
      </c>
      <c r="J273" t="s">
        <v>6985</v>
      </c>
      <c r="K273" t="s">
        <v>6056</v>
      </c>
      <c r="M273">
        <v>2021</v>
      </c>
      <c r="P273">
        <v>553</v>
      </c>
      <c r="Q273">
        <v>585</v>
      </c>
      <c r="U273" t="s">
        <v>6057</v>
      </c>
      <c r="V273" t="s">
        <v>5640</v>
      </c>
    </row>
    <row r="274" spans="1:23" x14ac:dyDescent="0.25">
      <c r="A274" t="s">
        <v>5424</v>
      </c>
      <c r="B274" t="str">
        <f t="shared" si="4"/>
        <v>DELETED</v>
      </c>
      <c r="C274" s="5"/>
      <c r="D274" s="5"/>
      <c r="E274" s="5" t="s">
        <v>5431</v>
      </c>
      <c r="F274" s="5"/>
      <c r="G274" s="6" t="s">
        <v>4989</v>
      </c>
      <c r="H274" t="s">
        <v>4216</v>
      </c>
      <c r="I274" t="s">
        <v>4667</v>
      </c>
      <c r="J274" t="s">
        <v>6058</v>
      </c>
      <c r="K274" t="s">
        <v>6059</v>
      </c>
      <c r="M274">
        <v>2022</v>
      </c>
      <c r="P274">
        <v>31</v>
      </c>
      <c r="Q274">
        <v>102</v>
      </c>
      <c r="U274" t="s">
        <v>6060</v>
      </c>
      <c r="V274" t="s">
        <v>5505</v>
      </c>
    </row>
    <row r="275" spans="1:23" x14ac:dyDescent="0.25">
      <c r="A275" t="s">
        <v>5424</v>
      </c>
      <c r="B275" t="str">
        <f>IF(OR(C275="x",D275="x",E275="x",F275="x"),"DELETED","READ")</f>
        <v>DELETED</v>
      </c>
      <c r="C275" s="5" t="s">
        <v>5431</v>
      </c>
      <c r="D275" s="5"/>
      <c r="E275" s="5"/>
      <c r="F275" s="5"/>
      <c r="G275" s="6" t="s">
        <v>4990</v>
      </c>
      <c r="H275" t="s">
        <v>4217</v>
      </c>
      <c r="I275" t="s">
        <v>7108</v>
      </c>
      <c r="J275" t="s">
        <v>6061</v>
      </c>
      <c r="K275" t="s">
        <v>6033</v>
      </c>
      <c r="M275">
        <v>2021</v>
      </c>
      <c r="P275">
        <v>19</v>
      </c>
      <c r="Q275">
        <v>95</v>
      </c>
      <c r="U275" t="s">
        <v>6034</v>
      </c>
      <c r="V275" t="s">
        <v>5505</v>
      </c>
    </row>
    <row r="276" spans="1:23" x14ac:dyDescent="0.25">
      <c r="A276" t="s">
        <v>5424</v>
      </c>
      <c r="B276" t="str">
        <f>IF(OR(C276="x",D276="x",E276="x",F276="x"),"DELETED","READ")</f>
        <v>DELETED</v>
      </c>
      <c r="C276" s="5" t="s">
        <v>5431</v>
      </c>
      <c r="D276" s="5"/>
      <c r="E276" s="5"/>
      <c r="F276" s="5"/>
      <c r="G276" s="6" t="s">
        <v>4991</v>
      </c>
      <c r="H276" t="s">
        <v>4218</v>
      </c>
      <c r="I276" t="s">
        <v>7145</v>
      </c>
      <c r="J276" t="s">
        <v>6062</v>
      </c>
      <c r="K276" t="s">
        <v>6017</v>
      </c>
      <c r="M276">
        <v>2021</v>
      </c>
      <c r="P276">
        <v>233</v>
      </c>
      <c r="Q276">
        <v>258</v>
      </c>
      <c r="U276" t="s">
        <v>6018</v>
      </c>
      <c r="V276" t="s">
        <v>5539</v>
      </c>
      <c r="W276" t="s">
        <v>7451</v>
      </c>
    </row>
    <row r="277" spans="1:23" x14ac:dyDescent="0.25">
      <c r="A277" t="s">
        <v>5425</v>
      </c>
      <c r="B277" t="str">
        <f t="shared" si="4"/>
        <v>DELETED</v>
      </c>
      <c r="C277" s="5"/>
      <c r="D277" s="5"/>
      <c r="E277" s="5" t="s">
        <v>5431</v>
      </c>
      <c r="F277" s="5"/>
      <c r="G277" s="6" t="s">
        <v>4992</v>
      </c>
      <c r="H277" t="s">
        <v>4219</v>
      </c>
      <c r="I277" t="s">
        <v>7146</v>
      </c>
      <c r="K277" t="s">
        <v>5501</v>
      </c>
      <c r="M277">
        <v>2022</v>
      </c>
      <c r="N277">
        <v>64</v>
      </c>
      <c r="O277">
        <v>4</v>
      </c>
      <c r="P277">
        <v>529</v>
      </c>
      <c r="Q277">
        <v>540</v>
      </c>
      <c r="S277" t="s">
        <v>964</v>
      </c>
    </row>
    <row r="278" spans="1:23" x14ac:dyDescent="0.25">
      <c r="A278" t="s">
        <v>5424</v>
      </c>
      <c r="B278" t="str">
        <f t="shared" si="4"/>
        <v>DELETED</v>
      </c>
      <c r="C278" s="5" t="s">
        <v>5431</v>
      </c>
      <c r="D278" s="5"/>
      <c r="E278" s="5"/>
      <c r="F278" s="5"/>
      <c r="G278" s="6" t="s">
        <v>4993</v>
      </c>
      <c r="H278" t="s">
        <v>4220</v>
      </c>
      <c r="I278" t="s">
        <v>4609</v>
      </c>
      <c r="J278" t="s">
        <v>6063</v>
      </c>
      <c r="K278" t="s">
        <v>6064</v>
      </c>
      <c r="M278">
        <v>2021</v>
      </c>
      <c r="P278">
        <v>63</v>
      </c>
      <c r="Q278">
        <v>119</v>
      </c>
      <c r="U278" t="s">
        <v>6065</v>
      </c>
      <c r="V278" t="s">
        <v>5505</v>
      </c>
    </row>
    <row r="279" spans="1:23" x14ac:dyDescent="0.25">
      <c r="A279" t="s">
        <v>5426</v>
      </c>
      <c r="B279" t="str">
        <f t="shared" si="4"/>
        <v>READ</v>
      </c>
      <c r="C279" s="5"/>
      <c r="D279" s="5"/>
      <c r="E279" s="5"/>
      <c r="F279" s="5"/>
      <c r="G279" s="6" t="s">
        <v>4994</v>
      </c>
      <c r="H279" t="s">
        <v>4221</v>
      </c>
      <c r="I279" t="s">
        <v>7147</v>
      </c>
      <c r="J279" t="s">
        <v>6066</v>
      </c>
      <c r="K279" t="s">
        <v>6067</v>
      </c>
      <c r="M279">
        <v>2020</v>
      </c>
      <c r="P279">
        <v>24</v>
      </c>
      <c r="Q279">
        <v>51</v>
      </c>
      <c r="U279" t="s">
        <v>6068</v>
      </c>
      <c r="V279" t="s">
        <v>5539</v>
      </c>
    </row>
    <row r="280" spans="1:23" x14ac:dyDescent="0.25">
      <c r="A280" t="s">
        <v>5424</v>
      </c>
      <c r="B280" t="str">
        <f t="shared" si="4"/>
        <v>READ</v>
      </c>
      <c r="C280" s="5"/>
      <c r="D280" s="5"/>
      <c r="E280" s="5"/>
      <c r="F280" s="5"/>
      <c r="G280" s="6" t="s">
        <v>4995</v>
      </c>
      <c r="H280" t="s">
        <v>4222</v>
      </c>
      <c r="I280" t="s">
        <v>4668</v>
      </c>
      <c r="J280" t="s">
        <v>6069</v>
      </c>
      <c r="K280" t="s">
        <v>5662</v>
      </c>
      <c r="M280">
        <v>2020</v>
      </c>
      <c r="P280">
        <v>109</v>
      </c>
      <c r="Q280">
        <v>118</v>
      </c>
      <c r="U280" t="s">
        <v>5663</v>
      </c>
      <c r="V280" t="s">
        <v>5539</v>
      </c>
    </row>
    <row r="281" spans="1:23" x14ac:dyDescent="0.25">
      <c r="A281" t="s">
        <v>5425</v>
      </c>
      <c r="B281" t="str">
        <f t="shared" si="4"/>
        <v>READ</v>
      </c>
      <c r="C281" s="5"/>
      <c r="D281" s="5"/>
      <c r="E281" s="5"/>
      <c r="F281" s="5"/>
      <c r="G281" s="6" t="s">
        <v>4996</v>
      </c>
      <c r="H281" t="s">
        <v>4223</v>
      </c>
      <c r="I281" t="s">
        <v>7148</v>
      </c>
      <c r="J281" t="s">
        <v>6070</v>
      </c>
      <c r="K281" t="s">
        <v>6071</v>
      </c>
      <c r="M281">
        <v>2018</v>
      </c>
      <c r="N281">
        <v>18</v>
      </c>
      <c r="O281">
        <v>2</v>
      </c>
      <c r="P281">
        <v>1209</v>
      </c>
      <c r="Q281">
        <v>1247</v>
      </c>
      <c r="S281" t="s">
        <v>5519</v>
      </c>
    </row>
    <row r="282" spans="1:23" x14ac:dyDescent="0.25">
      <c r="A282" t="s">
        <v>5424</v>
      </c>
      <c r="B282" t="str">
        <f t="shared" si="4"/>
        <v>DELETED</v>
      </c>
      <c r="C282" s="5" t="s">
        <v>5431</v>
      </c>
      <c r="D282" s="5"/>
      <c r="E282" s="5"/>
      <c r="F282" s="5"/>
      <c r="G282" s="6" t="s">
        <v>4997</v>
      </c>
      <c r="H282" t="s">
        <v>4224</v>
      </c>
      <c r="I282" t="s">
        <v>4646</v>
      </c>
      <c r="J282" t="s">
        <v>6072</v>
      </c>
      <c r="K282" t="s">
        <v>6073</v>
      </c>
      <c r="M282">
        <v>2021</v>
      </c>
      <c r="P282">
        <v>341</v>
      </c>
      <c r="Q282">
        <v>349</v>
      </c>
      <c r="U282" t="s">
        <v>6074</v>
      </c>
      <c r="V282" t="s">
        <v>5505</v>
      </c>
    </row>
    <row r="283" spans="1:23" x14ac:dyDescent="0.25">
      <c r="A283" t="s">
        <v>5424</v>
      </c>
      <c r="B283" t="str">
        <f t="shared" si="4"/>
        <v>DELETED</v>
      </c>
      <c r="C283" s="5"/>
      <c r="D283" s="5"/>
      <c r="E283" s="5" t="s">
        <v>5431</v>
      </c>
      <c r="F283" s="5"/>
      <c r="G283" s="6" t="s">
        <v>4998</v>
      </c>
      <c r="H283" t="s">
        <v>4225</v>
      </c>
      <c r="I283" t="s">
        <v>4649</v>
      </c>
      <c r="J283" t="s">
        <v>6075</v>
      </c>
      <c r="K283" t="s">
        <v>5876</v>
      </c>
      <c r="M283">
        <v>2022</v>
      </c>
      <c r="P283">
        <v>147</v>
      </c>
      <c r="Q283">
        <v>205</v>
      </c>
      <c r="U283" t="s">
        <v>6076</v>
      </c>
      <c r="V283" t="s">
        <v>5539</v>
      </c>
    </row>
    <row r="284" spans="1:23" x14ac:dyDescent="0.25">
      <c r="A284" t="s">
        <v>5424</v>
      </c>
      <c r="B284" t="str">
        <f t="shared" si="4"/>
        <v>DELETED</v>
      </c>
      <c r="C284" s="5" t="s">
        <v>5431</v>
      </c>
      <c r="D284" s="5"/>
      <c r="E284" s="5"/>
      <c r="F284" s="5"/>
      <c r="G284" s="6" t="s">
        <v>4999</v>
      </c>
      <c r="H284" t="s">
        <v>4226</v>
      </c>
      <c r="I284" t="s">
        <v>7149</v>
      </c>
      <c r="J284" t="s">
        <v>6077</v>
      </c>
      <c r="K284" t="s">
        <v>6078</v>
      </c>
      <c r="M284">
        <v>2025</v>
      </c>
      <c r="P284">
        <v>291</v>
      </c>
      <c r="Q284">
        <v>346</v>
      </c>
      <c r="U284" t="s">
        <v>6079</v>
      </c>
      <c r="V284" t="s">
        <v>5498</v>
      </c>
      <c r="W284" t="s">
        <v>7451</v>
      </c>
    </row>
    <row r="285" spans="1:23" x14ac:dyDescent="0.25">
      <c r="A285" t="s">
        <v>5425</v>
      </c>
      <c r="B285" t="str">
        <f t="shared" si="4"/>
        <v>READ</v>
      </c>
      <c r="C285" s="5"/>
      <c r="D285" s="5"/>
      <c r="E285" s="5"/>
      <c r="F285" s="5"/>
      <c r="G285" s="6" t="s">
        <v>5000</v>
      </c>
      <c r="H285" t="s">
        <v>4227</v>
      </c>
      <c r="I285" t="s">
        <v>7150</v>
      </c>
      <c r="J285" t="s">
        <v>6080</v>
      </c>
      <c r="K285" t="s">
        <v>5541</v>
      </c>
      <c r="M285">
        <v>2019</v>
      </c>
      <c r="N285">
        <v>62</v>
      </c>
      <c r="O285">
        <v>7</v>
      </c>
      <c r="P285">
        <v>2539</v>
      </c>
      <c r="Q285">
        <v>2575</v>
      </c>
      <c r="S285" t="s">
        <v>5542</v>
      </c>
    </row>
    <row r="286" spans="1:23" x14ac:dyDescent="0.25">
      <c r="A286" t="s">
        <v>5424</v>
      </c>
      <c r="B286" t="str">
        <f t="shared" si="4"/>
        <v>DELETED</v>
      </c>
      <c r="C286" s="5" t="s">
        <v>5431</v>
      </c>
      <c r="D286" s="5"/>
      <c r="E286" s="5"/>
      <c r="F286" s="5"/>
      <c r="G286" s="6" t="s">
        <v>5001</v>
      </c>
      <c r="H286" t="s">
        <v>4228</v>
      </c>
      <c r="I286" t="s">
        <v>7151</v>
      </c>
      <c r="J286" t="s">
        <v>6081</v>
      </c>
      <c r="K286" t="s">
        <v>6082</v>
      </c>
      <c r="M286">
        <v>2022</v>
      </c>
      <c r="P286">
        <v>181</v>
      </c>
      <c r="Q286">
        <v>204</v>
      </c>
      <c r="U286" t="s">
        <v>6083</v>
      </c>
      <c r="V286" t="s">
        <v>5505</v>
      </c>
    </row>
    <row r="287" spans="1:23" x14ac:dyDescent="0.25">
      <c r="A287" t="s">
        <v>5424</v>
      </c>
      <c r="B287" t="str">
        <f t="shared" si="4"/>
        <v>DELETED</v>
      </c>
      <c r="C287" s="5"/>
      <c r="D287" s="5" t="s">
        <v>5431</v>
      </c>
      <c r="E287" s="5"/>
      <c r="F287" s="5"/>
      <c r="G287" s="6" t="s">
        <v>5002</v>
      </c>
      <c r="H287" t="s">
        <v>4229</v>
      </c>
      <c r="I287" t="s">
        <v>7152</v>
      </c>
      <c r="J287" t="s">
        <v>6084</v>
      </c>
      <c r="K287" t="s">
        <v>6085</v>
      </c>
      <c r="M287">
        <v>2021</v>
      </c>
      <c r="P287">
        <v>115</v>
      </c>
      <c r="Q287">
        <v>135</v>
      </c>
      <c r="U287" t="s">
        <v>6086</v>
      </c>
      <c r="V287" t="s">
        <v>5539</v>
      </c>
    </row>
    <row r="288" spans="1:23" x14ac:dyDescent="0.25">
      <c r="A288" t="s">
        <v>5424</v>
      </c>
      <c r="B288" t="str">
        <f t="shared" si="4"/>
        <v>DELETED</v>
      </c>
      <c r="C288" s="5" t="s">
        <v>5431</v>
      </c>
      <c r="D288" s="5"/>
      <c r="E288" s="5"/>
      <c r="F288" s="5"/>
      <c r="G288" s="6" t="s">
        <v>5003</v>
      </c>
      <c r="H288" t="s">
        <v>4230</v>
      </c>
      <c r="I288" t="s">
        <v>7153</v>
      </c>
      <c r="J288" t="s">
        <v>6087</v>
      </c>
      <c r="K288" t="s">
        <v>6088</v>
      </c>
      <c r="M288">
        <v>2021</v>
      </c>
      <c r="P288">
        <v>239</v>
      </c>
      <c r="Q288">
        <v>261</v>
      </c>
      <c r="U288" t="s">
        <v>6089</v>
      </c>
      <c r="V288" t="s">
        <v>5539</v>
      </c>
      <c r="W288" t="s">
        <v>7451</v>
      </c>
    </row>
    <row r="289" spans="1:23" x14ac:dyDescent="0.25">
      <c r="A289" t="s">
        <v>5425</v>
      </c>
      <c r="B289" t="str">
        <f t="shared" si="4"/>
        <v>DELETED</v>
      </c>
      <c r="C289" s="5" t="s">
        <v>5431</v>
      </c>
      <c r="D289" s="5"/>
      <c r="E289" s="5"/>
      <c r="F289" s="5"/>
      <c r="G289" s="6" t="s">
        <v>5004</v>
      </c>
      <c r="H289" t="s">
        <v>4231</v>
      </c>
      <c r="I289" t="s">
        <v>7154</v>
      </c>
      <c r="J289" t="s">
        <v>6090</v>
      </c>
      <c r="K289" t="s">
        <v>6091</v>
      </c>
      <c r="M289">
        <v>2019</v>
      </c>
      <c r="N289">
        <v>32</v>
      </c>
      <c r="O289">
        <v>1</v>
      </c>
      <c r="P289">
        <v>1</v>
      </c>
      <c r="Q289">
        <v>8</v>
      </c>
      <c r="S289" t="s">
        <v>6092</v>
      </c>
    </row>
    <row r="290" spans="1:23" x14ac:dyDescent="0.25">
      <c r="A290" t="s">
        <v>5424</v>
      </c>
      <c r="B290" t="str">
        <f t="shared" si="4"/>
        <v>READ</v>
      </c>
      <c r="C290" s="5"/>
      <c r="D290" s="5"/>
      <c r="E290" s="5"/>
      <c r="F290" s="5"/>
      <c r="G290" s="6" t="s">
        <v>5005</v>
      </c>
      <c r="H290" t="s">
        <v>4232</v>
      </c>
      <c r="I290" t="s">
        <v>4617</v>
      </c>
      <c r="J290" t="s">
        <v>6093</v>
      </c>
      <c r="K290" t="s">
        <v>5662</v>
      </c>
      <c r="M290">
        <v>2020</v>
      </c>
      <c r="P290">
        <v>31</v>
      </c>
      <c r="Q290">
        <v>35</v>
      </c>
      <c r="U290" t="s">
        <v>5663</v>
      </c>
      <c r="V290" t="s">
        <v>5539</v>
      </c>
    </row>
    <row r="291" spans="1:23" x14ac:dyDescent="0.25">
      <c r="A291" t="s">
        <v>5427</v>
      </c>
      <c r="B291" t="str">
        <f t="shared" si="4"/>
        <v>DELETED</v>
      </c>
      <c r="C291" s="5"/>
      <c r="D291" s="5"/>
      <c r="E291" s="5" t="s">
        <v>5431</v>
      </c>
      <c r="F291" s="5"/>
      <c r="G291" s="6" t="s">
        <v>5006</v>
      </c>
      <c r="H291" t="s">
        <v>4159</v>
      </c>
      <c r="I291" t="s">
        <v>4653</v>
      </c>
      <c r="K291" t="s">
        <v>5913</v>
      </c>
      <c r="M291">
        <v>2018</v>
      </c>
      <c r="P291">
        <v>1</v>
      </c>
      <c r="Q291">
        <v>10</v>
      </c>
      <c r="U291" t="s">
        <v>6019</v>
      </c>
      <c r="V291" t="s">
        <v>5539</v>
      </c>
    </row>
    <row r="292" spans="1:23" x14ac:dyDescent="0.25">
      <c r="A292" t="s">
        <v>5426</v>
      </c>
      <c r="B292" t="str">
        <f t="shared" si="4"/>
        <v>READ</v>
      </c>
      <c r="C292" s="5"/>
      <c r="D292" s="5"/>
      <c r="E292" s="5"/>
      <c r="F292" s="5"/>
      <c r="G292" s="6" t="s">
        <v>5007</v>
      </c>
      <c r="H292" t="s">
        <v>4233</v>
      </c>
      <c r="I292" t="s">
        <v>7155</v>
      </c>
      <c r="J292" t="s">
        <v>6094</v>
      </c>
      <c r="K292" t="s">
        <v>6067</v>
      </c>
      <c r="M292">
        <v>2020</v>
      </c>
      <c r="P292">
        <v>52</v>
      </c>
      <c r="Q292">
        <v>66</v>
      </c>
      <c r="U292" t="s">
        <v>6068</v>
      </c>
      <c r="V292" t="s">
        <v>5539</v>
      </c>
    </row>
    <row r="293" spans="1:23" x14ac:dyDescent="0.25">
      <c r="A293" t="s">
        <v>5424</v>
      </c>
      <c r="B293" t="str">
        <f t="shared" si="4"/>
        <v>DELETED</v>
      </c>
      <c r="C293" s="5" t="s">
        <v>5431</v>
      </c>
      <c r="D293" s="5"/>
      <c r="E293" s="5"/>
      <c r="F293" s="5"/>
      <c r="G293" s="6" t="s">
        <v>5008</v>
      </c>
      <c r="H293" t="s">
        <v>4234</v>
      </c>
      <c r="I293" t="s">
        <v>4669</v>
      </c>
      <c r="J293" t="s">
        <v>6095</v>
      </c>
      <c r="K293" t="s">
        <v>6096</v>
      </c>
      <c r="M293">
        <v>2024</v>
      </c>
      <c r="P293">
        <v>311</v>
      </c>
      <c r="Q293">
        <v>388</v>
      </c>
      <c r="U293" t="s">
        <v>6097</v>
      </c>
      <c r="V293" t="s">
        <v>6098</v>
      </c>
    </row>
    <row r="294" spans="1:23" x14ac:dyDescent="0.25">
      <c r="A294" t="s">
        <v>5424</v>
      </c>
      <c r="B294" t="str">
        <f t="shared" si="4"/>
        <v>DELETED</v>
      </c>
      <c r="C294" s="5"/>
      <c r="D294" s="5"/>
      <c r="E294" s="5" t="s">
        <v>5431</v>
      </c>
      <c r="F294" s="5"/>
      <c r="G294" s="6" t="s">
        <v>5009</v>
      </c>
      <c r="H294" t="s">
        <v>4235</v>
      </c>
      <c r="I294" t="s">
        <v>7156</v>
      </c>
      <c r="J294" t="s">
        <v>6099</v>
      </c>
      <c r="K294" t="s">
        <v>6100</v>
      </c>
      <c r="M294">
        <v>2021</v>
      </c>
      <c r="P294">
        <v>1</v>
      </c>
      <c r="Q294">
        <v>26</v>
      </c>
      <c r="U294" t="s">
        <v>6101</v>
      </c>
      <c r="V294" t="s">
        <v>5640</v>
      </c>
    </row>
    <row r="295" spans="1:23" x14ac:dyDescent="0.25">
      <c r="A295" t="s">
        <v>5424</v>
      </c>
      <c r="B295" t="str">
        <f t="shared" si="4"/>
        <v>DELETED</v>
      </c>
      <c r="C295" s="5" t="s">
        <v>5431</v>
      </c>
      <c r="D295" s="5"/>
      <c r="E295" s="5"/>
      <c r="F295" s="5"/>
      <c r="G295" s="6" t="s">
        <v>5010</v>
      </c>
      <c r="H295" t="s">
        <v>4236</v>
      </c>
      <c r="I295" t="s">
        <v>7157</v>
      </c>
      <c r="J295" t="s">
        <v>6102</v>
      </c>
      <c r="K295" t="s">
        <v>6103</v>
      </c>
      <c r="M295">
        <v>2023</v>
      </c>
      <c r="P295">
        <v>1</v>
      </c>
      <c r="Q295">
        <v>27</v>
      </c>
      <c r="U295" t="s">
        <v>6104</v>
      </c>
      <c r="V295" t="s">
        <v>5539</v>
      </c>
      <c r="W295" t="s">
        <v>7451</v>
      </c>
    </row>
    <row r="296" spans="1:23" x14ac:dyDescent="0.25">
      <c r="A296" t="s">
        <v>5424</v>
      </c>
      <c r="B296" t="str">
        <f t="shared" si="4"/>
        <v>DELETED</v>
      </c>
      <c r="C296" s="5"/>
      <c r="D296" s="5" t="s">
        <v>5431</v>
      </c>
      <c r="E296" s="5"/>
      <c r="F296" s="5"/>
      <c r="G296" s="6" t="s">
        <v>5011</v>
      </c>
      <c r="H296" t="s">
        <v>4237</v>
      </c>
      <c r="I296" t="s">
        <v>4635</v>
      </c>
      <c r="J296" t="s">
        <v>6105</v>
      </c>
      <c r="K296" t="s">
        <v>6106</v>
      </c>
      <c r="M296">
        <v>2021</v>
      </c>
      <c r="P296">
        <v>567</v>
      </c>
      <c r="Q296">
        <v>592</v>
      </c>
      <c r="U296" t="s">
        <v>6107</v>
      </c>
      <c r="V296" t="s">
        <v>5505</v>
      </c>
    </row>
    <row r="297" spans="1:23" x14ac:dyDescent="0.25">
      <c r="A297" t="s">
        <v>5424</v>
      </c>
      <c r="B297" t="str">
        <f t="shared" si="4"/>
        <v>DELETED</v>
      </c>
      <c r="C297" s="5" t="s">
        <v>5431</v>
      </c>
      <c r="D297" s="5"/>
      <c r="E297" s="5"/>
      <c r="F297" s="5"/>
      <c r="G297" s="6" t="s">
        <v>5012</v>
      </c>
      <c r="H297" t="s">
        <v>4238</v>
      </c>
      <c r="I297" t="s">
        <v>4618</v>
      </c>
      <c r="J297" t="s">
        <v>6108</v>
      </c>
      <c r="K297" t="s">
        <v>5608</v>
      </c>
      <c r="M297">
        <v>2020</v>
      </c>
      <c r="P297">
        <v>217</v>
      </c>
      <c r="Q297">
        <v>258</v>
      </c>
      <c r="U297" t="s">
        <v>5609</v>
      </c>
      <c r="V297" t="s">
        <v>5569</v>
      </c>
    </row>
    <row r="298" spans="1:23" x14ac:dyDescent="0.25">
      <c r="A298" t="s">
        <v>5424</v>
      </c>
      <c r="B298" t="str">
        <f t="shared" si="4"/>
        <v>DELETED</v>
      </c>
      <c r="C298" s="5"/>
      <c r="D298" s="5"/>
      <c r="E298" s="5" t="s">
        <v>5431</v>
      </c>
      <c r="F298" s="5"/>
      <c r="G298" s="6" t="s">
        <v>5013</v>
      </c>
      <c r="H298" t="s">
        <v>4239</v>
      </c>
      <c r="I298" t="s">
        <v>4609</v>
      </c>
      <c r="J298" t="s">
        <v>6109</v>
      </c>
      <c r="K298" t="s">
        <v>6110</v>
      </c>
      <c r="M298">
        <v>2020</v>
      </c>
      <c r="P298">
        <v>141</v>
      </c>
      <c r="Q298">
        <v>147</v>
      </c>
      <c r="U298" t="s">
        <v>6111</v>
      </c>
      <c r="V298" t="s">
        <v>5505</v>
      </c>
    </row>
    <row r="299" spans="1:23" x14ac:dyDescent="0.25">
      <c r="A299" t="s">
        <v>5427</v>
      </c>
      <c r="B299" t="str">
        <f t="shared" si="4"/>
        <v>DELETED</v>
      </c>
      <c r="C299" s="5"/>
      <c r="D299" s="5"/>
      <c r="E299" s="5" t="s">
        <v>5431</v>
      </c>
      <c r="F299" s="5"/>
      <c r="G299" s="6" t="s">
        <v>5014</v>
      </c>
      <c r="H299" t="s">
        <v>4202</v>
      </c>
      <c r="I299" t="s">
        <v>7138</v>
      </c>
      <c r="J299" t="s">
        <v>6112</v>
      </c>
      <c r="K299" t="s">
        <v>6113</v>
      </c>
      <c r="M299">
        <v>2021</v>
      </c>
      <c r="P299">
        <v>1</v>
      </c>
      <c r="Q299">
        <v>32</v>
      </c>
      <c r="U299" t="s">
        <v>6114</v>
      </c>
      <c r="V299" t="s">
        <v>5505</v>
      </c>
    </row>
    <row r="300" spans="1:23" x14ac:dyDescent="0.25">
      <c r="A300" t="s">
        <v>5424</v>
      </c>
      <c r="B300" t="str">
        <f t="shared" si="4"/>
        <v>DELETED</v>
      </c>
      <c r="C300" s="5"/>
      <c r="D300" s="5"/>
      <c r="E300" s="5" t="s">
        <v>5431</v>
      </c>
      <c r="F300" s="5"/>
      <c r="G300" s="6" t="s">
        <v>5015</v>
      </c>
      <c r="H300" t="s">
        <v>4240</v>
      </c>
      <c r="I300" t="s">
        <v>7158</v>
      </c>
      <c r="J300" t="s">
        <v>6115</v>
      </c>
      <c r="K300" t="s">
        <v>5586</v>
      </c>
      <c r="M300">
        <v>2022</v>
      </c>
      <c r="P300">
        <v>459</v>
      </c>
      <c r="Q300">
        <v>478</v>
      </c>
      <c r="U300" t="s">
        <v>5490</v>
      </c>
      <c r="V300" t="s">
        <v>5539</v>
      </c>
    </row>
    <row r="301" spans="1:23" x14ac:dyDescent="0.25">
      <c r="A301" t="s">
        <v>5424</v>
      </c>
      <c r="B301" t="str">
        <f t="shared" si="4"/>
        <v>DELETED</v>
      </c>
      <c r="C301" s="5"/>
      <c r="D301" s="5"/>
      <c r="E301" s="5" t="s">
        <v>5431</v>
      </c>
      <c r="F301" s="5"/>
      <c r="G301" s="6" t="s">
        <v>5016</v>
      </c>
      <c r="H301" t="s">
        <v>4241</v>
      </c>
      <c r="I301" t="s">
        <v>4670</v>
      </c>
      <c r="J301" t="s">
        <v>6116</v>
      </c>
      <c r="K301" t="s">
        <v>6117</v>
      </c>
      <c r="M301">
        <v>2024</v>
      </c>
      <c r="P301">
        <v>23</v>
      </c>
      <c r="Q301">
        <v>77</v>
      </c>
      <c r="U301" t="s">
        <v>6118</v>
      </c>
      <c r="V301" t="s">
        <v>5505</v>
      </c>
    </row>
    <row r="302" spans="1:23" x14ac:dyDescent="0.25">
      <c r="A302" t="s">
        <v>5424</v>
      </c>
      <c r="B302" t="str">
        <f t="shared" si="4"/>
        <v>DELETED</v>
      </c>
      <c r="C302" s="5"/>
      <c r="D302" s="5"/>
      <c r="E302" s="5" t="s">
        <v>5431</v>
      </c>
      <c r="F302" s="5"/>
      <c r="G302" s="6" t="s">
        <v>5017</v>
      </c>
      <c r="H302" t="s">
        <v>4242</v>
      </c>
      <c r="I302" t="s">
        <v>4657</v>
      </c>
      <c r="J302" t="s">
        <v>6119</v>
      </c>
      <c r="K302" t="s">
        <v>5972</v>
      </c>
      <c r="M302">
        <v>2022</v>
      </c>
      <c r="P302">
        <v>109</v>
      </c>
      <c r="Q302">
        <v>176</v>
      </c>
      <c r="U302" t="s">
        <v>5973</v>
      </c>
      <c r="V302" t="s">
        <v>5505</v>
      </c>
    </row>
    <row r="303" spans="1:23" x14ac:dyDescent="0.25">
      <c r="A303" t="s">
        <v>5424</v>
      </c>
      <c r="B303" t="str">
        <f t="shared" si="4"/>
        <v>DELETED</v>
      </c>
      <c r="C303" s="5"/>
      <c r="D303" s="5"/>
      <c r="E303" s="5" t="s">
        <v>5431</v>
      </c>
      <c r="F303" s="5"/>
      <c r="G303" s="6" t="s">
        <v>5018</v>
      </c>
      <c r="H303" t="s">
        <v>4060</v>
      </c>
      <c r="I303" t="s">
        <v>4627</v>
      </c>
      <c r="J303" t="s">
        <v>6120</v>
      </c>
      <c r="K303" t="s">
        <v>5671</v>
      </c>
      <c r="M303">
        <v>2020</v>
      </c>
      <c r="P303">
        <v>153</v>
      </c>
      <c r="Q303">
        <v>199</v>
      </c>
      <c r="U303" t="s">
        <v>6121</v>
      </c>
      <c r="V303" t="s">
        <v>5505</v>
      </c>
    </row>
    <row r="304" spans="1:23" x14ac:dyDescent="0.25">
      <c r="A304" t="s">
        <v>5424</v>
      </c>
      <c r="B304" t="str">
        <f t="shared" si="4"/>
        <v>DELETED</v>
      </c>
      <c r="C304" s="5" t="s">
        <v>5431</v>
      </c>
      <c r="D304" s="5"/>
      <c r="E304" s="5"/>
      <c r="F304" s="5"/>
      <c r="G304" s="6" t="s">
        <v>5019</v>
      </c>
      <c r="H304" t="s">
        <v>4243</v>
      </c>
      <c r="I304" t="s">
        <v>4671</v>
      </c>
      <c r="J304" t="s">
        <v>6122</v>
      </c>
      <c r="K304" t="s">
        <v>6123</v>
      </c>
      <c r="M304">
        <v>2020</v>
      </c>
      <c r="P304">
        <v>61</v>
      </c>
      <c r="Q304">
        <v>70</v>
      </c>
      <c r="U304" t="s">
        <v>6124</v>
      </c>
      <c r="V304" t="s">
        <v>5505</v>
      </c>
    </row>
    <row r="305" spans="1:23" x14ac:dyDescent="0.25">
      <c r="A305" t="s">
        <v>5424</v>
      </c>
      <c r="B305" t="str">
        <f t="shared" si="4"/>
        <v>DELETED</v>
      </c>
      <c r="C305" s="5"/>
      <c r="D305" s="5" t="s">
        <v>5431</v>
      </c>
      <c r="E305" s="5"/>
      <c r="F305" s="5"/>
      <c r="G305" s="6" t="s">
        <v>5020</v>
      </c>
      <c r="H305" t="s">
        <v>4244</v>
      </c>
      <c r="I305" t="s">
        <v>4617</v>
      </c>
      <c r="J305" t="s">
        <v>6125</v>
      </c>
      <c r="K305" t="s">
        <v>5662</v>
      </c>
      <c r="M305">
        <v>2020</v>
      </c>
      <c r="P305">
        <v>197</v>
      </c>
      <c r="Q305">
        <v>206</v>
      </c>
      <c r="U305" t="s">
        <v>5663</v>
      </c>
      <c r="V305" t="s">
        <v>5539</v>
      </c>
    </row>
    <row r="306" spans="1:23" x14ac:dyDescent="0.25">
      <c r="A306" t="s">
        <v>5424</v>
      </c>
      <c r="B306" t="str">
        <f t="shared" si="4"/>
        <v>DELETED</v>
      </c>
      <c r="C306" s="5" t="s">
        <v>5431</v>
      </c>
      <c r="D306" s="5"/>
      <c r="E306" s="5"/>
      <c r="F306" s="5"/>
      <c r="G306" s="6" t="s">
        <v>5021</v>
      </c>
      <c r="H306" t="s">
        <v>4245</v>
      </c>
      <c r="I306" t="s">
        <v>7159</v>
      </c>
      <c r="J306" t="s">
        <v>6127</v>
      </c>
      <c r="K306" t="s">
        <v>6126</v>
      </c>
      <c r="M306">
        <v>2021</v>
      </c>
      <c r="P306">
        <v>57</v>
      </c>
      <c r="Q306">
        <v>83</v>
      </c>
      <c r="U306" t="s">
        <v>6128</v>
      </c>
      <c r="V306" t="s">
        <v>5505</v>
      </c>
    </row>
    <row r="307" spans="1:23" x14ac:dyDescent="0.25">
      <c r="A307" t="s">
        <v>5424</v>
      </c>
      <c r="B307" t="str">
        <f t="shared" si="4"/>
        <v>DELETED</v>
      </c>
      <c r="C307" s="5"/>
      <c r="D307" s="5"/>
      <c r="E307" s="5" t="s">
        <v>5431</v>
      </c>
      <c r="F307" s="5"/>
      <c r="G307" s="6" t="s">
        <v>5022</v>
      </c>
      <c r="H307" t="s">
        <v>4246</v>
      </c>
      <c r="I307" t="s">
        <v>4672</v>
      </c>
      <c r="J307" t="s">
        <v>6129</v>
      </c>
      <c r="K307" t="s">
        <v>5662</v>
      </c>
      <c r="M307">
        <v>2020</v>
      </c>
      <c r="P307">
        <v>49</v>
      </c>
      <c r="Q307">
        <v>57</v>
      </c>
      <c r="U307" t="s">
        <v>5663</v>
      </c>
      <c r="V307" t="s">
        <v>5539</v>
      </c>
    </row>
    <row r="308" spans="1:23" x14ac:dyDescent="0.25">
      <c r="A308" t="s">
        <v>5424</v>
      </c>
      <c r="B308" t="str">
        <f t="shared" si="4"/>
        <v>DELETED</v>
      </c>
      <c r="C308" s="5"/>
      <c r="D308" s="5"/>
      <c r="E308" s="5" t="s">
        <v>5431</v>
      </c>
      <c r="F308" s="5"/>
      <c r="G308" s="6" t="s">
        <v>5023</v>
      </c>
      <c r="H308" t="s">
        <v>4247</v>
      </c>
      <c r="I308" t="s">
        <v>4609</v>
      </c>
      <c r="J308" t="s">
        <v>6130</v>
      </c>
      <c r="K308" t="s">
        <v>6110</v>
      </c>
      <c r="M308">
        <v>2020</v>
      </c>
      <c r="P308">
        <v>103</v>
      </c>
      <c r="Q308">
        <v>116</v>
      </c>
      <c r="U308" t="s">
        <v>6111</v>
      </c>
      <c r="V308" t="s">
        <v>5505</v>
      </c>
    </row>
    <row r="309" spans="1:23" x14ac:dyDescent="0.25">
      <c r="A309" t="s">
        <v>5424</v>
      </c>
      <c r="B309" t="str">
        <f t="shared" si="4"/>
        <v>DELETED</v>
      </c>
      <c r="C309" s="5"/>
      <c r="D309" s="5"/>
      <c r="E309" s="5" t="s">
        <v>5431</v>
      </c>
      <c r="F309" s="5"/>
      <c r="G309" s="6" t="s">
        <v>5024</v>
      </c>
      <c r="H309" t="s">
        <v>4248</v>
      </c>
      <c r="I309" t="s">
        <v>7160</v>
      </c>
      <c r="J309" t="s">
        <v>6131</v>
      </c>
      <c r="K309" t="s">
        <v>6132</v>
      </c>
      <c r="M309">
        <v>2020</v>
      </c>
      <c r="P309">
        <v>19</v>
      </c>
      <c r="Q309">
        <v>74</v>
      </c>
      <c r="U309" t="s">
        <v>6133</v>
      </c>
      <c r="V309" t="s">
        <v>5505</v>
      </c>
    </row>
    <row r="310" spans="1:23" x14ac:dyDescent="0.25">
      <c r="A310" t="s">
        <v>5424</v>
      </c>
      <c r="B310" t="str">
        <f t="shared" si="4"/>
        <v>DELETED</v>
      </c>
      <c r="C310" s="5"/>
      <c r="D310" s="5"/>
      <c r="E310" s="5" t="s">
        <v>5431</v>
      </c>
      <c r="F310" s="5"/>
      <c r="G310" s="6" t="s">
        <v>5025</v>
      </c>
      <c r="H310" t="s">
        <v>4249</v>
      </c>
      <c r="I310" t="s">
        <v>4667</v>
      </c>
      <c r="J310" t="s">
        <v>6134</v>
      </c>
      <c r="K310" t="s">
        <v>6059</v>
      </c>
      <c r="M310">
        <v>2022</v>
      </c>
      <c r="P310">
        <v>1</v>
      </c>
      <c r="Q310">
        <v>30</v>
      </c>
      <c r="U310" t="s">
        <v>6060</v>
      </c>
      <c r="V310" t="s">
        <v>5505</v>
      </c>
    </row>
    <row r="311" spans="1:23" x14ac:dyDescent="0.25">
      <c r="A311" t="s">
        <v>5424</v>
      </c>
      <c r="B311" t="str">
        <f t="shared" si="4"/>
        <v>DELETED</v>
      </c>
      <c r="C311" s="5"/>
      <c r="D311" s="5"/>
      <c r="E311" s="5" t="s">
        <v>5431</v>
      </c>
      <c r="F311" s="5"/>
      <c r="G311" s="6" t="s">
        <v>5026</v>
      </c>
      <c r="H311" t="s">
        <v>4158</v>
      </c>
      <c r="I311" t="s">
        <v>4649</v>
      </c>
      <c r="J311" t="s">
        <v>6135</v>
      </c>
      <c r="K311" t="s">
        <v>5911</v>
      </c>
      <c r="M311">
        <v>2021</v>
      </c>
      <c r="P311">
        <v>165</v>
      </c>
      <c r="Q311">
        <v>230</v>
      </c>
      <c r="U311" t="s">
        <v>6136</v>
      </c>
      <c r="V311" t="s">
        <v>5640</v>
      </c>
    </row>
    <row r="312" spans="1:23" x14ac:dyDescent="0.25">
      <c r="A312" t="s">
        <v>5424</v>
      </c>
      <c r="B312" t="str">
        <f t="shared" si="4"/>
        <v>DELETED</v>
      </c>
      <c r="C312" s="5" t="s">
        <v>5431</v>
      </c>
      <c r="D312" s="5"/>
      <c r="E312" s="5"/>
      <c r="F312" s="5"/>
      <c r="G312" s="6" t="s">
        <v>5027</v>
      </c>
      <c r="H312" t="s">
        <v>4250</v>
      </c>
      <c r="I312" t="s">
        <v>4657</v>
      </c>
      <c r="J312" t="s">
        <v>6137</v>
      </c>
      <c r="K312" t="s">
        <v>5983</v>
      </c>
      <c r="M312">
        <v>2022</v>
      </c>
      <c r="P312">
        <v>99</v>
      </c>
      <c r="Q312">
        <v>160</v>
      </c>
      <c r="U312" t="s">
        <v>5984</v>
      </c>
      <c r="V312" t="s">
        <v>5505</v>
      </c>
      <c r="W312" t="s">
        <v>7451</v>
      </c>
    </row>
    <row r="313" spans="1:23" x14ac:dyDescent="0.25">
      <c r="A313" t="s">
        <v>5424</v>
      </c>
      <c r="B313" t="str">
        <f t="shared" si="4"/>
        <v>DELETED</v>
      </c>
      <c r="C313" s="5"/>
      <c r="D313" s="5"/>
      <c r="E313" s="5" t="s">
        <v>5431</v>
      </c>
      <c r="F313" s="5"/>
      <c r="G313" s="6" t="s">
        <v>5028</v>
      </c>
      <c r="H313" t="s">
        <v>4251</v>
      </c>
      <c r="I313" t="s">
        <v>7144</v>
      </c>
      <c r="J313" t="s">
        <v>6138</v>
      </c>
      <c r="K313" t="s">
        <v>6056</v>
      </c>
      <c r="M313">
        <v>2021</v>
      </c>
      <c r="P313">
        <v>481</v>
      </c>
      <c r="Q313">
        <v>551</v>
      </c>
      <c r="U313" t="s">
        <v>6057</v>
      </c>
      <c r="V313" t="s">
        <v>5640</v>
      </c>
    </row>
    <row r="314" spans="1:23" x14ac:dyDescent="0.25">
      <c r="A314" t="s">
        <v>5424</v>
      </c>
      <c r="B314" t="str">
        <f t="shared" si="4"/>
        <v>DELETED</v>
      </c>
      <c r="C314" s="5" t="s">
        <v>5431</v>
      </c>
      <c r="D314" s="5"/>
      <c r="E314" s="5"/>
      <c r="F314" s="5"/>
      <c r="G314" s="6" t="s">
        <v>5029</v>
      </c>
      <c r="H314" t="s">
        <v>4252</v>
      </c>
      <c r="I314" t="s">
        <v>4673</v>
      </c>
      <c r="J314" t="s">
        <v>6139</v>
      </c>
      <c r="K314" t="s">
        <v>6140</v>
      </c>
      <c r="M314">
        <v>2023</v>
      </c>
      <c r="P314">
        <v>239</v>
      </c>
      <c r="Q314">
        <v>344</v>
      </c>
      <c r="U314" t="s">
        <v>6141</v>
      </c>
      <c r="V314" t="s">
        <v>5505</v>
      </c>
    </row>
    <row r="315" spans="1:23" x14ac:dyDescent="0.25">
      <c r="A315" t="s">
        <v>5424</v>
      </c>
      <c r="B315" t="str">
        <f t="shared" si="4"/>
        <v>DELETED</v>
      </c>
      <c r="C315" s="5" t="s">
        <v>5431</v>
      </c>
      <c r="D315" s="5"/>
      <c r="E315" s="5"/>
      <c r="F315" s="5"/>
      <c r="G315" s="6" t="s">
        <v>5030</v>
      </c>
      <c r="H315" t="s">
        <v>4253</v>
      </c>
      <c r="I315" t="s">
        <v>7161</v>
      </c>
      <c r="J315" t="s">
        <v>6142</v>
      </c>
      <c r="K315" t="s">
        <v>6143</v>
      </c>
      <c r="M315">
        <v>2021</v>
      </c>
      <c r="P315">
        <v>363</v>
      </c>
      <c r="Q315">
        <v>396</v>
      </c>
      <c r="U315" t="s">
        <v>6144</v>
      </c>
      <c r="V315" t="s">
        <v>5505</v>
      </c>
    </row>
    <row r="316" spans="1:23" x14ac:dyDescent="0.25">
      <c r="A316" t="s">
        <v>5424</v>
      </c>
      <c r="B316" t="str">
        <f t="shared" si="4"/>
        <v>DELETED</v>
      </c>
      <c r="C316" s="5"/>
      <c r="D316" s="5" t="s">
        <v>5431</v>
      </c>
      <c r="E316" s="5"/>
      <c r="F316" s="5"/>
      <c r="G316" s="6" t="s">
        <v>5031</v>
      </c>
      <c r="H316" t="s">
        <v>4254</v>
      </c>
      <c r="I316" t="s">
        <v>7162</v>
      </c>
      <c r="J316" t="s">
        <v>6145</v>
      </c>
      <c r="K316" t="s">
        <v>6146</v>
      </c>
      <c r="M316">
        <v>2025</v>
      </c>
      <c r="P316">
        <v>25</v>
      </c>
      <c r="Q316">
        <v>254</v>
      </c>
      <c r="U316" t="s">
        <v>6147</v>
      </c>
      <c r="V316" t="s">
        <v>5640</v>
      </c>
    </row>
    <row r="317" spans="1:23" x14ac:dyDescent="0.25">
      <c r="A317" t="s">
        <v>5424</v>
      </c>
      <c r="B317" t="str">
        <f t="shared" si="4"/>
        <v>DELETED</v>
      </c>
      <c r="C317" s="5"/>
      <c r="D317" s="5"/>
      <c r="E317" s="5" t="s">
        <v>5431</v>
      </c>
      <c r="F317" s="5"/>
      <c r="G317" s="6" t="s">
        <v>5032</v>
      </c>
      <c r="H317" t="s">
        <v>4255</v>
      </c>
      <c r="I317" t="s">
        <v>7163</v>
      </c>
      <c r="J317" t="s">
        <v>6148</v>
      </c>
      <c r="K317" t="s">
        <v>5781</v>
      </c>
      <c r="M317">
        <v>2022</v>
      </c>
      <c r="P317">
        <v>223</v>
      </c>
      <c r="Q317">
        <v>265</v>
      </c>
      <c r="U317" t="s">
        <v>5782</v>
      </c>
      <c r="V317" t="s">
        <v>5505</v>
      </c>
    </row>
    <row r="318" spans="1:23" x14ac:dyDescent="0.25">
      <c r="A318" t="s">
        <v>5424</v>
      </c>
      <c r="B318" t="str">
        <f t="shared" si="4"/>
        <v>DELETED</v>
      </c>
      <c r="C318" s="5"/>
      <c r="D318" s="5"/>
      <c r="E318" s="5" t="s">
        <v>5431</v>
      </c>
      <c r="F318" s="5"/>
      <c r="G318" s="6" t="s">
        <v>5033</v>
      </c>
      <c r="H318" t="s">
        <v>4256</v>
      </c>
      <c r="I318" t="s">
        <v>4674</v>
      </c>
      <c r="J318" t="s">
        <v>6149</v>
      </c>
      <c r="K318" t="s">
        <v>6150</v>
      </c>
      <c r="M318">
        <v>2022</v>
      </c>
      <c r="P318">
        <v>457</v>
      </c>
      <c r="Q318">
        <v>577</v>
      </c>
      <c r="U318" t="s">
        <v>6151</v>
      </c>
      <c r="V318" t="s">
        <v>5569</v>
      </c>
    </row>
    <row r="319" spans="1:23" x14ac:dyDescent="0.25">
      <c r="A319" t="s">
        <v>5424</v>
      </c>
      <c r="B319" t="str">
        <f t="shared" si="4"/>
        <v>DELETED</v>
      </c>
      <c r="C319" s="5" t="s">
        <v>5431</v>
      </c>
      <c r="D319" s="5"/>
      <c r="E319" s="5"/>
      <c r="F319" s="5"/>
      <c r="G319" s="6" t="s">
        <v>5034</v>
      </c>
      <c r="H319" t="s">
        <v>4257</v>
      </c>
      <c r="I319" t="s">
        <v>4675</v>
      </c>
      <c r="J319" t="s">
        <v>6152</v>
      </c>
      <c r="K319" t="s">
        <v>6153</v>
      </c>
      <c r="M319">
        <v>2024</v>
      </c>
      <c r="P319">
        <v>193</v>
      </c>
      <c r="Q319">
        <v>260</v>
      </c>
      <c r="U319" t="s">
        <v>6154</v>
      </c>
      <c r="V319" t="s">
        <v>5498</v>
      </c>
      <c r="W319" t="s">
        <v>7451</v>
      </c>
    </row>
    <row r="320" spans="1:23" x14ac:dyDescent="0.25">
      <c r="A320" t="s">
        <v>5426</v>
      </c>
      <c r="B320" t="str">
        <f t="shared" si="4"/>
        <v>DELETED</v>
      </c>
      <c r="C320" s="5"/>
      <c r="D320" s="5" t="s">
        <v>5431</v>
      </c>
      <c r="E320" s="5"/>
      <c r="F320" s="5"/>
      <c r="G320" s="6" t="s">
        <v>5035</v>
      </c>
      <c r="H320" t="s">
        <v>4258</v>
      </c>
      <c r="I320" t="s">
        <v>7164</v>
      </c>
      <c r="J320" t="s">
        <v>6155</v>
      </c>
      <c r="K320" t="s">
        <v>6156</v>
      </c>
      <c r="M320">
        <v>2020</v>
      </c>
      <c r="P320">
        <v>1071</v>
      </c>
      <c r="Q320">
        <v>1078</v>
      </c>
      <c r="U320" t="s">
        <v>6157</v>
      </c>
      <c r="V320" t="s">
        <v>5539</v>
      </c>
    </row>
    <row r="321" spans="1:22" x14ac:dyDescent="0.25">
      <c r="A321" t="s">
        <v>5424</v>
      </c>
      <c r="B321" t="str">
        <f t="shared" si="4"/>
        <v>DELETED</v>
      </c>
      <c r="C321" s="5"/>
      <c r="D321" s="5"/>
      <c r="E321" s="5" t="s">
        <v>5431</v>
      </c>
      <c r="F321" s="5"/>
      <c r="G321" s="6" t="s">
        <v>5036</v>
      </c>
      <c r="H321" t="s">
        <v>4259</v>
      </c>
      <c r="I321" t="s">
        <v>7165</v>
      </c>
      <c r="J321" t="s">
        <v>6158</v>
      </c>
      <c r="K321" t="s">
        <v>6159</v>
      </c>
      <c r="M321">
        <v>2020</v>
      </c>
      <c r="P321">
        <v>211</v>
      </c>
      <c r="Q321">
        <v>230</v>
      </c>
      <c r="U321" t="s">
        <v>6160</v>
      </c>
      <c r="V321" t="s">
        <v>5505</v>
      </c>
    </row>
    <row r="322" spans="1:22" x14ac:dyDescent="0.25">
      <c r="A322" t="s">
        <v>5426</v>
      </c>
      <c r="B322" t="str">
        <f t="shared" si="4"/>
        <v>DELETED</v>
      </c>
      <c r="C322" s="5"/>
      <c r="D322" s="5"/>
      <c r="E322" s="5" t="s">
        <v>5431</v>
      </c>
      <c r="F322" s="5"/>
      <c r="G322" s="6" t="s">
        <v>5037</v>
      </c>
      <c r="H322" t="s">
        <v>7484</v>
      </c>
      <c r="I322" t="s">
        <v>7166</v>
      </c>
      <c r="J322" t="s">
        <v>6161</v>
      </c>
      <c r="K322" t="s">
        <v>6162</v>
      </c>
      <c r="M322">
        <v>2020</v>
      </c>
      <c r="P322">
        <v>200</v>
      </c>
      <c r="Q322">
        <v>214</v>
      </c>
      <c r="U322" t="s">
        <v>6163</v>
      </c>
      <c r="V322" t="s">
        <v>5539</v>
      </c>
    </row>
    <row r="323" spans="1:22" x14ac:dyDescent="0.25">
      <c r="A323" t="s">
        <v>5425</v>
      </c>
      <c r="B323" t="str">
        <f t="shared" ref="B323:B386" si="5">IF(OR(C323="x",D323="x",E323="x",F323="x"),"DELETED","READ")</f>
        <v>DELETED</v>
      </c>
      <c r="C323" s="5"/>
      <c r="D323" s="5"/>
      <c r="E323" s="5" t="s">
        <v>5431</v>
      </c>
      <c r="F323" s="5"/>
      <c r="G323" s="6" t="s">
        <v>5038</v>
      </c>
      <c r="H323" t="s">
        <v>4260</v>
      </c>
      <c r="I323" t="s">
        <v>7167</v>
      </c>
      <c r="J323" t="s">
        <v>6164</v>
      </c>
      <c r="K323" t="s">
        <v>5501</v>
      </c>
      <c r="M323">
        <v>2020</v>
      </c>
      <c r="N323">
        <v>63</v>
      </c>
      <c r="O323">
        <v>2</v>
      </c>
      <c r="P323">
        <v>157</v>
      </c>
      <c r="Q323">
        <v>180</v>
      </c>
      <c r="S323" t="s">
        <v>964</v>
      </c>
    </row>
    <row r="324" spans="1:22" x14ac:dyDescent="0.25">
      <c r="A324" t="s">
        <v>5424</v>
      </c>
      <c r="B324" t="str">
        <f t="shared" si="5"/>
        <v>DELETED</v>
      </c>
      <c r="C324" s="5"/>
      <c r="D324" s="5"/>
      <c r="E324" s="5" t="s">
        <v>5431</v>
      </c>
      <c r="F324" s="5"/>
      <c r="G324" s="6" t="s">
        <v>5039</v>
      </c>
      <c r="H324" t="s">
        <v>4261</v>
      </c>
      <c r="I324" t="s">
        <v>4676</v>
      </c>
      <c r="J324" t="s">
        <v>6165</v>
      </c>
      <c r="K324" t="s">
        <v>6166</v>
      </c>
      <c r="M324">
        <v>2024</v>
      </c>
      <c r="P324">
        <v>363</v>
      </c>
      <c r="Q324">
        <v>428</v>
      </c>
      <c r="U324" t="s">
        <v>6167</v>
      </c>
      <c r="V324" t="s">
        <v>5498</v>
      </c>
    </row>
    <row r="325" spans="1:22" x14ac:dyDescent="0.25">
      <c r="A325" t="s">
        <v>5424</v>
      </c>
      <c r="B325" t="str">
        <f t="shared" si="5"/>
        <v>DELETED</v>
      </c>
      <c r="C325" s="5"/>
      <c r="D325" s="5"/>
      <c r="E325" s="5" t="s">
        <v>5431</v>
      </c>
      <c r="F325" s="5"/>
      <c r="G325" s="6" t="s">
        <v>5040</v>
      </c>
      <c r="H325" t="s">
        <v>4262</v>
      </c>
      <c r="I325" t="s">
        <v>4677</v>
      </c>
      <c r="J325" t="s">
        <v>6168</v>
      </c>
      <c r="K325" t="s">
        <v>6051</v>
      </c>
      <c r="M325">
        <v>2021</v>
      </c>
      <c r="P325">
        <v>261</v>
      </c>
      <c r="Q325">
        <v>280</v>
      </c>
      <c r="U325" t="s">
        <v>6052</v>
      </c>
      <c r="V325" t="s">
        <v>5640</v>
      </c>
    </row>
    <row r="326" spans="1:22" x14ac:dyDescent="0.25">
      <c r="A326" t="s">
        <v>5426</v>
      </c>
      <c r="B326" t="str">
        <f t="shared" si="5"/>
        <v>DELETED</v>
      </c>
      <c r="C326" s="5"/>
      <c r="D326" s="5"/>
      <c r="E326" s="5" t="s">
        <v>5431</v>
      </c>
      <c r="F326" s="5"/>
      <c r="G326" s="6" t="s">
        <v>5041</v>
      </c>
      <c r="H326" t="s">
        <v>4263</v>
      </c>
      <c r="I326" t="s">
        <v>7168</v>
      </c>
      <c r="J326" t="s">
        <v>6169</v>
      </c>
      <c r="K326" t="s">
        <v>4144</v>
      </c>
      <c r="M326">
        <v>2020</v>
      </c>
      <c r="P326">
        <v>111</v>
      </c>
      <c r="Q326">
        <v>128</v>
      </c>
      <c r="U326" t="s">
        <v>6170</v>
      </c>
      <c r="V326" t="s">
        <v>5539</v>
      </c>
    </row>
    <row r="327" spans="1:22" x14ac:dyDescent="0.25">
      <c r="A327" t="s">
        <v>5426</v>
      </c>
      <c r="B327" t="str">
        <f t="shared" si="5"/>
        <v>READ</v>
      </c>
      <c r="C327" s="5"/>
      <c r="D327" s="5"/>
      <c r="E327" s="5"/>
      <c r="F327" s="5"/>
      <c r="G327" s="6" t="s">
        <v>5042</v>
      </c>
      <c r="H327" t="s">
        <v>4264</v>
      </c>
      <c r="I327" t="s">
        <v>7169</v>
      </c>
      <c r="J327" t="s">
        <v>6171</v>
      </c>
      <c r="K327" t="s">
        <v>6172</v>
      </c>
      <c r="M327">
        <v>2018</v>
      </c>
      <c r="P327">
        <v>182</v>
      </c>
      <c r="Q327">
        <v>199</v>
      </c>
      <c r="U327" t="s">
        <v>6173</v>
      </c>
      <c r="V327" t="s">
        <v>5539</v>
      </c>
    </row>
    <row r="328" spans="1:22" x14ac:dyDescent="0.25">
      <c r="A328" t="s">
        <v>5426</v>
      </c>
      <c r="B328" t="str">
        <f t="shared" si="5"/>
        <v>DELETED</v>
      </c>
      <c r="C328" s="5"/>
      <c r="D328" s="5"/>
      <c r="E328" s="5" t="s">
        <v>5431</v>
      </c>
      <c r="F328" s="5"/>
      <c r="G328" s="6" t="s">
        <v>5043</v>
      </c>
      <c r="H328" t="s">
        <v>4265</v>
      </c>
      <c r="I328" t="s">
        <v>7170</v>
      </c>
      <c r="J328" t="s">
        <v>6174</v>
      </c>
      <c r="K328" t="s">
        <v>5526</v>
      </c>
      <c r="M328">
        <v>2018</v>
      </c>
      <c r="P328">
        <v>573</v>
      </c>
      <c r="Q328">
        <v>587</v>
      </c>
      <c r="U328" t="s">
        <v>6175</v>
      </c>
      <c r="V328" t="s">
        <v>5539</v>
      </c>
    </row>
    <row r="329" spans="1:22" x14ac:dyDescent="0.25">
      <c r="A329" t="s">
        <v>5426</v>
      </c>
      <c r="B329" t="str">
        <f t="shared" si="5"/>
        <v>DELETED</v>
      </c>
      <c r="C329" s="5"/>
      <c r="D329" s="5" t="s">
        <v>5431</v>
      </c>
      <c r="E329" s="5"/>
      <c r="F329" s="5"/>
      <c r="G329" s="6" t="s">
        <v>5044</v>
      </c>
      <c r="H329" t="s">
        <v>4266</v>
      </c>
      <c r="I329" t="s">
        <v>4647</v>
      </c>
      <c r="J329" t="s">
        <v>6176</v>
      </c>
      <c r="K329" t="s">
        <v>6177</v>
      </c>
      <c r="M329">
        <v>2020</v>
      </c>
      <c r="P329">
        <v>8</v>
      </c>
      <c r="Q329">
        <v>22</v>
      </c>
      <c r="U329" t="s">
        <v>6178</v>
      </c>
      <c r="V329" t="s">
        <v>5539</v>
      </c>
    </row>
    <row r="330" spans="1:22" x14ac:dyDescent="0.25">
      <c r="A330" t="s">
        <v>5424</v>
      </c>
      <c r="B330" t="str">
        <f t="shared" si="5"/>
        <v>DELETED</v>
      </c>
      <c r="C330" s="5"/>
      <c r="D330" s="5" t="s">
        <v>5431</v>
      </c>
      <c r="E330" s="5"/>
      <c r="F330" s="5"/>
      <c r="G330" s="6" t="s">
        <v>5045</v>
      </c>
      <c r="H330" t="s">
        <v>4267</v>
      </c>
      <c r="I330" t="s">
        <v>7171</v>
      </c>
      <c r="J330" t="s">
        <v>6180</v>
      </c>
      <c r="K330" t="s">
        <v>6179</v>
      </c>
      <c r="M330">
        <v>2020</v>
      </c>
      <c r="P330">
        <v>167</v>
      </c>
      <c r="Q330">
        <v>186</v>
      </c>
      <c r="U330" t="s">
        <v>6181</v>
      </c>
      <c r="V330" t="s">
        <v>5505</v>
      </c>
    </row>
    <row r="331" spans="1:22" x14ac:dyDescent="0.25">
      <c r="A331" t="s">
        <v>5427</v>
      </c>
      <c r="B331" t="str">
        <f t="shared" si="5"/>
        <v>DELETED</v>
      </c>
      <c r="C331" s="5"/>
      <c r="D331" s="5" t="s">
        <v>5431</v>
      </c>
      <c r="E331" s="5"/>
      <c r="F331" s="5"/>
      <c r="G331" s="6" t="s">
        <v>5046</v>
      </c>
      <c r="H331" t="s">
        <v>4107</v>
      </c>
      <c r="I331" t="s">
        <v>7078</v>
      </c>
      <c r="J331" t="s">
        <v>5777</v>
      </c>
      <c r="K331" t="s">
        <v>6182</v>
      </c>
      <c r="M331">
        <v>2020</v>
      </c>
      <c r="P331">
        <v>1</v>
      </c>
      <c r="Q331">
        <v>34</v>
      </c>
      <c r="U331" t="s">
        <v>6183</v>
      </c>
      <c r="V331" t="s">
        <v>5640</v>
      </c>
    </row>
    <row r="332" spans="1:22" x14ac:dyDescent="0.25">
      <c r="A332" t="s">
        <v>5426</v>
      </c>
      <c r="B332" t="str">
        <f t="shared" si="5"/>
        <v>DELETED</v>
      </c>
      <c r="C332" s="5" t="s">
        <v>5431</v>
      </c>
      <c r="D332" s="5"/>
      <c r="E332" s="5"/>
      <c r="F332" s="5"/>
      <c r="G332" s="6" t="s">
        <v>5047</v>
      </c>
      <c r="H332" t="s">
        <v>4268</v>
      </c>
      <c r="I332" t="s">
        <v>7172</v>
      </c>
      <c r="J332" t="s">
        <v>6184</v>
      </c>
      <c r="K332" t="s">
        <v>5571</v>
      </c>
      <c r="M332">
        <v>2020</v>
      </c>
      <c r="P332">
        <v>71</v>
      </c>
      <c r="Q332">
        <v>87</v>
      </c>
      <c r="U332" t="s">
        <v>6185</v>
      </c>
      <c r="V332" t="s">
        <v>5539</v>
      </c>
    </row>
    <row r="333" spans="1:22" x14ac:dyDescent="0.25">
      <c r="A333" t="s">
        <v>5424</v>
      </c>
      <c r="B333" t="str">
        <f t="shared" si="5"/>
        <v>DELETED</v>
      </c>
      <c r="C333" s="5"/>
      <c r="D333" s="5" t="s">
        <v>5431</v>
      </c>
      <c r="E333" s="5"/>
      <c r="F333" s="5"/>
      <c r="G333" s="6" t="s">
        <v>5048</v>
      </c>
      <c r="H333" t="s">
        <v>4269</v>
      </c>
      <c r="I333" t="s">
        <v>4678</v>
      </c>
      <c r="J333" t="s">
        <v>6186</v>
      </c>
      <c r="K333" t="s">
        <v>5752</v>
      </c>
      <c r="M333">
        <v>2021</v>
      </c>
      <c r="P333">
        <v>95</v>
      </c>
      <c r="Q333">
        <v>115</v>
      </c>
      <c r="U333" t="s">
        <v>5753</v>
      </c>
      <c r="V333" t="s">
        <v>5505</v>
      </c>
    </row>
    <row r="334" spans="1:22" x14ac:dyDescent="0.25">
      <c r="A334" t="s">
        <v>5425</v>
      </c>
      <c r="B334" t="str">
        <f t="shared" si="5"/>
        <v>DELETED</v>
      </c>
      <c r="C334" s="5" t="s">
        <v>5431</v>
      </c>
      <c r="D334" s="5"/>
      <c r="E334" s="5"/>
      <c r="F334" s="5"/>
      <c r="G334" s="6" t="s">
        <v>5049</v>
      </c>
      <c r="H334" t="s">
        <v>4270</v>
      </c>
      <c r="I334" t="s">
        <v>7173</v>
      </c>
      <c r="K334" t="s">
        <v>5583</v>
      </c>
      <c r="M334">
        <v>2019</v>
      </c>
      <c r="N334">
        <v>63</v>
      </c>
      <c r="O334">
        <v>4</v>
      </c>
      <c r="P334">
        <v>34</v>
      </c>
      <c r="Q334">
        <v>44</v>
      </c>
      <c r="S334" t="s">
        <v>5502</v>
      </c>
    </row>
    <row r="335" spans="1:22" x14ac:dyDescent="0.25">
      <c r="A335" t="s">
        <v>5426</v>
      </c>
      <c r="B335" t="str">
        <f t="shared" si="5"/>
        <v>READ</v>
      </c>
      <c r="C335" s="5"/>
      <c r="D335" s="5"/>
      <c r="E335" s="5"/>
      <c r="F335" s="5"/>
      <c r="G335" s="6" t="s">
        <v>5050</v>
      </c>
      <c r="H335" t="s">
        <v>4271</v>
      </c>
      <c r="I335" t="s">
        <v>7174</v>
      </c>
      <c r="J335" t="s">
        <v>6187</v>
      </c>
      <c r="K335" t="s">
        <v>5571</v>
      </c>
      <c r="M335">
        <v>2018</v>
      </c>
      <c r="P335">
        <v>228</v>
      </c>
      <c r="Q335">
        <v>244</v>
      </c>
      <c r="U335" t="s">
        <v>6188</v>
      </c>
      <c r="V335" t="s">
        <v>5539</v>
      </c>
    </row>
    <row r="336" spans="1:22" x14ac:dyDescent="0.25">
      <c r="A336" t="s">
        <v>5424</v>
      </c>
      <c r="B336" t="str">
        <f t="shared" si="5"/>
        <v>READ</v>
      </c>
      <c r="C336" s="5"/>
      <c r="D336" s="5"/>
      <c r="E336" s="5"/>
      <c r="F336" s="5"/>
      <c r="G336" s="6" t="s">
        <v>5051</v>
      </c>
      <c r="H336" t="s">
        <v>4115</v>
      </c>
      <c r="I336" t="s">
        <v>7083</v>
      </c>
      <c r="J336" t="s">
        <v>6189</v>
      </c>
      <c r="K336" t="s">
        <v>5798</v>
      </c>
      <c r="M336">
        <v>2020</v>
      </c>
      <c r="P336">
        <v>431</v>
      </c>
      <c r="Q336">
        <v>452</v>
      </c>
      <c r="U336" t="s">
        <v>6190</v>
      </c>
      <c r="V336" t="s">
        <v>5539</v>
      </c>
    </row>
    <row r="337" spans="1:23" x14ac:dyDescent="0.25">
      <c r="A337" t="s">
        <v>5426</v>
      </c>
      <c r="B337" t="str">
        <f t="shared" si="5"/>
        <v>DELETED</v>
      </c>
      <c r="C337" s="5"/>
      <c r="D337" s="5"/>
      <c r="E337" s="5" t="s">
        <v>5431</v>
      </c>
      <c r="F337" s="5"/>
      <c r="G337" s="6" t="s">
        <v>5052</v>
      </c>
      <c r="H337" t="s">
        <v>4272</v>
      </c>
      <c r="I337" t="s">
        <v>7175</v>
      </c>
      <c r="J337" t="s">
        <v>6191</v>
      </c>
      <c r="K337" t="s">
        <v>6192</v>
      </c>
      <c r="M337">
        <v>2020</v>
      </c>
      <c r="P337">
        <v>137</v>
      </c>
      <c r="Q337">
        <v>153</v>
      </c>
      <c r="U337" t="s">
        <v>6193</v>
      </c>
      <c r="V337" t="s">
        <v>5539</v>
      </c>
    </row>
    <row r="338" spans="1:23" x14ac:dyDescent="0.25">
      <c r="A338" t="s">
        <v>5425</v>
      </c>
      <c r="B338" t="str">
        <f t="shared" si="5"/>
        <v>DELETED</v>
      </c>
      <c r="C338" s="5" t="s">
        <v>5431</v>
      </c>
      <c r="D338" s="5"/>
      <c r="E338" s="5"/>
      <c r="F338" s="5"/>
      <c r="G338" s="6" t="s">
        <v>5053</v>
      </c>
      <c r="H338" t="s">
        <v>4273</v>
      </c>
      <c r="I338" t="s">
        <v>7176</v>
      </c>
      <c r="J338" t="s">
        <v>6194</v>
      </c>
      <c r="K338" t="s">
        <v>6195</v>
      </c>
      <c r="M338">
        <v>2021</v>
      </c>
      <c r="N338">
        <v>30</v>
      </c>
      <c r="O338">
        <v>3</v>
      </c>
      <c r="P338">
        <v>288</v>
      </c>
      <c r="Q338">
        <v>306</v>
      </c>
      <c r="S338" t="s">
        <v>6196</v>
      </c>
    </row>
    <row r="339" spans="1:23" x14ac:dyDescent="0.25">
      <c r="A339" t="s">
        <v>5424</v>
      </c>
      <c r="B339" t="str">
        <f t="shared" si="5"/>
        <v>DELETED</v>
      </c>
      <c r="C339" s="5"/>
      <c r="D339" s="5" t="s">
        <v>5431</v>
      </c>
      <c r="E339" s="5"/>
      <c r="F339" s="5"/>
      <c r="G339" s="6" t="s">
        <v>5054</v>
      </c>
      <c r="H339" t="s">
        <v>4274</v>
      </c>
      <c r="I339" t="s">
        <v>4618</v>
      </c>
      <c r="J339" t="s">
        <v>6197</v>
      </c>
      <c r="K339" t="s">
        <v>5608</v>
      </c>
      <c r="M339">
        <v>2020</v>
      </c>
      <c r="P339">
        <v>293</v>
      </c>
      <c r="Q339">
        <v>316</v>
      </c>
      <c r="U339" t="s">
        <v>5609</v>
      </c>
      <c r="V339" t="s">
        <v>5569</v>
      </c>
    </row>
    <row r="340" spans="1:23" x14ac:dyDescent="0.25">
      <c r="A340" t="s">
        <v>5424</v>
      </c>
      <c r="B340" t="str">
        <f t="shared" si="5"/>
        <v>DELETED</v>
      </c>
      <c r="C340" s="5"/>
      <c r="D340" s="5"/>
      <c r="E340" s="5" t="s">
        <v>5431</v>
      </c>
      <c r="F340" s="5"/>
      <c r="G340" s="6" t="s">
        <v>5055</v>
      </c>
      <c r="H340" t="s">
        <v>4275</v>
      </c>
      <c r="I340" t="s">
        <v>4679</v>
      </c>
      <c r="J340" t="s">
        <v>6198</v>
      </c>
      <c r="K340" t="s">
        <v>6199</v>
      </c>
      <c r="M340">
        <v>2022</v>
      </c>
      <c r="P340">
        <v>325</v>
      </c>
      <c r="Q340">
        <v>512</v>
      </c>
      <c r="U340" t="s">
        <v>6055</v>
      </c>
      <c r="V340" t="s">
        <v>5505</v>
      </c>
    </row>
    <row r="341" spans="1:23" x14ac:dyDescent="0.25">
      <c r="A341" t="s">
        <v>5424</v>
      </c>
      <c r="B341" t="str">
        <f t="shared" si="5"/>
        <v>DELETED</v>
      </c>
      <c r="C341" s="5" t="s">
        <v>5431</v>
      </c>
      <c r="D341" s="5"/>
      <c r="E341" s="5"/>
      <c r="F341" s="5"/>
      <c r="G341" s="6" t="s">
        <v>5056</v>
      </c>
      <c r="H341" t="s">
        <v>4217</v>
      </c>
      <c r="I341" t="s">
        <v>7108</v>
      </c>
      <c r="J341" t="s">
        <v>6200</v>
      </c>
      <c r="K341" t="s">
        <v>6201</v>
      </c>
      <c r="M341">
        <v>2020</v>
      </c>
      <c r="P341">
        <v>13</v>
      </c>
      <c r="Q341">
        <v>70</v>
      </c>
      <c r="U341" t="s">
        <v>6202</v>
      </c>
      <c r="V341" t="s">
        <v>5505</v>
      </c>
    </row>
    <row r="342" spans="1:23" x14ac:dyDescent="0.25">
      <c r="A342" t="s">
        <v>5424</v>
      </c>
      <c r="B342" t="str">
        <f t="shared" si="5"/>
        <v>DELETED</v>
      </c>
      <c r="C342" s="5"/>
      <c r="D342" s="5" t="s">
        <v>5431</v>
      </c>
      <c r="E342" s="5"/>
      <c r="F342" s="5"/>
      <c r="G342" s="6" t="s">
        <v>5057</v>
      </c>
      <c r="H342" t="s">
        <v>4276</v>
      </c>
      <c r="I342" t="s">
        <v>4680</v>
      </c>
      <c r="J342" t="s">
        <v>6203</v>
      </c>
      <c r="K342" t="s">
        <v>6204</v>
      </c>
      <c r="M342">
        <v>2020</v>
      </c>
      <c r="P342">
        <v>9</v>
      </c>
      <c r="Q342">
        <v>19</v>
      </c>
      <c r="U342" t="s">
        <v>6205</v>
      </c>
      <c r="V342" t="s">
        <v>5505</v>
      </c>
    </row>
    <row r="343" spans="1:23" x14ac:dyDescent="0.25">
      <c r="A343" t="s">
        <v>5424</v>
      </c>
      <c r="B343" t="str">
        <f t="shared" si="5"/>
        <v>DELETED</v>
      </c>
      <c r="C343" s="5"/>
      <c r="D343" s="5" t="s">
        <v>5431</v>
      </c>
      <c r="E343" s="5"/>
      <c r="F343" s="5"/>
      <c r="G343" s="6" t="s">
        <v>5058</v>
      </c>
      <c r="H343" t="s">
        <v>4277</v>
      </c>
      <c r="I343" t="s">
        <v>7177</v>
      </c>
      <c r="J343" t="s">
        <v>6206</v>
      </c>
      <c r="K343" t="s">
        <v>6207</v>
      </c>
      <c r="M343">
        <v>2020</v>
      </c>
      <c r="P343">
        <v>75</v>
      </c>
      <c r="Q343">
        <v>106</v>
      </c>
      <c r="U343" t="s">
        <v>6208</v>
      </c>
      <c r="V343" t="s">
        <v>5505</v>
      </c>
    </row>
    <row r="344" spans="1:23" x14ac:dyDescent="0.25">
      <c r="A344" t="s">
        <v>5424</v>
      </c>
      <c r="B344" t="str">
        <f t="shared" si="5"/>
        <v>DELETED</v>
      </c>
      <c r="C344" s="5"/>
      <c r="D344" s="5"/>
      <c r="E344" s="5" t="s">
        <v>5431</v>
      </c>
      <c r="F344" s="5"/>
      <c r="G344" s="6" t="s">
        <v>5059</v>
      </c>
      <c r="H344" t="s">
        <v>4278</v>
      </c>
      <c r="I344" t="s">
        <v>7178</v>
      </c>
      <c r="J344" t="s">
        <v>6209</v>
      </c>
      <c r="K344" t="s">
        <v>6132</v>
      </c>
      <c r="M344">
        <v>2020</v>
      </c>
      <c r="P344">
        <v>147</v>
      </c>
      <c r="Q344">
        <v>187</v>
      </c>
      <c r="U344" t="s">
        <v>6133</v>
      </c>
      <c r="V344" t="s">
        <v>5505</v>
      </c>
    </row>
    <row r="345" spans="1:23" x14ac:dyDescent="0.25">
      <c r="A345" t="s">
        <v>5424</v>
      </c>
      <c r="B345" t="str">
        <f t="shared" si="5"/>
        <v>DELETED</v>
      </c>
      <c r="C345" s="5" t="s">
        <v>5431</v>
      </c>
      <c r="D345" s="5"/>
      <c r="E345" s="5"/>
      <c r="F345" s="5"/>
      <c r="G345" s="6" t="s">
        <v>5060</v>
      </c>
      <c r="H345" t="s">
        <v>4209</v>
      </c>
      <c r="I345" t="s">
        <v>4665</v>
      </c>
      <c r="J345" t="s">
        <v>6210</v>
      </c>
      <c r="K345" t="s">
        <v>6045</v>
      </c>
      <c r="M345">
        <v>2021</v>
      </c>
      <c r="P345">
        <v>227</v>
      </c>
      <c r="Q345">
        <v>269</v>
      </c>
      <c r="U345" t="s">
        <v>6211</v>
      </c>
      <c r="V345" t="s">
        <v>5505</v>
      </c>
    </row>
    <row r="346" spans="1:23" x14ac:dyDescent="0.25">
      <c r="A346" t="s">
        <v>5424</v>
      </c>
      <c r="B346" t="str">
        <f t="shared" si="5"/>
        <v>DELETED</v>
      </c>
      <c r="C346" s="5"/>
      <c r="D346" s="5"/>
      <c r="E346" s="5" t="s">
        <v>5431</v>
      </c>
      <c r="F346" s="5"/>
      <c r="G346" s="6" t="s">
        <v>5061</v>
      </c>
      <c r="H346" t="s">
        <v>4279</v>
      </c>
      <c r="I346" t="s">
        <v>7179</v>
      </c>
      <c r="J346" t="s">
        <v>6212</v>
      </c>
      <c r="K346" t="s">
        <v>6213</v>
      </c>
      <c r="M346">
        <v>2019</v>
      </c>
      <c r="P346">
        <v>33</v>
      </c>
      <c r="Q346">
        <v>57</v>
      </c>
      <c r="U346" t="s">
        <v>6214</v>
      </c>
      <c r="V346" t="s">
        <v>5539</v>
      </c>
    </row>
    <row r="347" spans="1:23" x14ac:dyDescent="0.25">
      <c r="A347" t="s">
        <v>5424</v>
      </c>
      <c r="B347" t="str">
        <f t="shared" si="5"/>
        <v>DELETED</v>
      </c>
      <c r="C347" s="5"/>
      <c r="D347" s="5" t="s">
        <v>5431</v>
      </c>
      <c r="E347" s="5"/>
      <c r="F347" s="5"/>
      <c r="G347" s="6" t="s">
        <v>5062</v>
      </c>
      <c r="H347" t="s">
        <v>4280</v>
      </c>
      <c r="I347" t="s">
        <v>4681</v>
      </c>
      <c r="J347" t="s">
        <v>6215</v>
      </c>
      <c r="K347" t="s">
        <v>6216</v>
      </c>
      <c r="M347">
        <v>2020</v>
      </c>
      <c r="P347">
        <v>111</v>
      </c>
      <c r="Q347">
        <v>129</v>
      </c>
      <c r="U347" t="s">
        <v>6217</v>
      </c>
      <c r="V347" t="s">
        <v>5539</v>
      </c>
    </row>
    <row r="348" spans="1:23" x14ac:dyDescent="0.25">
      <c r="A348" t="s">
        <v>5424</v>
      </c>
      <c r="B348" t="str">
        <f t="shared" si="5"/>
        <v>DELETED</v>
      </c>
      <c r="C348" s="5" t="s">
        <v>5431</v>
      </c>
      <c r="D348" s="5"/>
      <c r="E348" s="5"/>
      <c r="F348" s="5"/>
      <c r="G348" s="6" t="s">
        <v>5063</v>
      </c>
      <c r="H348" t="s">
        <v>4281</v>
      </c>
      <c r="I348" t="s">
        <v>7180</v>
      </c>
      <c r="J348" t="s">
        <v>6218</v>
      </c>
      <c r="K348" t="s">
        <v>6219</v>
      </c>
      <c r="M348">
        <v>2020</v>
      </c>
      <c r="P348">
        <v>49</v>
      </c>
      <c r="Q348">
        <v>76</v>
      </c>
      <c r="U348" t="s">
        <v>6220</v>
      </c>
      <c r="V348" t="s">
        <v>5539</v>
      </c>
      <c r="W348" t="s">
        <v>7451</v>
      </c>
    </row>
    <row r="349" spans="1:23" x14ac:dyDescent="0.25">
      <c r="A349" t="s">
        <v>5424</v>
      </c>
      <c r="B349" t="str">
        <f t="shared" si="5"/>
        <v>DELETED</v>
      </c>
      <c r="C349" s="5"/>
      <c r="D349" s="5" t="s">
        <v>5431</v>
      </c>
      <c r="E349" s="5"/>
      <c r="F349" s="5"/>
      <c r="G349" s="6" t="s">
        <v>5064</v>
      </c>
      <c r="H349" t="s">
        <v>4282</v>
      </c>
      <c r="I349" t="s">
        <v>7116</v>
      </c>
      <c r="J349" t="s">
        <v>6221</v>
      </c>
      <c r="K349" t="s">
        <v>5927</v>
      </c>
      <c r="M349">
        <v>2023</v>
      </c>
      <c r="P349">
        <v>19</v>
      </c>
      <c r="Q349">
        <v>230</v>
      </c>
      <c r="U349" t="s">
        <v>5928</v>
      </c>
      <c r="V349" t="s">
        <v>5640</v>
      </c>
    </row>
    <row r="350" spans="1:23" x14ac:dyDescent="0.25">
      <c r="A350" t="s">
        <v>5426</v>
      </c>
      <c r="B350" t="str">
        <f t="shared" si="5"/>
        <v>DELETED</v>
      </c>
      <c r="C350" s="5"/>
      <c r="D350" s="5"/>
      <c r="E350" s="5" t="s">
        <v>5431</v>
      </c>
      <c r="F350" s="5"/>
      <c r="G350" s="6" t="s">
        <v>5065</v>
      </c>
      <c r="H350" t="s">
        <v>4283</v>
      </c>
      <c r="I350" t="s">
        <v>7105</v>
      </c>
      <c r="J350" t="s">
        <v>6222</v>
      </c>
      <c r="K350" t="s">
        <v>6223</v>
      </c>
      <c r="M350">
        <v>2019</v>
      </c>
      <c r="P350">
        <v>422</v>
      </c>
      <c r="Q350">
        <v>439</v>
      </c>
      <c r="U350" t="s">
        <v>6224</v>
      </c>
      <c r="V350" t="s">
        <v>5539</v>
      </c>
    </row>
    <row r="351" spans="1:23" x14ac:dyDescent="0.25">
      <c r="A351" t="s">
        <v>5424</v>
      </c>
      <c r="B351" t="str">
        <f t="shared" si="5"/>
        <v>DELETED</v>
      </c>
      <c r="C351" s="5"/>
      <c r="D351" s="5" t="s">
        <v>5431</v>
      </c>
      <c r="E351" s="5"/>
      <c r="F351" s="5"/>
      <c r="G351" s="6" t="s">
        <v>5066</v>
      </c>
      <c r="H351" t="s">
        <v>4284</v>
      </c>
      <c r="I351" t="s">
        <v>4662</v>
      </c>
      <c r="J351" t="s">
        <v>6225</v>
      </c>
      <c r="K351" t="s">
        <v>6021</v>
      </c>
      <c r="M351">
        <v>2021</v>
      </c>
      <c r="P351">
        <v>1</v>
      </c>
      <c r="Q351">
        <v>37</v>
      </c>
      <c r="U351" t="s">
        <v>6022</v>
      </c>
      <c r="V351" t="s">
        <v>5640</v>
      </c>
    </row>
    <row r="352" spans="1:23" x14ac:dyDescent="0.25">
      <c r="A352" t="s">
        <v>5424</v>
      </c>
      <c r="B352" t="str">
        <f t="shared" si="5"/>
        <v>DELETED</v>
      </c>
      <c r="C352" s="5" t="s">
        <v>5431</v>
      </c>
      <c r="D352" s="5"/>
      <c r="E352" s="5"/>
      <c r="F352" s="5"/>
      <c r="G352" s="6" t="s">
        <v>5067</v>
      </c>
      <c r="H352" t="s">
        <v>4285</v>
      </c>
      <c r="I352" t="s">
        <v>7181</v>
      </c>
      <c r="K352" t="s">
        <v>6226</v>
      </c>
      <c r="M352">
        <v>2021</v>
      </c>
      <c r="P352">
        <v>231</v>
      </c>
      <c r="Q352">
        <v>304</v>
      </c>
      <c r="U352" t="s">
        <v>6227</v>
      </c>
      <c r="V352" t="s">
        <v>5505</v>
      </c>
    </row>
    <row r="353" spans="1:23" x14ac:dyDescent="0.25">
      <c r="A353" t="s">
        <v>5424</v>
      </c>
      <c r="B353" t="str">
        <f t="shared" si="5"/>
        <v>READ</v>
      </c>
      <c r="C353" s="5"/>
      <c r="D353" s="5"/>
      <c r="E353" s="5"/>
      <c r="F353" s="5"/>
      <c r="G353" s="6" t="s">
        <v>5068</v>
      </c>
      <c r="H353" t="s">
        <v>4286</v>
      </c>
      <c r="I353" t="s">
        <v>4682</v>
      </c>
      <c r="J353" t="s">
        <v>6228</v>
      </c>
      <c r="K353" t="s">
        <v>6229</v>
      </c>
      <c r="M353">
        <v>2019</v>
      </c>
      <c r="P353">
        <v>221</v>
      </c>
      <c r="Q353">
        <v>226</v>
      </c>
      <c r="U353" t="s">
        <v>6230</v>
      </c>
      <c r="V353" t="s">
        <v>5539</v>
      </c>
    </row>
    <row r="354" spans="1:23" x14ac:dyDescent="0.25">
      <c r="A354" t="s">
        <v>5424</v>
      </c>
      <c r="B354" t="str">
        <f t="shared" si="5"/>
        <v>DELETED</v>
      </c>
      <c r="C354" s="5"/>
      <c r="D354" s="5" t="s">
        <v>5431</v>
      </c>
      <c r="E354" s="5"/>
      <c r="F354" s="5"/>
      <c r="G354" s="6" t="s">
        <v>5069</v>
      </c>
      <c r="H354" t="s">
        <v>4287</v>
      </c>
      <c r="I354" t="s">
        <v>4683</v>
      </c>
      <c r="J354" t="s">
        <v>6231</v>
      </c>
      <c r="K354" t="s">
        <v>6232</v>
      </c>
      <c r="M354">
        <v>2022</v>
      </c>
      <c r="P354">
        <v>107</v>
      </c>
      <c r="Q354">
        <v>173</v>
      </c>
      <c r="U354" t="s">
        <v>6233</v>
      </c>
      <c r="V354" t="s">
        <v>5505</v>
      </c>
    </row>
    <row r="355" spans="1:23" x14ac:dyDescent="0.25">
      <c r="A355" t="s">
        <v>5424</v>
      </c>
      <c r="B355" t="str">
        <f t="shared" si="5"/>
        <v>DELETED</v>
      </c>
      <c r="C355" s="5" t="s">
        <v>5431</v>
      </c>
      <c r="D355" s="5"/>
      <c r="E355" s="5"/>
      <c r="F355" s="5"/>
      <c r="G355" s="6" t="s">
        <v>5070</v>
      </c>
      <c r="H355" t="s">
        <v>4288</v>
      </c>
      <c r="I355" t="s">
        <v>7182</v>
      </c>
      <c r="J355" t="s">
        <v>6234</v>
      </c>
      <c r="K355" t="s">
        <v>6207</v>
      </c>
      <c r="M355">
        <v>2020</v>
      </c>
      <c r="P355">
        <v>183</v>
      </c>
      <c r="Q355">
        <v>205</v>
      </c>
      <c r="U355" t="s">
        <v>6208</v>
      </c>
      <c r="V355" t="s">
        <v>5505</v>
      </c>
    </row>
    <row r="356" spans="1:23" x14ac:dyDescent="0.25">
      <c r="A356" t="s">
        <v>5426</v>
      </c>
      <c r="B356" t="str">
        <f t="shared" si="5"/>
        <v>DELETED</v>
      </c>
      <c r="C356" s="5"/>
      <c r="D356" s="5"/>
      <c r="E356" s="5" t="s">
        <v>5431</v>
      </c>
      <c r="F356" s="5"/>
      <c r="G356" s="6" t="s">
        <v>5071</v>
      </c>
      <c r="H356" t="s">
        <v>4289</v>
      </c>
      <c r="I356" t="s">
        <v>4615</v>
      </c>
      <c r="J356" t="s">
        <v>6235</v>
      </c>
      <c r="K356" t="s">
        <v>6236</v>
      </c>
      <c r="M356">
        <v>2019</v>
      </c>
      <c r="P356">
        <v>3</v>
      </c>
      <c r="Q356">
        <v>10</v>
      </c>
      <c r="U356" t="s">
        <v>6237</v>
      </c>
      <c r="V356" t="s">
        <v>5539</v>
      </c>
    </row>
    <row r="357" spans="1:23" x14ac:dyDescent="0.25">
      <c r="A357" t="s">
        <v>5424</v>
      </c>
      <c r="B357" t="str">
        <f t="shared" si="5"/>
        <v>DELETED</v>
      </c>
      <c r="C357" s="5" t="s">
        <v>5431</v>
      </c>
      <c r="D357" s="5"/>
      <c r="E357" s="5"/>
      <c r="F357" s="5"/>
      <c r="G357" s="6" t="s">
        <v>5072</v>
      </c>
      <c r="H357" t="s">
        <v>4290</v>
      </c>
      <c r="I357" t="s">
        <v>4609</v>
      </c>
      <c r="J357" t="s">
        <v>6238</v>
      </c>
      <c r="K357" t="s">
        <v>6229</v>
      </c>
      <c r="M357">
        <v>2019</v>
      </c>
      <c r="P357">
        <v>213</v>
      </c>
      <c r="Q357">
        <v>220</v>
      </c>
      <c r="U357" t="s">
        <v>6230</v>
      </c>
      <c r="V357" t="s">
        <v>5539</v>
      </c>
      <c r="W357" t="s">
        <v>7451</v>
      </c>
    </row>
    <row r="358" spans="1:23" x14ac:dyDescent="0.25">
      <c r="A358" t="s">
        <v>5426</v>
      </c>
      <c r="B358" t="str">
        <f t="shared" si="5"/>
        <v>DELETED</v>
      </c>
      <c r="C358" s="5" t="s">
        <v>5431</v>
      </c>
      <c r="D358" s="5"/>
      <c r="E358" s="5"/>
      <c r="F358" s="5"/>
      <c r="G358" s="6" t="s">
        <v>5073</v>
      </c>
      <c r="H358" t="s">
        <v>4291</v>
      </c>
      <c r="I358" t="s">
        <v>7183</v>
      </c>
      <c r="J358" t="s">
        <v>6239</v>
      </c>
      <c r="K358" t="s">
        <v>5526</v>
      </c>
      <c r="M358">
        <v>2019</v>
      </c>
      <c r="P358">
        <v>12</v>
      </c>
      <c r="Q358">
        <v>18</v>
      </c>
      <c r="U358" t="s">
        <v>6240</v>
      </c>
      <c r="V358" t="s">
        <v>5539</v>
      </c>
    </row>
    <row r="359" spans="1:23" x14ac:dyDescent="0.25">
      <c r="A359" t="s">
        <v>5425</v>
      </c>
      <c r="B359" t="str">
        <f t="shared" si="5"/>
        <v>DELETED</v>
      </c>
      <c r="C359" s="5"/>
      <c r="D359" s="5" t="s">
        <v>5431</v>
      </c>
      <c r="E359" s="5"/>
      <c r="F359" s="5"/>
      <c r="G359" s="6" t="s">
        <v>5074</v>
      </c>
      <c r="H359" t="s">
        <v>4292</v>
      </c>
      <c r="I359" t="s">
        <v>7184</v>
      </c>
      <c r="J359" t="s">
        <v>6241</v>
      </c>
      <c r="K359" t="s">
        <v>5867</v>
      </c>
      <c r="M359">
        <v>2019</v>
      </c>
      <c r="N359">
        <v>56</v>
      </c>
      <c r="O359">
        <v>5</v>
      </c>
      <c r="P359">
        <v>914</v>
      </c>
      <c r="Q359">
        <v>931</v>
      </c>
      <c r="S359" t="s">
        <v>5868</v>
      </c>
    </row>
    <row r="360" spans="1:23" x14ac:dyDescent="0.25">
      <c r="A360" t="s">
        <v>5425</v>
      </c>
      <c r="B360" t="str">
        <f t="shared" si="5"/>
        <v>DELETED</v>
      </c>
      <c r="C360" s="5"/>
      <c r="D360" s="5" t="s">
        <v>5431</v>
      </c>
      <c r="E360" s="5"/>
      <c r="F360" s="5"/>
      <c r="G360" s="6" t="s">
        <v>5075</v>
      </c>
      <c r="H360" t="s">
        <v>4293</v>
      </c>
      <c r="I360" t="s">
        <v>7185</v>
      </c>
      <c r="J360" t="s">
        <v>6242</v>
      </c>
      <c r="K360" t="s">
        <v>5501</v>
      </c>
      <c r="M360">
        <v>2019</v>
      </c>
      <c r="N360">
        <v>62</v>
      </c>
      <c r="O360">
        <v>1</v>
      </c>
      <c r="P360">
        <v>41</v>
      </c>
      <c r="Q360">
        <v>60</v>
      </c>
      <c r="S360" t="s">
        <v>964</v>
      </c>
    </row>
    <row r="361" spans="1:23" x14ac:dyDescent="0.25">
      <c r="A361" t="s">
        <v>5424</v>
      </c>
      <c r="B361" t="str">
        <f t="shared" si="5"/>
        <v>DELETED</v>
      </c>
      <c r="C361" s="5"/>
      <c r="D361" s="5" t="s">
        <v>5431</v>
      </c>
      <c r="E361" s="5"/>
      <c r="F361" s="5"/>
      <c r="G361" s="6" t="s">
        <v>5076</v>
      </c>
      <c r="H361" t="s">
        <v>4068</v>
      </c>
      <c r="I361" t="s">
        <v>7057</v>
      </c>
      <c r="J361" t="s">
        <v>6243</v>
      </c>
      <c r="K361" t="s">
        <v>6244</v>
      </c>
      <c r="M361">
        <v>2019</v>
      </c>
      <c r="P361">
        <v>269</v>
      </c>
      <c r="Q361">
        <v>320</v>
      </c>
      <c r="U361" t="s">
        <v>6245</v>
      </c>
      <c r="V361" t="s">
        <v>5505</v>
      </c>
    </row>
    <row r="362" spans="1:23" x14ac:dyDescent="0.25">
      <c r="A362" t="s">
        <v>5424</v>
      </c>
      <c r="B362" t="str">
        <f t="shared" si="5"/>
        <v>DELETED</v>
      </c>
      <c r="C362" s="5" t="s">
        <v>5431</v>
      </c>
      <c r="D362" s="5"/>
      <c r="E362" s="5"/>
      <c r="F362" s="5"/>
      <c r="G362" s="6" t="s">
        <v>5077</v>
      </c>
      <c r="H362" t="s">
        <v>4294</v>
      </c>
      <c r="I362" t="s">
        <v>7186</v>
      </c>
      <c r="J362" t="s">
        <v>6246</v>
      </c>
      <c r="K362" t="s">
        <v>6247</v>
      </c>
      <c r="M362">
        <v>2019</v>
      </c>
      <c r="P362">
        <v>439</v>
      </c>
      <c r="Q362">
        <v>457</v>
      </c>
      <c r="U362" t="s">
        <v>6248</v>
      </c>
      <c r="V362" t="s">
        <v>5539</v>
      </c>
    </row>
    <row r="363" spans="1:23" x14ac:dyDescent="0.25">
      <c r="A363" t="s">
        <v>5426</v>
      </c>
      <c r="B363" t="str">
        <f t="shared" si="5"/>
        <v>DELETED</v>
      </c>
      <c r="C363" s="5" t="s">
        <v>5431</v>
      </c>
      <c r="D363" s="5"/>
      <c r="E363" s="5"/>
      <c r="F363" s="5"/>
      <c r="G363" s="6" t="s">
        <v>5078</v>
      </c>
      <c r="H363" t="s">
        <v>4295</v>
      </c>
      <c r="I363" t="s">
        <v>7187</v>
      </c>
      <c r="J363" t="s">
        <v>6249</v>
      </c>
      <c r="K363" t="s">
        <v>6250</v>
      </c>
      <c r="M363">
        <v>2019</v>
      </c>
      <c r="P363">
        <v>331</v>
      </c>
      <c r="Q363">
        <v>344</v>
      </c>
      <c r="U363" t="s">
        <v>6251</v>
      </c>
      <c r="V363" t="s">
        <v>5539</v>
      </c>
    </row>
    <row r="364" spans="1:23" x14ac:dyDescent="0.25">
      <c r="A364" t="s">
        <v>5424</v>
      </c>
      <c r="B364" t="str">
        <f t="shared" si="5"/>
        <v>DELETED</v>
      </c>
      <c r="C364" s="5" t="s">
        <v>5431</v>
      </c>
      <c r="D364" s="5"/>
      <c r="E364" s="5"/>
      <c r="F364" s="5"/>
      <c r="G364" s="6" t="s">
        <v>5079</v>
      </c>
      <c r="H364" t="s">
        <v>4296</v>
      </c>
      <c r="I364" t="s">
        <v>7188</v>
      </c>
      <c r="J364" t="s">
        <v>6252</v>
      </c>
      <c r="K364" t="s">
        <v>6253</v>
      </c>
      <c r="M364">
        <v>2021</v>
      </c>
      <c r="P364">
        <v>521</v>
      </c>
      <c r="Q364">
        <v>581</v>
      </c>
      <c r="U364" t="s">
        <v>6254</v>
      </c>
      <c r="V364" t="s">
        <v>5539</v>
      </c>
      <c r="W364" t="s">
        <v>7451</v>
      </c>
    </row>
    <row r="365" spans="1:23" x14ac:dyDescent="0.25">
      <c r="A365" t="s">
        <v>5424</v>
      </c>
      <c r="B365" t="str">
        <f t="shared" si="5"/>
        <v>DELETED</v>
      </c>
      <c r="C365" s="5"/>
      <c r="D365" s="5" t="s">
        <v>5431</v>
      </c>
      <c r="E365" s="5"/>
      <c r="F365" s="5"/>
      <c r="G365" s="6" t="s">
        <v>5080</v>
      </c>
      <c r="H365" t="s">
        <v>4297</v>
      </c>
      <c r="I365" t="s">
        <v>4609</v>
      </c>
      <c r="J365" t="s">
        <v>6255</v>
      </c>
      <c r="K365" t="s">
        <v>6110</v>
      </c>
      <c r="M365">
        <v>2020</v>
      </c>
      <c r="P365">
        <v>25</v>
      </c>
      <c r="Q365">
        <v>68</v>
      </c>
      <c r="U365" t="s">
        <v>6111</v>
      </c>
      <c r="V365" t="s">
        <v>5505</v>
      </c>
    </row>
    <row r="366" spans="1:23" x14ac:dyDescent="0.25">
      <c r="A366" t="s">
        <v>5424</v>
      </c>
      <c r="B366" t="str">
        <f t="shared" si="5"/>
        <v>DELETED</v>
      </c>
      <c r="C366" s="5"/>
      <c r="D366" s="5" t="s">
        <v>5431</v>
      </c>
      <c r="E366" s="5"/>
      <c r="F366" s="5"/>
      <c r="G366" s="6" t="s">
        <v>5081</v>
      </c>
      <c r="H366" t="s">
        <v>4241</v>
      </c>
      <c r="I366" t="s">
        <v>4670</v>
      </c>
      <c r="J366" t="s">
        <v>6256</v>
      </c>
      <c r="K366" t="s">
        <v>6117</v>
      </c>
      <c r="M366">
        <v>2020</v>
      </c>
      <c r="P366">
        <v>17</v>
      </c>
      <c r="Q366">
        <v>50</v>
      </c>
      <c r="U366" t="s">
        <v>6257</v>
      </c>
      <c r="V366" t="s">
        <v>5505</v>
      </c>
    </row>
    <row r="367" spans="1:23" x14ac:dyDescent="0.25">
      <c r="A367" t="s">
        <v>5424</v>
      </c>
      <c r="B367" t="str">
        <f t="shared" si="5"/>
        <v>DELETED</v>
      </c>
      <c r="C367" s="5"/>
      <c r="D367" s="5"/>
      <c r="E367" s="5" t="s">
        <v>5431</v>
      </c>
      <c r="F367" s="5"/>
      <c r="G367" s="6" t="s">
        <v>5082</v>
      </c>
      <c r="H367" t="s">
        <v>4298</v>
      </c>
      <c r="I367" t="s">
        <v>7189</v>
      </c>
      <c r="J367" t="s">
        <v>6258</v>
      </c>
      <c r="K367" t="s">
        <v>6259</v>
      </c>
      <c r="M367">
        <v>2017</v>
      </c>
      <c r="P367">
        <v>292</v>
      </c>
      <c r="Q367">
        <v>345</v>
      </c>
      <c r="U367" t="s">
        <v>6260</v>
      </c>
      <c r="V367" t="s">
        <v>5539</v>
      </c>
    </row>
    <row r="368" spans="1:23" x14ac:dyDescent="0.25">
      <c r="A368" t="s">
        <v>5428</v>
      </c>
      <c r="B368" t="str">
        <f t="shared" si="5"/>
        <v>DELETED</v>
      </c>
      <c r="C368" s="5"/>
      <c r="D368" s="5"/>
      <c r="E368" s="5" t="s">
        <v>5431</v>
      </c>
      <c r="F368" s="5"/>
      <c r="G368" s="6" t="s">
        <v>5083</v>
      </c>
      <c r="H368" t="s">
        <v>4200</v>
      </c>
      <c r="I368" t="s">
        <v>4661</v>
      </c>
      <c r="K368" t="s">
        <v>5913</v>
      </c>
      <c r="M368">
        <v>2019</v>
      </c>
      <c r="P368">
        <v>500</v>
      </c>
      <c r="Q368">
        <v>513</v>
      </c>
      <c r="U368" t="s">
        <v>5914</v>
      </c>
      <c r="V368" t="s">
        <v>5539</v>
      </c>
    </row>
    <row r="369" spans="1:23" x14ac:dyDescent="0.25">
      <c r="A369" t="s">
        <v>5424</v>
      </c>
      <c r="B369" t="str">
        <f t="shared" si="5"/>
        <v>DELETED</v>
      </c>
      <c r="C369" s="5"/>
      <c r="D369" s="5" t="s">
        <v>5431</v>
      </c>
      <c r="E369" s="5"/>
      <c r="F369" s="5"/>
      <c r="G369" s="6" t="s">
        <v>5084</v>
      </c>
      <c r="H369" t="s">
        <v>4299</v>
      </c>
      <c r="I369" t="s">
        <v>4684</v>
      </c>
      <c r="J369" t="s">
        <v>6262</v>
      </c>
      <c r="K369" t="s">
        <v>6261</v>
      </c>
      <c r="M369">
        <v>2020</v>
      </c>
      <c r="P369">
        <v>191</v>
      </c>
      <c r="Q369">
        <v>295</v>
      </c>
      <c r="U369" t="s">
        <v>6263</v>
      </c>
      <c r="V369" t="s">
        <v>5640</v>
      </c>
    </row>
    <row r="370" spans="1:23" x14ac:dyDescent="0.25">
      <c r="A370" t="s">
        <v>5425</v>
      </c>
      <c r="B370" t="str">
        <f t="shared" si="5"/>
        <v>DELETED</v>
      </c>
      <c r="C370" s="5"/>
      <c r="D370" s="5" t="s">
        <v>5431</v>
      </c>
      <c r="E370" s="5"/>
      <c r="F370" s="5"/>
      <c r="G370" s="6" t="s">
        <v>5085</v>
      </c>
      <c r="H370" t="s">
        <v>4300</v>
      </c>
      <c r="I370" t="s">
        <v>7190</v>
      </c>
      <c r="K370" t="s">
        <v>5501</v>
      </c>
      <c r="M370">
        <v>2018</v>
      </c>
      <c r="N370">
        <v>60</v>
      </c>
      <c r="O370">
        <v>4</v>
      </c>
      <c r="P370">
        <v>269</v>
      </c>
      <c r="Q370">
        <v>272</v>
      </c>
      <c r="S370" t="s">
        <v>964</v>
      </c>
    </row>
    <row r="371" spans="1:23" x14ac:dyDescent="0.25">
      <c r="A371" t="s">
        <v>5424</v>
      </c>
      <c r="B371" t="str">
        <f t="shared" si="5"/>
        <v>DELETED</v>
      </c>
      <c r="C371" s="5"/>
      <c r="D371" s="5" t="s">
        <v>5431</v>
      </c>
      <c r="E371" s="5"/>
      <c r="F371" s="5"/>
      <c r="G371" s="6" t="s">
        <v>5086</v>
      </c>
      <c r="H371" t="s">
        <v>4301</v>
      </c>
      <c r="I371" t="s">
        <v>7191</v>
      </c>
      <c r="J371" t="s">
        <v>6265</v>
      </c>
      <c r="K371" t="s">
        <v>6264</v>
      </c>
      <c r="M371">
        <v>2019</v>
      </c>
      <c r="P371">
        <v>389</v>
      </c>
      <c r="Q371">
        <v>430</v>
      </c>
      <c r="U371" t="s">
        <v>6266</v>
      </c>
      <c r="V371" t="s">
        <v>5640</v>
      </c>
    </row>
    <row r="372" spans="1:23" x14ac:dyDescent="0.25">
      <c r="A372" t="s">
        <v>5424</v>
      </c>
      <c r="B372" t="str">
        <f t="shared" si="5"/>
        <v>DELETED</v>
      </c>
      <c r="C372" s="5" t="s">
        <v>5431</v>
      </c>
      <c r="D372" s="5"/>
      <c r="E372" s="5"/>
      <c r="F372" s="5"/>
      <c r="G372" s="6" t="s">
        <v>5087</v>
      </c>
      <c r="H372" t="s">
        <v>4302</v>
      </c>
      <c r="I372" t="s">
        <v>7192</v>
      </c>
      <c r="J372" t="s">
        <v>6267</v>
      </c>
      <c r="K372" t="s">
        <v>6213</v>
      </c>
      <c r="M372">
        <v>2019</v>
      </c>
      <c r="P372">
        <v>143</v>
      </c>
      <c r="Q372">
        <v>164</v>
      </c>
      <c r="U372" t="s">
        <v>6214</v>
      </c>
      <c r="V372" t="s">
        <v>5539</v>
      </c>
    </row>
    <row r="373" spans="1:23" x14ac:dyDescent="0.25">
      <c r="A373" t="s">
        <v>5424</v>
      </c>
      <c r="B373" t="str">
        <f t="shared" si="5"/>
        <v>DELETED</v>
      </c>
      <c r="C373" s="5" t="s">
        <v>5431</v>
      </c>
      <c r="D373" s="5"/>
      <c r="E373" s="5"/>
      <c r="F373" s="5"/>
      <c r="G373" s="6" t="s">
        <v>5088</v>
      </c>
      <c r="H373" t="s">
        <v>4303</v>
      </c>
      <c r="I373" t="s">
        <v>4685</v>
      </c>
      <c r="J373" t="s">
        <v>6268</v>
      </c>
      <c r="K373" t="s">
        <v>6269</v>
      </c>
      <c r="M373">
        <v>2020</v>
      </c>
      <c r="P373">
        <v>27</v>
      </c>
      <c r="Q373">
        <v>63</v>
      </c>
      <c r="U373" t="s">
        <v>6270</v>
      </c>
      <c r="V373" t="s">
        <v>5539</v>
      </c>
      <c r="W373" t="s">
        <v>7451</v>
      </c>
    </row>
    <row r="374" spans="1:23" x14ac:dyDescent="0.25">
      <c r="A374" t="s">
        <v>5425</v>
      </c>
      <c r="B374" t="str">
        <f t="shared" si="5"/>
        <v>DELETED</v>
      </c>
      <c r="C374" s="5"/>
      <c r="D374" s="5"/>
      <c r="E374" s="5" t="s">
        <v>5431</v>
      </c>
      <c r="F374" s="5"/>
      <c r="G374" s="6" t="s">
        <v>5089</v>
      </c>
      <c r="H374" t="s">
        <v>4304</v>
      </c>
      <c r="I374" t="s">
        <v>7193</v>
      </c>
      <c r="K374" t="s">
        <v>5501</v>
      </c>
      <c r="M374">
        <v>2018</v>
      </c>
      <c r="N374">
        <v>60</v>
      </c>
      <c r="O374">
        <v>6</v>
      </c>
      <c r="P374">
        <v>443</v>
      </c>
      <c r="Q374">
        <v>477</v>
      </c>
      <c r="S374" t="s">
        <v>964</v>
      </c>
    </row>
    <row r="375" spans="1:23" x14ac:dyDescent="0.25">
      <c r="A375" t="s">
        <v>5426</v>
      </c>
      <c r="B375" t="str">
        <f t="shared" si="5"/>
        <v>DELETED</v>
      </c>
      <c r="C375" s="5"/>
      <c r="D375" s="5"/>
      <c r="E375" s="5" t="s">
        <v>5431</v>
      </c>
      <c r="F375" s="5"/>
      <c r="G375" s="6" t="s">
        <v>5090</v>
      </c>
      <c r="H375" t="s">
        <v>4305</v>
      </c>
      <c r="I375" t="s">
        <v>7174</v>
      </c>
      <c r="J375" t="s">
        <v>6271</v>
      </c>
      <c r="K375" t="s">
        <v>6172</v>
      </c>
      <c r="M375">
        <v>2018</v>
      </c>
      <c r="P375">
        <v>105</v>
      </c>
      <c r="Q375">
        <v>113</v>
      </c>
      <c r="U375" t="s">
        <v>6173</v>
      </c>
      <c r="V375" t="s">
        <v>5539</v>
      </c>
    </row>
    <row r="376" spans="1:23" x14ac:dyDescent="0.25">
      <c r="A376" t="s">
        <v>5426</v>
      </c>
      <c r="B376" t="str">
        <f t="shared" si="5"/>
        <v>DELETED</v>
      </c>
      <c r="C376" s="5" t="s">
        <v>5431</v>
      </c>
      <c r="D376" s="5"/>
      <c r="E376" s="5"/>
      <c r="F376" s="5"/>
      <c r="G376" s="6" t="s">
        <v>5091</v>
      </c>
      <c r="H376" t="s">
        <v>4306</v>
      </c>
      <c r="I376" t="s">
        <v>7194</v>
      </c>
      <c r="J376" t="s">
        <v>6272</v>
      </c>
      <c r="K376" t="s">
        <v>5539</v>
      </c>
      <c r="M376">
        <v>2019</v>
      </c>
      <c r="P376">
        <v>95</v>
      </c>
      <c r="Q376">
        <v>112</v>
      </c>
      <c r="U376" t="s">
        <v>6224</v>
      </c>
      <c r="V376" t="s">
        <v>5539</v>
      </c>
    </row>
    <row r="377" spans="1:23" x14ac:dyDescent="0.25">
      <c r="A377" t="s">
        <v>5426</v>
      </c>
      <c r="B377" t="str">
        <f t="shared" si="5"/>
        <v>DELETED</v>
      </c>
      <c r="C377" s="5" t="s">
        <v>5431</v>
      </c>
      <c r="D377" s="5"/>
      <c r="E377" s="5"/>
      <c r="F377" s="5"/>
      <c r="G377" s="6" t="s">
        <v>5092</v>
      </c>
      <c r="H377" t="s">
        <v>4307</v>
      </c>
      <c r="I377" t="s">
        <v>7195</v>
      </c>
      <c r="J377" t="s">
        <v>6273</v>
      </c>
      <c r="K377" t="s">
        <v>6274</v>
      </c>
      <c r="M377">
        <v>2017</v>
      </c>
      <c r="P377">
        <v>82</v>
      </c>
      <c r="Q377">
        <v>91</v>
      </c>
      <c r="U377" t="s">
        <v>6275</v>
      </c>
      <c r="V377" t="s">
        <v>5539</v>
      </c>
    </row>
    <row r="378" spans="1:23" x14ac:dyDescent="0.25">
      <c r="A378" t="s">
        <v>5424</v>
      </c>
      <c r="B378" t="str">
        <f t="shared" si="5"/>
        <v>DELETED</v>
      </c>
      <c r="C378" s="5"/>
      <c r="D378" s="5"/>
      <c r="E378" s="5" t="s">
        <v>5431</v>
      </c>
      <c r="F378" s="5"/>
      <c r="G378" s="6" t="s">
        <v>5093</v>
      </c>
      <c r="H378" t="s">
        <v>4308</v>
      </c>
      <c r="I378" t="s">
        <v>4676</v>
      </c>
      <c r="J378" t="s">
        <v>6277</v>
      </c>
      <c r="K378" t="s">
        <v>6276</v>
      </c>
      <c r="M378">
        <v>2020</v>
      </c>
      <c r="P378">
        <v>375</v>
      </c>
      <c r="Q378">
        <v>444</v>
      </c>
      <c r="U378" t="s">
        <v>6278</v>
      </c>
      <c r="V378" t="s">
        <v>5505</v>
      </c>
    </row>
    <row r="379" spans="1:23" x14ac:dyDescent="0.25">
      <c r="A379" t="s">
        <v>5424</v>
      </c>
      <c r="B379" t="str">
        <f t="shared" si="5"/>
        <v>DELETED</v>
      </c>
      <c r="C379" s="5" t="s">
        <v>5431</v>
      </c>
      <c r="D379" s="5"/>
      <c r="E379" s="5"/>
      <c r="F379" s="5"/>
      <c r="G379" s="6" t="s">
        <v>5094</v>
      </c>
      <c r="H379" t="s">
        <v>4309</v>
      </c>
      <c r="I379" t="s">
        <v>4686</v>
      </c>
      <c r="J379" t="s">
        <v>6279</v>
      </c>
      <c r="K379" t="s">
        <v>6280</v>
      </c>
      <c r="M379">
        <v>2018</v>
      </c>
      <c r="P379">
        <v>111</v>
      </c>
      <c r="Q379">
        <v>126</v>
      </c>
      <c r="U379" t="s">
        <v>6281</v>
      </c>
      <c r="V379" t="s">
        <v>5640</v>
      </c>
    </row>
    <row r="380" spans="1:23" x14ac:dyDescent="0.25">
      <c r="A380" t="s">
        <v>5428</v>
      </c>
      <c r="B380" t="str">
        <f t="shared" si="5"/>
        <v>DELETED</v>
      </c>
      <c r="C380" s="5"/>
      <c r="D380" s="5"/>
      <c r="E380" s="5" t="s">
        <v>5431</v>
      </c>
      <c r="F380" s="5"/>
      <c r="G380" s="6" t="s">
        <v>5095</v>
      </c>
      <c r="H380" t="s">
        <v>4310</v>
      </c>
      <c r="I380" t="s">
        <v>4615</v>
      </c>
      <c r="K380" t="s">
        <v>6282</v>
      </c>
      <c r="M380">
        <v>2018</v>
      </c>
      <c r="P380">
        <v>582</v>
      </c>
      <c r="Q380">
        <v>595</v>
      </c>
      <c r="U380" t="s">
        <v>6283</v>
      </c>
      <c r="V380" t="s">
        <v>6284</v>
      </c>
    </row>
    <row r="381" spans="1:23" x14ac:dyDescent="0.25">
      <c r="A381" t="s">
        <v>5425</v>
      </c>
      <c r="B381" t="str">
        <f t="shared" si="5"/>
        <v>DELETED</v>
      </c>
      <c r="C381" s="5" t="s">
        <v>5431</v>
      </c>
      <c r="D381" s="5"/>
      <c r="E381" s="5"/>
      <c r="F381" s="5"/>
      <c r="G381" s="6" t="s">
        <v>5096</v>
      </c>
      <c r="H381" t="s">
        <v>4311</v>
      </c>
      <c r="I381" t="s">
        <v>7196</v>
      </c>
      <c r="J381" t="s">
        <v>6285</v>
      </c>
      <c r="K381" t="s">
        <v>6286</v>
      </c>
      <c r="M381">
        <v>2019</v>
      </c>
      <c r="N381">
        <v>105</v>
      </c>
      <c r="O381">
        <v>9</v>
      </c>
      <c r="P381">
        <v>4037</v>
      </c>
      <c r="Q381">
        <v>4054</v>
      </c>
      <c r="S381" t="s">
        <v>6287</v>
      </c>
    </row>
    <row r="382" spans="1:23" x14ac:dyDescent="0.25">
      <c r="A382" t="s">
        <v>5426</v>
      </c>
      <c r="B382" t="str">
        <f t="shared" si="5"/>
        <v>DELETED</v>
      </c>
      <c r="C382" s="5"/>
      <c r="D382" s="5" t="s">
        <v>5431</v>
      </c>
      <c r="E382" s="5"/>
      <c r="F382" s="5"/>
      <c r="G382" s="6" t="s">
        <v>5097</v>
      </c>
      <c r="H382" t="s">
        <v>4312</v>
      </c>
      <c r="I382" t="s">
        <v>7174</v>
      </c>
      <c r="J382" t="s">
        <v>6288</v>
      </c>
      <c r="K382" t="s">
        <v>6172</v>
      </c>
      <c r="M382">
        <v>2018</v>
      </c>
      <c r="P382">
        <v>90</v>
      </c>
      <c r="Q382">
        <v>104</v>
      </c>
      <c r="U382" t="s">
        <v>6173</v>
      </c>
      <c r="V382" t="s">
        <v>5539</v>
      </c>
    </row>
    <row r="383" spans="1:23" x14ac:dyDescent="0.25">
      <c r="A383" t="s">
        <v>5426</v>
      </c>
      <c r="B383" t="str">
        <f t="shared" si="5"/>
        <v>DELETED</v>
      </c>
      <c r="C383" s="5"/>
      <c r="D383" s="5"/>
      <c r="E383" s="5" t="s">
        <v>5431</v>
      </c>
      <c r="F383" s="5"/>
      <c r="G383" s="6" t="s">
        <v>5098</v>
      </c>
      <c r="H383" t="s">
        <v>4313</v>
      </c>
      <c r="I383" t="s">
        <v>7197</v>
      </c>
      <c r="J383" t="s">
        <v>6289</v>
      </c>
      <c r="K383" t="s">
        <v>6177</v>
      </c>
      <c r="M383">
        <v>2019</v>
      </c>
      <c r="P383">
        <v>83</v>
      </c>
      <c r="Q383">
        <v>99</v>
      </c>
      <c r="U383" t="s">
        <v>6290</v>
      </c>
      <c r="V383" t="s">
        <v>5539</v>
      </c>
    </row>
    <row r="384" spans="1:23" x14ac:dyDescent="0.25">
      <c r="A384" t="s">
        <v>5424</v>
      </c>
      <c r="B384" t="str">
        <f t="shared" si="5"/>
        <v>DELETED</v>
      </c>
      <c r="C384" s="5" t="s">
        <v>5431</v>
      </c>
      <c r="D384" s="5"/>
      <c r="E384" s="5"/>
      <c r="F384" s="5"/>
      <c r="G384" s="6" t="s">
        <v>5099</v>
      </c>
      <c r="H384" t="s">
        <v>4314</v>
      </c>
      <c r="I384" t="s">
        <v>7198</v>
      </c>
      <c r="J384" t="s">
        <v>6291</v>
      </c>
      <c r="K384" t="s">
        <v>6292</v>
      </c>
      <c r="M384">
        <v>2024</v>
      </c>
      <c r="P384">
        <v>391</v>
      </c>
      <c r="Q384">
        <v>637</v>
      </c>
      <c r="U384" t="s">
        <v>6293</v>
      </c>
      <c r="V384" t="s">
        <v>5539</v>
      </c>
    </row>
    <row r="385" spans="1:22" x14ac:dyDescent="0.25">
      <c r="A385" t="s">
        <v>5425</v>
      </c>
      <c r="B385" t="str">
        <f t="shared" si="5"/>
        <v>DELETED</v>
      </c>
      <c r="C385" s="5"/>
      <c r="D385" s="5" t="s">
        <v>5431</v>
      </c>
      <c r="E385" s="5"/>
      <c r="F385" s="5"/>
      <c r="G385" s="6" t="s">
        <v>5100</v>
      </c>
      <c r="H385" t="s">
        <v>4315</v>
      </c>
      <c r="I385" t="s">
        <v>7199</v>
      </c>
      <c r="J385" t="s">
        <v>6294</v>
      </c>
      <c r="K385" t="s">
        <v>6295</v>
      </c>
      <c r="M385">
        <v>2018</v>
      </c>
      <c r="N385">
        <v>76</v>
      </c>
      <c r="O385">
        <v>5</v>
      </c>
      <c r="P385">
        <v>3729</v>
      </c>
      <c r="Q385">
        <v>3748</v>
      </c>
      <c r="S385" t="s">
        <v>6296</v>
      </c>
    </row>
    <row r="386" spans="1:22" x14ac:dyDescent="0.25">
      <c r="A386" t="s">
        <v>5426</v>
      </c>
      <c r="B386" t="str">
        <f t="shared" si="5"/>
        <v>DELETED</v>
      </c>
      <c r="C386" s="5"/>
      <c r="D386" s="5"/>
      <c r="E386" s="5" t="s">
        <v>5431</v>
      </c>
      <c r="F386" s="5"/>
      <c r="G386" s="6" t="s">
        <v>5101</v>
      </c>
      <c r="H386" t="s">
        <v>4316</v>
      </c>
      <c r="I386" t="s">
        <v>7200</v>
      </c>
      <c r="J386" t="s">
        <v>6297</v>
      </c>
      <c r="K386" t="s">
        <v>6298</v>
      </c>
      <c r="M386">
        <v>2018</v>
      </c>
      <c r="P386">
        <v>292</v>
      </c>
      <c r="Q386">
        <v>300</v>
      </c>
      <c r="U386" t="s">
        <v>6299</v>
      </c>
      <c r="V386" t="s">
        <v>5539</v>
      </c>
    </row>
    <row r="387" spans="1:22" x14ac:dyDescent="0.25">
      <c r="A387" t="s">
        <v>5424</v>
      </c>
      <c r="B387" t="str">
        <f t="shared" ref="B387:B450" si="6">IF(OR(C387="x",D387="x",E387="x",F387="x"),"DELETED","READ")</f>
        <v>DELETED</v>
      </c>
      <c r="C387" s="5" t="s">
        <v>5431</v>
      </c>
      <c r="D387" s="5"/>
      <c r="E387" s="5"/>
      <c r="F387" s="5"/>
      <c r="G387" s="6" t="s">
        <v>5102</v>
      </c>
      <c r="H387" t="s">
        <v>4317</v>
      </c>
      <c r="I387" t="s">
        <v>7201</v>
      </c>
      <c r="J387" t="s">
        <v>6300</v>
      </c>
      <c r="K387" t="s">
        <v>6301</v>
      </c>
      <c r="M387">
        <v>2019</v>
      </c>
      <c r="P387">
        <v>21</v>
      </c>
      <c r="Q387">
        <v>48</v>
      </c>
      <c r="U387" t="s">
        <v>6302</v>
      </c>
      <c r="V387" t="s">
        <v>5505</v>
      </c>
    </row>
    <row r="388" spans="1:22" x14ac:dyDescent="0.25">
      <c r="A388" t="s">
        <v>5428</v>
      </c>
      <c r="B388" t="str">
        <f t="shared" si="6"/>
        <v>DELETED</v>
      </c>
      <c r="C388" s="5"/>
      <c r="D388" s="5"/>
      <c r="E388" s="5" t="s">
        <v>5431</v>
      </c>
      <c r="F388" s="5"/>
      <c r="G388" s="6" t="s">
        <v>5103</v>
      </c>
      <c r="H388" t="s">
        <v>4144</v>
      </c>
      <c r="I388" t="s">
        <v>1791</v>
      </c>
      <c r="K388" t="s">
        <v>6303</v>
      </c>
      <c r="M388">
        <v>2018</v>
      </c>
      <c r="P388">
        <v>370</v>
      </c>
      <c r="Q388">
        <v>374</v>
      </c>
      <c r="U388" t="s">
        <v>6304</v>
      </c>
      <c r="V388" t="s">
        <v>6284</v>
      </c>
    </row>
    <row r="389" spans="1:22" x14ac:dyDescent="0.25">
      <c r="A389" t="s">
        <v>5426</v>
      </c>
      <c r="B389" t="str">
        <f t="shared" si="6"/>
        <v>DELETED</v>
      </c>
      <c r="C389" s="5" t="s">
        <v>5431</v>
      </c>
      <c r="D389" s="5"/>
      <c r="E389" s="5"/>
      <c r="F389" s="5"/>
      <c r="G389" s="6" t="s">
        <v>5104</v>
      </c>
      <c r="H389" t="s">
        <v>4318</v>
      </c>
      <c r="I389" t="s">
        <v>7202</v>
      </c>
      <c r="J389" t="s">
        <v>6305</v>
      </c>
      <c r="K389" t="s">
        <v>6067</v>
      </c>
      <c r="M389">
        <v>2017</v>
      </c>
      <c r="P389">
        <v>28</v>
      </c>
      <c r="Q389">
        <v>53</v>
      </c>
      <c r="U389" t="s">
        <v>6306</v>
      </c>
      <c r="V389" t="s">
        <v>5539</v>
      </c>
    </row>
    <row r="390" spans="1:22" x14ac:dyDescent="0.25">
      <c r="A390" t="s">
        <v>5424</v>
      </c>
      <c r="B390" t="str">
        <f t="shared" si="6"/>
        <v>DELETED</v>
      </c>
      <c r="C390" s="5"/>
      <c r="D390" s="5"/>
      <c r="E390" s="5" t="s">
        <v>5431</v>
      </c>
      <c r="F390" s="5"/>
      <c r="G390" s="6" t="s">
        <v>5105</v>
      </c>
      <c r="H390" t="s">
        <v>4319</v>
      </c>
      <c r="I390" t="s">
        <v>7203</v>
      </c>
      <c r="J390" t="s">
        <v>6307</v>
      </c>
      <c r="K390" t="s">
        <v>6308</v>
      </c>
      <c r="M390">
        <v>2018</v>
      </c>
      <c r="P390">
        <v>413</v>
      </c>
      <c r="Q390">
        <v>429</v>
      </c>
      <c r="U390" t="s">
        <v>6309</v>
      </c>
      <c r="V390" t="s">
        <v>5539</v>
      </c>
    </row>
    <row r="391" spans="1:22" x14ac:dyDescent="0.25">
      <c r="A391" t="s">
        <v>5424</v>
      </c>
      <c r="B391" t="str">
        <f t="shared" si="6"/>
        <v>DELETED</v>
      </c>
      <c r="C391" s="5" t="s">
        <v>5431</v>
      </c>
      <c r="D391" s="5"/>
      <c r="E391" s="5"/>
      <c r="F391" s="5"/>
      <c r="G391" s="6" t="s">
        <v>5106</v>
      </c>
      <c r="H391" t="s">
        <v>4320</v>
      </c>
      <c r="I391" t="s">
        <v>4682</v>
      </c>
      <c r="J391" t="s">
        <v>6310</v>
      </c>
      <c r="K391" t="s">
        <v>6311</v>
      </c>
      <c r="M391">
        <v>2016</v>
      </c>
      <c r="P391">
        <v>325</v>
      </c>
      <c r="Q391">
        <v>352</v>
      </c>
      <c r="U391" t="s">
        <v>6312</v>
      </c>
      <c r="V391" t="s">
        <v>5640</v>
      </c>
    </row>
    <row r="392" spans="1:22" x14ac:dyDescent="0.25">
      <c r="A392" t="s">
        <v>5424</v>
      </c>
      <c r="B392" t="str">
        <f t="shared" si="6"/>
        <v>DELETED</v>
      </c>
      <c r="C392" s="5"/>
      <c r="D392" s="5" t="s">
        <v>5431</v>
      </c>
      <c r="E392" s="5"/>
      <c r="F392" s="5"/>
      <c r="G392" s="6" t="s">
        <v>5107</v>
      </c>
      <c r="H392" t="s">
        <v>4321</v>
      </c>
      <c r="I392" t="s">
        <v>7144</v>
      </c>
      <c r="J392" t="s">
        <v>6313</v>
      </c>
      <c r="K392" t="s">
        <v>6314</v>
      </c>
      <c r="M392">
        <v>2018</v>
      </c>
      <c r="P392">
        <v>475</v>
      </c>
      <c r="Q392">
        <v>500</v>
      </c>
      <c r="U392" t="s">
        <v>6315</v>
      </c>
      <c r="V392" t="s">
        <v>5640</v>
      </c>
    </row>
    <row r="393" spans="1:22" x14ac:dyDescent="0.25">
      <c r="A393" t="s">
        <v>5424</v>
      </c>
      <c r="B393" t="str">
        <f t="shared" si="6"/>
        <v>DELETED</v>
      </c>
      <c r="C393" s="5" t="s">
        <v>5431</v>
      </c>
      <c r="D393" s="5"/>
      <c r="E393" s="5"/>
      <c r="F393" s="5"/>
      <c r="G393" s="6" t="s">
        <v>5108</v>
      </c>
      <c r="H393" t="s">
        <v>4322</v>
      </c>
      <c r="I393" t="s">
        <v>7204</v>
      </c>
      <c r="J393" t="s">
        <v>6316</v>
      </c>
      <c r="K393" t="s">
        <v>6317</v>
      </c>
      <c r="M393">
        <v>2018</v>
      </c>
      <c r="P393">
        <v>29</v>
      </c>
      <c r="Q393">
        <v>48</v>
      </c>
      <c r="U393" t="s">
        <v>6318</v>
      </c>
      <c r="V393" t="s">
        <v>5505</v>
      </c>
    </row>
    <row r="394" spans="1:22" x14ac:dyDescent="0.25">
      <c r="A394" t="s">
        <v>5424</v>
      </c>
      <c r="B394" t="str">
        <f t="shared" si="6"/>
        <v>DELETED</v>
      </c>
      <c r="C394" s="5" t="s">
        <v>5431</v>
      </c>
      <c r="D394" s="5"/>
      <c r="E394" s="5"/>
      <c r="F394" s="5"/>
      <c r="G394" s="6" t="s">
        <v>5109</v>
      </c>
      <c r="H394" t="s">
        <v>4323</v>
      </c>
      <c r="I394" t="s">
        <v>4687</v>
      </c>
      <c r="J394" t="s">
        <v>6319</v>
      </c>
      <c r="K394" t="s">
        <v>6320</v>
      </c>
      <c r="M394">
        <v>2018</v>
      </c>
      <c r="P394">
        <v>1</v>
      </c>
      <c r="Q394">
        <v>58</v>
      </c>
      <c r="U394" t="s">
        <v>6321</v>
      </c>
      <c r="V394" t="s">
        <v>5539</v>
      </c>
    </row>
    <row r="395" spans="1:22" x14ac:dyDescent="0.25">
      <c r="A395" t="s">
        <v>5424</v>
      </c>
      <c r="B395" t="str">
        <f t="shared" si="6"/>
        <v>DELETED</v>
      </c>
      <c r="C395" s="5" t="s">
        <v>5431</v>
      </c>
      <c r="D395" s="5"/>
      <c r="E395" s="5"/>
      <c r="F395" s="5"/>
      <c r="G395" s="6" t="s">
        <v>5110</v>
      </c>
      <c r="H395" t="s">
        <v>4242</v>
      </c>
      <c r="I395" t="s">
        <v>4657</v>
      </c>
      <c r="J395" t="s">
        <v>6119</v>
      </c>
      <c r="K395" t="s">
        <v>5972</v>
      </c>
      <c r="M395">
        <v>2019</v>
      </c>
      <c r="P395">
        <v>151</v>
      </c>
      <c r="Q395">
        <v>208</v>
      </c>
      <c r="U395" t="s">
        <v>6322</v>
      </c>
      <c r="V395" t="s">
        <v>5505</v>
      </c>
    </row>
    <row r="396" spans="1:22" x14ac:dyDescent="0.25">
      <c r="A396" t="s">
        <v>5425</v>
      </c>
      <c r="B396" t="str">
        <f t="shared" si="6"/>
        <v>DELETED</v>
      </c>
      <c r="C396" s="5"/>
      <c r="D396" s="5" t="s">
        <v>5431</v>
      </c>
      <c r="E396" s="5"/>
      <c r="F396" s="5"/>
      <c r="G396" s="6" t="s">
        <v>5111</v>
      </c>
      <c r="H396" t="s">
        <v>4324</v>
      </c>
      <c r="I396" t="s">
        <v>7205</v>
      </c>
      <c r="J396" t="s">
        <v>6323</v>
      </c>
      <c r="K396" t="s">
        <v>5867</v>
      </c>
      <c r="M396">
        <v>2017</v>
      </c>
      <c r="N396">
        <v>55</v>
      </c>
      <c r="O396">
        <v>1</v>
      </c>
      <c r="P396">
        <v>163</v>
      </c>
      <c r="Q396">
        <v>181</v>
      </c>
      <c r="S396" t="s">
        <v>5868</v>
      </c>
    </row>
    <row r="397" spans="1:22" x14ac:dyDescent="0.25">
      <c r="A397" t="s">
        <v>5424</v>
      </c>
      <c r="B397" t="str">
        <f t="shared" si="6"/>
        <v>DELETED</v>
      </c>
      <c r="C397" s="5"/>
      <c r="D397" s="5"/>
      <c r="E397" s="5" t="s">
        <v>5431</v>
      </c>
      <c r="F397" s="5"/>
      <c r="G397" s="6" t="s">
        <v>5112</v>
      </c>
      <c r="H397" t="s">
        <v>4325</v>
      </c>
      <c r="I397" t="s">
        <v>4682</v>
      </c>
      <c r="J397" t="s">
        <v>6324</v>
      </c>
      <c r="K397" t="s">
        <v>6311</v>
      </c>
      <c r="M397">
        <v>2016</v>
      </c>
      <c r="P397">
        <v>25</v>
      </c>
      <c r="Q397">
        <v>52</v>
      </c>
      <c r="U397" t="s">
        <v>6312</v>
      </c>
      <c r="V397" t="s">
        <v>5640</v>
      </c>
    </row>
    <row r="398" spans="1:22" x14ac:dyDescent="0.25">
      <c r="A398" t="s">
        <v>5426</v>
      </c>
      <c r="B398" t="str">
        <f t="shared" si="6"/>
        <v>DELETED</v>
      </c>
      <c r="C398" s="5"/>
      <c r="D398" s="5" t="s">
        <v>5431</v>
      </c>
      <c r="E398" s="5"/>
      <c r="F398" s="5"/>
      <c r="G398" s="6" t="s">
        <v>5113</v>
      </c>
      <c r="H398" t="s">
        <v>4326</v>
      </c>
      <c r="I398" t="s">
        <v>7206</v>
      </c>
      <c r="J398" t="s">
        <v>6325</v>
      </c>
      <c r="K398" t="s">
        <v>6326</v>
      </c>
      <c r="M398">
        <v>2018</v>
      </c>
      <c r="P398">
        <v>171</v>
      </c>
      <c r="Q398">
        <v>184</v>
      </c>
      <c r="U398" t="s">
        <v>6327</v>
      </c>
      <c r="V398" t="s">
        <v>5900</v>
      </c>
    </row>
    <row r="399" spans="1:22" x14ac:dyDescent="0.25">
      <c r="A399" t="s">
        <v>5426</v>
      </c>
      <c r="B399" t="str">
        <f t="shared" si="6"/>
        <v>DELETED</v>
      </c>
      <c r="C399" s="5"/>
      <c r="D399" s="5"/>
      <c r="E399" s="5" t="s">
        <v>5431</v>
      </c>
      <c r="F399" s="5"/>
      <c r="G399" s="6" t="s">
        <v>5114</v>
      </c>
      <c r="H399" t="s">
        <v>4327</v>
      </c>
      <c r="I399" t="s">
        <v>7207</v>
      </c>
      <c r="J399" t="s">
        <v>6328</v>
      </c>
      <c r="K399" t="s">
        <v>6329</v>
      </c>
      <c r="M399">
        <v>2018</v>
      </c>
      <c r="P399">
        <v>50</v>
      </c>
      <c r="Q399">
        <v>67</v>
      </c>
      <c r="U399" t="s">
        <v>6330</v>
      </c>
      <c r="V399" t="s">
        <v>5539</v>
      </c>
    </row>
    <row r="400" spans="1:22" x14ac:dyDescent="0.25">
      <c r="A400" t="s">
        <v>5424</v>
      </c>
      <c r="B400" t="str">
        <f t="shared" si="6"/>
        <v>DELETED</v>
      </c>
      <c r="C400" s="5"/>
      <c r="D400" s="5" t="s">
        <v>5431</v>
      </c>
      <c r="E400" s="5"/>
      <c r="F400" s="5"/>
      <c r="G400" s="6" t="s">
        <v>5115</v>
      </c>
      <c r="H400" t="s">
        <v>4328</v>
      </c>
      <c r="I400" t="s">
        <v>4688</v>
      </c>
      <c r="J400" t="s">
        <v>6331</v>
      </c>
      <c r="K400" t="s">
        <v>6332</v>
      </c>
      <c r="M400">
        <v>2020</v>
      </c>
      <c r="P400">
        <v>79</v>
      </c>
      <c r="Q400">
        <v>146</v>
      </c>
      <c r="U400" t="s">
        <v>6333</v>
      </c>
      <c r="V400" t="s">
        <v>5640</v>
      </c>
    </row>
    <row r="401" spans="1:23" x14ac:dyDescent="0.25">
      <c r="A401" t="s">
        <v>5425</v>
      </c>
      <c r="B401" t="str">
        <f t="shared" si="6"/>
        <v>DELETED</v>
      </c>
      <c r="C401" s="5"/>
      <c r="D401" s="5" t="s">
        <v>5431</v>
      </c>
      <c r="E401" s="5"/>
      <c r="F401" s="5"/>
      <c r="G401" s="6" t="s">
        <v>5116</v>
      </c>
      <c r="H401" t="s">
        <v>4329</v>
      </c>
      <c r="I401" t="s">
        <v>7208</v>
      </c>
      <c r="J401" t="s">
        <v>6334</v>
      </c>
      <c r="K401" t="s">
        <v>6335</v>
      </c>
      <c r="M401">
        <v>2017</v>
      </c>
      <c r="N401">
        <v>27</v>
      </c>
      <c r="O401">
        <v>2</v>
      </c>
      <c r="P401">
        <v>189</v>
      </c>
      <c r="Q401">
        <v>206</v>
      </c>
    </row>
    <row r="402" spans="1:23" x14ac:dyDescent="0.25">
      <c r="A402" t="s">
        <v>5424</v>
      </c>
      <c r="B402" t="str">
        <f t="shared" si="6"/>
        <v>DELETED</v>
      </c>
      <c r="C402" s="5" t="s">
        <v>5431</v>
      </c>
      <c r="D402" s="5"/>
      <c r="E402" s="5"/>
      <c r="F402" s="5"/>
      <c r="G402" s="6" t="s">
        <v>5117</v>
      </c>
      <c r="H402" t="s">
        <v>4330</v>
      </c>
      <c r="I402" t="s">
        <v>7209</v>
      </c>
      <c r="J402" t="s">
        <v>6336</v>
      </c>
      <c r="K402" t="s">
        <v>6320</v>
      </c>
      <c r="M402">
        <v>2018</v>
      </c>
      <c r="P402">
        <v>299</v>
      </c>
      <c r="Q402">
        <v>321</v>
      </c>
      <c r="U402" t="s">
        <v>6321</v>
      </c>
      <c r="V402" t="s">
        <v>5539</v>
      </c>
      <c r="W402" t="s">
        <v>7451</v>
      </c>
    </row>
    <row r="403" spans="1:23" x14ac:dyDescent="0.25">
      <c r="A403" t="s">
        <v>5424</v>
      </c>
      <c r="B403" t="str">
        <f t="shared" si="6"/>
        <v>DELETED</v>
      </c>
      <c r="C403" s="5" t="s">
        <v>5431</v>
      </c>
      <c r="D403" s="5"/>
      <c r="E403" s="5"/>
      <c r="F403" s="5"/>
      <c r="G403" s="6" t="s">
        <v>5118</v>
      </c>
      <c r="H403" t="s">
        <v>4331</v>
      </c>
      <c r="I403" t="s">
        <v>4681</v>
      </c>
      <c r="J403" t="s">
        <v>6337</v>
      </c>
      <c r="K403" t="s">
        <v>6338</v>
      </c>
      <c r="M403">
        <v>2018</v>
      </c>
      <c r="P403">
        <v>199</v>
      </c>
      <c r="Q403">
        <v>262</v>
      </c>
      <c r="U403" t="s">
        <v>6339</v>
      </c>
      <c r="V403" t="s">
        <v>5505</v>
      </c>
    </row>
    <row r="404" spans="1:23" x14ac:dyDescent="0.25">
      <c r="A404" t="s">
        <v>5424</v>
      </c>
      <c r="B404" t="str">
        <f t="shared" si="6"/>
        <v>DELETED</v>
      </c>
      <c r="C404" s="5"/>
      <c r="D404" s="5"/>
      <c r="E404" s="5" t="s">
        <v>5431</v>
      </c>
      <c r="F404" s="5"/>
      <c r="G404" s="6" t="s">
        <v>5119</v>
      </c>
      <c r="H404" t="s">
        <v>4332</v>
      </c>
      <c r="I404" t="s">
        <v>4681</v>
      </c>
      <c r="J404" t="s">
        <v>6340</v>
      </c>
      <c r="K404" t="s">
        <v>6338</v>
      </c>
      <c r="M404">
        <v>2018</v>
      </c>
      <c r="P404">
        <v>13</v>
      </c>
      <c r="Q404">
        <v>91</v>
      </c>
      <c r="U404" t="s">
        <v>6339</v>
      </c>
      <c r="V404" t="s">
        <v>5505</v>
      </c>
    </row>
    <row r="405" spans="1:23" x14ac:dyDescent="0.25">
      <c r="A405" t="s">
        <v>5424</v>
      </c>
      <c r="B405" t="str">
        <f t="shared" si="6"/>
        <v>DELETED</v>
      </c>
      <c r="C405" s="5"/>
      <c r="D405" s="5" t="s">
        <v>5431</v>
      </c>
      <c r="E405" s="5"/>
      <c r="F405" s="5"/>
      <c r="G405" s="6" t="s">
        <v>5120</v>
      </c>
      <c r="H405" t="s">
        <v>7485</v>
      </c>
      <c r="I405" t="s">
        <v>7210</v>
      </c>
      <c r="J405" t="s">
        <v>6342</v>
      </c>
      <c r="K405" t="s">
        <v>6341</v>
      </c>
      <c r="M405">
        <v>2018</v>
      </c>
      <c r="P405">
        <v>89</v>
      </c>
      <c r="Q405">
        <v>102</v>
      </c>
      <c r="U405" t="s">
        <v>6343</v>
      </c>
      <c r="V405" t="s">
        <v>5505</v>
      </c>
    </row>
    <row r="406" spans="1:23" x14ac:dyDescent="0.25">
      <c r="A406" t="s">
        <v>5426</v>
      </c>
      <c r="B406" t="str">
        <f t="shared" si="6"/>
        <v>DELETED</v>
      </c>
      <c r="C406" s="5"/>
      <c r="D406" s="5"/>
      <c r="E406" s="5" t="s">
        <v>5431</v>
      </c>
      <c r="F406" s="5"/>
      <c r="G406" s="6" t="s">
        <v>5121</v>
      </c>
      <c r="H406" t="s">
        <v>4333</v>
      </c>
      <c r="I406" t="s">
        <v>7211</v>
      </c>
      <c r="J406" t="s">
        <v>6344</v>
      </c>
      <c r="K406" t="s">
        <v>6250</v>
      </c>
      <c r="M406">
        <v>2018</v>
      </c>
      <c r="P406">
        <v>37</v>
      </c>
      <c r="Q406">
        <v>53</v>
      </c>
      <c r="U406" t="s">
        <v>6345</v>
      </c>
      <c r="V406" t="s">
        <v>5539</v>
      </c>
    </row>
    <row r="407" spans="1:23" x14ac:dyDescent="0.25">
      <c r="A407" t="s">
        <v>5424</v>
      </c>
      <c r="B407" t="str">
        <f t="shared" si="6"/>
        <v>DELETED</v>
      </c>
      <c r="C407" s="5"/>
      <c r="D407" s="5"/>
      <c r="E407" s="5" t="s">
        <v>5431</v>
      </c>
      <c r="F407" s="5"/>
      <c r="G407" s="6" t="s">
        <v>5122</v>
      </c>
      <c r="H407" t="s">
        <v>4334</v>
      </c>
      <c r="I407" t="s">
        <v>4682</v>
      </c>
      <c r="J407" t="s">
        <v>6346</v>
      </c>
      <c r="K407" t="s">
        <v>6311</v>
      </c>
      <c r="M407">
        <v>2016</v>
      </c>
      <c r="P407">
        <v>353</v>
      </c>
      <c r="Q407">
        <v>385</v>
      </c>
      <c r="U407" t="s">
        <v>6312</v>
      </c>
      <c r="V407" t="s">
        <v>5640</v>
      </c>
    </row>
    <row r="408" spans="1:23" x14ac:dyDescent="0.25">
      <c r="A408" t="s">
        <v>5426</v>
      </c>
      <c r="B408" t="str">
        <f t="shared" si="6"/>
        <v>DELETED</v>
      </c>
      <c r="C408" s="5"/>
      <c r="D408" s="5" t="s">
        <v>5431</v>
      </c>
      <c r="E408" s="5"/>
      <c r="F408" s="5"/>
      <c r="G408" s="6" t="s">
        <v>5123</v>
      </c>
      <c r="H408" t="s">
        <v>4335</v>
      </c>
      <c r="I408" t="s">
        <v>7212</v>
      </c>
      <c r="J408" t="s">
        <v>6347</v>
      </c>
      <c r="K408" t="s">
        <v>6348</v>
      </c>
      <c r="M408">
        <v>2018</v>
      </c>
      <c r="P408">
        <v>648</v>
      </c>
      <c r="Q408">
        <v>661</v>
      </c>
      <c r="U408" t="s">
        <v>6349</v>
      </c>
      <c r="V408" t="s">
        <v>5539</v>
      </c>
    </row>
    <row r="409" spans="1:23" x14ac:dyDescent="0.25">
      <c r="A409" t="s">
        <v>5424</v>
      </c>
      <c r="B409" t="str">
        <f t="shared" si="6"/>
        <v>DELETED</v>
      </c>
      <c r="C409" s="5"/>
      <c r="D409" s="5"/>
      <c r="E409" s="5" t="s">
        <v>5431</v>
      </c>
      <c r="F409" s="5"/>
      <c r="G409" s="6" t="s">
        <v>5124</v>
      </c>
      <c r="H409" t="s">
        <v>4336</v>
      </c>
      <c r="I409" t="s">
        <v>7144</v>
      </c>
      <c r="J409" t="s">
        <v>6350</v>
      </c>
      <c r="K409" t="s">
        <v>6314</v>
      </c>
      <c r="M409">
        <v>2018</v>
      </c>
      <c r="P409">
        <v>413</v>
      </c>
      <c r="Q409">
        <v>473</v>
      </c>
      <c r="U409" t="s">
        <v>6315</v>
      </c>
      <c r="V409" t="s">
        <v>5640</v>
      </c>
    </row>
    <row r="410" spans="1:23" x14ac:dyDescent="0.25">
      <c r="A410" t="s">
        <v>5426</v>
      </c>
      <c r="B410" t="str">
        <f t="shared" si="6"/>
        <v>DELETED</v>
      </c>
      <c r="C410" s="5"/>
      <c r="D410" s="5"/>
      <c r="E410" s="5" t="s">
        <v>5431</v>
      </c>
      <c r="F410" s="5"/>
      <c r="G410" s="6" t="s">
        <v>5125</v>
      </c>
      <c r="H410" t="s">
        <v>4337</v>
      </c>
      <c r="I410" t="s">
        <v>7213</v>
      </c>
      <c r="J410" t="s">
        <v>6351</v>
      </c>
      <c r="K410" t="s">
        <v>6352</v>
      </c>
      <c r="M410">
        <v>2018</v>
      </c>
      <c r="P410">
        <v>60</v>
      </c>
      <c r="Q410">
        <v>79</v>
      </c>
      <c r="U410" t="s">
        <v>6353</v>
      </c>
      <c r="V410" t="s">
        <v>5539</v>
      </c>
    </row>
    <row r="411" spans="1:23" x14ac:dyDescent="0.25">
      <c r="A411" t="s">
        <v>5426</v>
      </c>
      <c r="B411" t="str">
        <f t="shared" si="6"/>
        <v>DELETED</v>
      </c>
      <c r="C411" s="5" t="s">
        <v>5431</v>
      </c>
      <c r="D411" s="5"/>
      <c r="E411" s="5"/>
      <c r="F411" s="5"/>
      <c r="G411" s="6" t="s">
        <v>5126</v>
      </c>
      <c r="H411" t="s">
        <v>4338</v>
      </c>
      <c r="I411" t="s">
        <v>7214</v>
      </c>
      <c r="J411" t="s">
        <v>6354</v>
      </c>
      <c r="K411" t="s">
        <v>5592</v>
      </c>
      <c r="M411">
        <v>2016</v>
      </c>
      <c r="P411">
        <v>231</v>
      </c>
      <c r="Q411">
        <v>249</v>
      </c>
      <c r="U411" t="s">
        <v>6355</v>
      </c>
      <c r="V411" t="s">
        <v>5539</v>
      </c>
      <c r="W411" t="s">
        <v>7451</v>
      </c>
    </row>
    <row r="412" spans="1:23" x14ac:dyDescent="0.25">
      <c r="A412" t="s">
        <v>5424</v>
      </c>
      <c r="B412" t="str">
        <f t="shared" si="6"/>
        <v>DELETED</v>
      </c>
      <c r="C412" s="5"/>
      <c r="D412" s="5" t="s">
        <v>5431</v>
      </c>
      <c r="E412" s="5"/>
      <c r="F412" s="5"/>
      <c r="G412" s="6" t="s">
        <v>5127</v>
      </c>
      <c r="H412" t="s">
        <v>4339</v>
      </c>
      <c r="I412" t="s">
        <v>7144</v>
      </c>
      <c r="J412" t="s">
        <v>6356</v>
      </c>
      <c r="K412" t="s">
        <v>6314</v>
      </c>
      <c r="M412">
        <v>2018</v>
      </c>
      <c r="P412">
        <v>341</v>
      </c>
      <c r="Q412">
        <v>369</v>
      </c>
      <c r="U412" t="s">
        <v>6315</v>
      </c>
      <c r="V412" t="s">
        <v>5640</v>
      </c>
    </row>
    <row r="413" spans="1:23" x14ac:dyDescent="0.25">
      <c r="A413" t="s">
        <v>5424</v>
      </c>
      <c r="B413" t="str">
        <f t="shared" si="6"/>
        <v>DELETED</v>
      </c>
      <c r="C413" s="5"/>
      <c r="D413" s="5" t="s">
        <v>5431</v>
      </c>
      <c r="E413" s="5"/>
      <c r="F413" s="5"/>
      <c r="G413" s="6" t="s">
        <v>5128</v>
      </c>
      <c r="H413" t="s">
        <v>4340</v>
      </c>
      <c r="I413" t="s">
        <v>7215</v>
      </c>
      <c r="J413" t="s">
        <v>6357</v>
      </c>
      <c r="K413" t="s">
        <v>6358</v>
      </c>
      <c r="M413">
        <v>2017</v>
      </c>
      <c r="P413">
        <v>225</v>
      </c>
      <c r="Q413">
        <v>249</v>
      </c>
      <c r="U413" t="s">
        <v>6359</v>
      </c>
      <c r="V413" t="s">
        <v>5539</v>
      </c>
    </row>
    <row r="414" spans="1:23" x14ac:dyDescent="0.25">
      <c r="A414" t="s">
        <v>5425</v>
      </c>
      <c r="B414" t="str">
        <f t="shared" si="6"/>
        <v>DELETED</v>
      </c>
      <c r="C414" s="5"/>
      <c r="D414" s="5" t="s">
        <v>5431</v>
      </c>
      <c r="E414" s="5"/>
      <c r="F414" s="5"/>
      <c r="G414" s="6" t="s">
        <v>5129</v>
      </c>
      <c r="H414" t="s">
        <v>4341</v>
      </c>
      <c r="I414" t="s">
        <v>7216</v>
      </c>
      <c r="J414" t="s">
        <v>6360</v>
      </c>
      <c r="K414" t="s">
        <v>6361</v>
      </c>
      <c r="M414">
        <v>2018</v>
      </c>
      <c r="N414">
        <v>7</v>
      </c>
      <c r="O414">
        <v>2</v>
      </c>
      <c r="P414">
        <v>65</v>
      </c>
      <c r="Q414">
        <v>85</v>
      </c>
      <c r="S414" t="s">
        <v>6362</v>
      </c>
    </row>
    <row r="415" spans="1:23" x14ac:dyDescent="0.25">
      <c r="A415" t="s">
        <v>5426</v>
      </c>
      <c r="B415" t="str">
        <f t="shared" si="6"/>
        <v>DELETED</v>
      </c>
      <c r="C415" s="5"/>
      <c r="D415" s="5" t="s">
        <v>5431</v>
      </c>
      <c r="E415" s="5"/>
      <c r="F415" s="5"/>
      <c r="G415" s="6" t="s">
        <v>5130</v>
      </c>
      <c r="H415" t="s">
        <v>4342</v>
      </c>
      <c r="I415" t="s">
        <v>4615</v>
      </c>
      <c r="J415" t="s">
        <v>6363</v>
      </c>
      <c r="K415" t="s">
        <v>6364</v>
      </c>
      <c r="M415">
        <v>2017</v>
      </c>
      <c r="P415">
        <v>3</v>
      </c>
      <c r="Q415">
        <v>28</v>
      </c>
      <c r="U415" t="s">
        <v>6365</v>
      </c>
      <c r="V415" t="s">
        <v>5539</v>
      </c>
    </row>
    <row r="416" spans="1:23" x14ac:dyDescent="0.25">
      <c r="A416" t="s">
        <v>5426</v>
      </c>
      <c r="B416" t="str">
        <f t="shared" si="6"/>
        <v>DELETED</v>
      </c>
      <c r="C416" s="5"/>
      <c r="D416" s="5" t="s">
        <v>5431</v>
      </c>
      <c r="E416" s="5"/>
      <c r="F416" s="5"/>
      <c r="G416" s="6" t="s">
        <v>5131</v>
      </c>
      <c r="H416" t="s">
        <v>4343</v>
      </c>
      <c r="I416" t="s">
        <v>4689</v>
      </c>
      <c r="J416" t="s">
        <v>6366</v>
      </c>
      <c r="K416" t="s">
        <v>5668</v>
      </c>
      <c r="M416">
        <v>2017</v>
      </c>
      <c r="P416">
        <v>108</v>
      </c>
      <c r="Q416">
        <v>122</v>
      </c>
      <c r="U416" t="s">
        <v>6367</v>
      </c>
      <c r="V416" t="s">
        <v>5539</v>
      </c>
      <c r="W416" t="s">
        <v>7451</v>
      </c>
    </row>
    <row r="417" spans="1:22" x14ac:dyDescent="0.25">
      <c r="A417" t="s">
        <v>5426</v>
      </c>
      <c r="B417" t="str">
        <f t="shared" si="6"/>
        <v>READ</v>
      </c>
      <c r="C417" s="5"/>
      <c r="D417" s="5"/>
      <c r="E417" s="5"/>
      <c r="F417" s="5"/>
      <c r="G417" s="6" t="s">
        <v>5132</v>
      </c>
      <c r="H417" t="s">
        <v>4344</v>
      </c>
      <c r="I417" t="s">
        <v>7217</v>
      </c>
      <c r="J417" t="s">
        <v>6368</v>
      </c>
      <c r="K417" t="s">
        <v>6369</v>
      </c>
      <c r="M417">
        <v>2017</v>
      </c>
      <c r="P417">
        <v>232</v>
      </c>
      <c r="Q417">
        <v>251</v>
      </c>
      <c r="U417" t="s">
        <v>6370</v>
      </c>
      <c r="V417" t="s">
        <v>5539</v>
      </c>
    </row>
    <row r="418" spans="1:22" x14ac:dyDescent="0.25">
      <c r="A418" t="s">
        <v>5424</v>
      </c>
      <c r="B418" t="str">
        <f t="shared" si="6"/>
        <v>DELETED</v>
      </c>
      <c r="C418" s="5"/>
      <c r="D418" s="5" t="s">
        <v>5431</v>
      </c>
      <c r="E418" s="5"/>
      <c r="F418" s="5"/>
      <c r="G418" s="6" t="s">
        <v>5133</v>
      </c>
      <c r="H418" t="s">
        <v>4345</v>
      </c>
      <c r="I418" t="s">
        <v>7218</v>
      </c>
      <c r="J418" t="s">
        <v>6371</v>
      </c>
      <c r="K418" t="s">
        <v>6372</v>
      </c>
      <c r="M418">
        <v>2017</v>
      </c>
      <c r="P418">
        <v>221</v>
      </c>
      <c r="Q418">
        <v>237</v>
      </c>
      <c r="U418" t="s">
        <v>6373</v>
      </c>
      <c r="V418" t="s">
        <v>5505</v>
      </c>
    </row>
    <row r="419" spans="1:22" x14ac:dyDescent="0.25">
      <c r="A419" t="s">
        <v>5424</v>
      </c>
      <c r="B419" t="str">
        <f t="shared" si="6"/>
        <v>DELETED</v>
      </c>
      <c r="C419" s="5"/>
      <c r="D419" s="5" t="s">
        <v>5431</v>
      </c>
      <c r="E419" s="5"/>
      <c r="F419" s="5"/>
      <c r="G419" s="6" t="s">
        <v>5134</v>
      </c>
      <c r="H419" t="s">
        <v>4346</v>
      </c>
      <c r="I419" t="s">
        <v>4681</v>
      </c>
      <c r="J419" t="s">
        <v>6374</v>
      </c>
      <c r="K419" t="s">
        <v>6338</v>
      </c>
      <c r="M419">
        <v>2018</v>
      </c>
      <c r="P419">
        <v>93</v>
      </c>
      <c r="Q419">
        <v>198</v>
      </c>
      <c r="U419" t="s">
        <v>6339</v>
      </c>
      <c r="V419" t="s">
        <v>5505</v>
      </c>
    </row>
    <row r="420" spans="1:22" x14ac:dyDescent="0.25">
      <c r="A420" t="s">
        <v>5427</v>
      </c>
      <c r="B420" t="str">
        <f t="shared" si="6"/>
        <v>DELETED</v>
      </c>
      <c r="C420" s="5"/>
      <c r="D420" s="5" t="s">
        <v>5431</v>
      </c>
      <c r="E420" s="5"/>
      <c r="F420" s="5"/>
      <c r="G420" s="6" t="s">
        <v>5135</v>
      </c>
      <c r="H420" t="s">
        <v>4310</v>
      </c>
      <c r="I420" t="s">
        <v>4615</v>
      </c>
      <c r="K420" t="s">
        <v>6282</v>
      </c>
      <c r="M420">
        <v>2017</v>
      </c>
      <c r="P420">
        <v>1</v>
      </c>
      <c r="Q420">
        <v>14</v>
      </c>
      <c r="U420" t="s">
        <v>6375</v>
      </c>
      <c r="V420" t="s">
        <v>6284</v>
      </c>
    </row>
    <row r="421" spans="1:22" x14ac:dyDescent="0.25">
      <c r="A421" t="s">
        <v>5425</v>
      </c>
      <c r="B421" t="str">
        <f t="shared" si="6"/>
        <v>DELETED</v>
      </c>
      <c r="C421" s="5" t="s">
        <v>5431</v>
      </c>
      <c r="D421" s="5"/>
      <c r="E421" s="5"/>
      <c r="F421" s="5"/>
      <c r="G421" s="6" t="s">
        <v>5136</v>
      </c>
      <c r="H421" t="s">
        <v>4347</v>
      </c>
      <c r="I421" t="s">
        <v>18</v>
      </c>
      <c r="K421" t="s">
        <v>6376</v>
      </c>
      <c r="M421">
        <v>2024</v>
      </c>
      <c r="N421">
        <v>47</v>
      </c>
      <c r="O421">
        <v>7</v>
      </c>
      <c r="P421">
        <v>441</v>
      </c>
      <c r="Q421">
        <v>1880</v>
      </c>
      <c r="S421" t="s">
        <v>6377</v>
      </c>
    </row>
    <row r="422" spans="1:22" x14ac:dyDescent="0.25">
      <c r="A422" t="s">
        <v>5424</v>
      </c>
      <c r="B422" t="str">
        <f t="shared" si="6"/>
        <v>DELETED</v>
      </c>
      <c r="C422" s="5"/>
      <c r="D422" s="5"/>
      <c r="E422" s="5" t="s">
        <v>5431</v>
      </c>
      <c r="F422" s="5"/>
      <c r="G422" s="6" t="s">
        <v>5137</v>
      </c>
      <c r="H422" t="s">
        <v>4348</v>
      </c>
      <c r="I422" t="s">
        <v>7219</v>
      </c>
      <c r="J422" t="s">
        <v>6378</v>
      </c>
      <c r="K422" t="s">
        <v>6379</v>
      </c>
      <c r="M422">
        <v>2017</v>
      </c>
      <c r="P422">
        <v>45</v>
      </c>
      <c r="Q422">
        <v>64</v>
      </c>
      <c r="U422" t="s">
        <v>6380</v>
      </c>
      <c r="V422" t="s">
        <v>5539</v>
      </c>
    </row>
    <row r="423" spans="1:22" x14ac:dyDescent="0.25">
      <c r="A423" t="s">
        <v>5427</v>
      </c>
      <c r="B423" t="str">
        <f t="shared" si="6"/>
        <v>DELETED</v>
      </c>
      <c r="C423" s="5"/>
      <c r="D423" s="5"/>
      <c r="E423" s="5" t="s">
        <v>5431</v>
      </c>
      <c r="F423" s="5"/>
      <c r="G423" s="6" t="s">
        <v>5138</v>
      </c>
      <c r="H423" t="s">
        <v>4144</v>
      </c>
      <c r="I423" t="s">
        <v>1791</v>
      </c>
      <c r="K423" t="s">
        <v>6303</v>
      </c>
      <c r="M423">
        <v>2017</v>
      </c>
      <c r="P423">
        <v>1</v>
      </c>
      <c r="Q423">
        <v>5</v>
      </c>
      <c r="U423" t="s">
        <v>6381</v>
      </c>
      <c r="V423" t="s">
        <v>6284</v>
      </c>
    </row>
    <row r="424" spans="1:22" x14ac:dyDescent="0.25">
      <c r="A424" t="s">
        <v>5425</v>
      </c>
      <c r="B424" t="str">
        <f t="shared" si="6"/>
        <v>DELETED</v>
      </c>
      <c r="C424" s="5"/>
      <c r="D424" s="5" t="s">
        <v>5431</v>
      </c>
      <c r="E424" s="5"/>
      <c r="F424" s="5"/>
      <c r="G424" s="6" t="s">
        <v>5139</v>
      </c>
      <c r="H424" t="s">
        <v>4349</v>
      </c>
      <c r="I424" t="s">
        <v>7220</v>
      </c>
      <c r="J424" t="s">
        <v>6382</v>
      </c>
      <c r="K424" t="s">
        <v>5867</v>
      </c>
      <c r="M424">
        <v>2015</v>
      </c>
      <c r="N424">
        <v>52</v>
      </c>
      <c r="O424">
        <v>3</v>
      </c>
      <c r="P424">
        <v>433</v>
      </c>
      <c r="Q424">
        <v>443</v>
      </c>
      <c r="S424" t="s">
        <v>5868</v>
      </c>
    </row>
    <row r="425" spans="1:22" x14ac:dyDescent="0.25">
      <c r="A425" t="s">
        <v>5426</v>
      </c>
      <c r="B425" t="str">
        <f t="shared" si="6"/>
        <v>READ</v>
      </c>
      <c r="C425" s="5"/>
      <c r="D425" s="5"/>
      <c r="E425" s="5"/>
      <c r="F425" s="5"/>
      <c r="G425" s="6" t="s">
        <v>5140</v>
      </c>
      <c r="H425" t="s">
        <v>4350</v>
      </c>
      <c r="I425" t="s">
        <v>7221</v>
      </c>
      <c r="J425" t="s">
        <v>6383</v>
      </c>
      <c r="K425" t="s">
        <v>6369</v>
      </c>
      <c r="M425">
        <v>2017</v>
      </c>
      <c r="P425">
        <v>607</v>
      </c>
      <c r="Q425">
        <v>627</v>
      </c>
      <c r="U425" t="s">
        <v>6370</v>
      </c>
      <c r="V425" t="s">
        <v>5539</v>
      </c>
    </row>
    <row r="426" spans="1:22" x14ac:dyDescent="0.25">
      <c r="A426" t="s">
        <v>5424</v>
      </c>
      <c r="B426" t="str">
        <f t="shared" si="6"/>
        <v>DELETED</v>
      </c>
      <c r="C426" s="5"/>
      <c r="D426" s="5" t="s">
        <v>5431</v>
      </c>
      <c r="E426" s="5"/>
      <c r="F426" s="5"/>
      <c r="G426" s="6" t="s">
        <v>5141</v>
      </c>
      <c r="H426" t="s">
        <v>4000</v>
      </c>
      <c r="I426" t="s">
        <v>7222</v>
      </c>
      <c r="J426" t="s">
        <v>6384</v>
      </c>
      <c r="K426" t="s">
        <v>6385</v>
      </c>
      <c r="M426">
        <v>2015</v>
      </c>
      <c r="P426">
        <v>17</v>
      </c>
      <c r="Q426">
        <v>26</v>
      </c>
      <c r="U426" t="s">
        <v>6386</v>
      </c>
      <c r="V426" t="s">
        <v>5539</v>
      </c>
    </row>
    <row r="427" spans="1:22" x14ac:dyDescent="0.25">
      <c r="A427" t="s">
        <v>5426</v>
      </c>
      <c r="B427" t="str">
        <f t="shared" si="6"/>
        <v>DELETED</v>
      </c>
      <c r="C427" s="5"/>
      <c r="D427" s="5" t="s">
        <v>5431</v>
      </c>
      <c r="E427" s="5"/>
      <c r="F427" s="5"/>
      <c r="G427" s="6" t="s">
        <v>5142</v>
      </c>
      <c r="H427" t="s">
        <v>4351</v>
      </c>
      <c r="I427" t="s">
        <v>7223</v>
      </c>
      <c r="J427" t="s">
        <v>6387</v>
      </c>
      <c r="K427" t="s">
        <v>6388</v>
      </c>
      <c r="M427">
        <v>2017</v>
      </c>
      <c r="P427">
        <v>42</v>
      </c>
      <c r="Q427">
        <v>56</v>
      </c>
      <c r="U427" t="s">
        <v>6389</v>
      </c>
      <c r="V427" t="s">
        <v>5539</v>
      </c>
    </row>
    <row r="428" spans="1:22" x14ac:dyDescent="0.25">
      <c r="A428" t="s">
        <v>5426</v>
      </c>
      <c r="B428" t="str">
        <f t="shared" si="6"/>
        <v>DELETED</v>
      </c>
      <c r="C428" s="5"/>
      <c r="D428" s="5" t="s">
        <v>5431</v>
      </c>
      <c r="E428" s="5"/>
      <c r="F428" s="5"/>
      <c r="G428" s="6" t="s">
        <v>5143</v>
      </c>
      <c r="H428" t="s">
        <v>4352</v>
      </c>
      <c r="I428" t="s">
        <v>7224</v>
      </c>
      <c r="J428" t="s">
        <v>6390</v>
      </c>
      <c r="K428" t="s">
        <v>5890</v>
      </c>
      <c r="M428">
        <v>2017</v>
      </c>
      <c r="P428">
        <v>43</v>
      </c>
      <c r="Q428">
        <v>58</v>
      </c>
      <c r="U428" t="s">
        <v>6391</v>
      </c>
      <c r="V428" t="s">
        <v>5539</v>
      </c>
    </row>
    <row r="429" spans="1:22" x14ac:dyDescent="0.25">
      <c r="A429" t="s">
        <v>5424</v>
      </c>
      <c r="B429" t="str">
        <f t="shared" si="6"/>
        <v>DELETED</v>
      </c>
      <c r="C429" s="5"/>
      <c r="D429" s="5" t="s">
        <v>5431</v>
      </c>
      <c r="E429" s="5"/>
      <c r="F429" s="5"/>
      <c r="G429" s="6" t="s">
        <v>5144</v>
      </c>
      <c r="H429" t="s">
        <v>4353</v>
      </c>
      <c r="I429" t="s">
        <v>4690</v>
      </c>
      <c r="J429" t="s">
        <v>6392</v>
      </c>
      <c r="K429" t="s">
        <v>6393</v>
      </c>
      <c r="M429">
        <v>2017</v>
      </c>
      <c r="P429">
        <v>7</v>
      </c>
      <c r="Q429">
        <v>49</v>
      </c>
      <c r="U429" t="s">
        <v>6394</v>
      </c>
      <c r="V429" t="s">
        <v>6395</v>
      </c>
    </row>
    <row r="430" spans="1:22" x14ac:dyDescent="0.25">
      <c r="A430" t="s">
        <v>5426</v>
      </c>
      <c r="B430" t="str">
        <f t="shared" si="6"/>
        <v>DELETED</v>
      </c>
      <c r="C430" s="5" t="s">
        <v>5431</v>
      </c>
      <c r="D430" s="5"/>
      <c r="E430" s="5"/>
      <c r="F430" s="5"/>
      <c r="G430" s="6" t="s">
        <v>5145</v>
      </c>
      <c r="H430" t="s">
        <v>4354</v>
      </c>
      <c r="I430" t="s">
        <v>7225</v>
      </c>
      <c r="J430" t="s">
        <v>6396</v>
      </c>
      <c r="K430" t="s">
        <v>5526</v>
      </c>
      <c r="M430">
        <v>2017</v>
      </c>
      <c r="P430">
        <v>384</v>
      </c>
      <c r="Q430">
        <v>396</v>
      </c>
      <c r="U430" t="s">
        <v>6397</v>
      </c>
      <c r="V430" t="s">
        <v>5539</v>
      </c>
    </row>
    <row r="431" spans="1:22" x14ac:dyDescent="0.25">
      <c r="A431" t="s">
        <v>5425</v>
      </c>
      <c r="B431" t="str">
        <f t="shared" si="6"/>
        <v>DELETED</v>
      </c>
      <c r="C431" s="5"/>
      <c r="D431" s="5" t="s">
        <v>5431</v>
      </c>
      <c r="E431" s="5"/>
      <c r="F431" s="5"/>
      <c r="G431" s="6" t="s">
        <v>5146</v>
      </c>
      <c r="H431" t="s">
        <v>4355</v>
      </c>
      <c r="I431" t="s">
        <v>7226</v>
      </c>
      <c r="J431" t="s">
        <v>6398</v>
      </c>
      <c r="K431" t="s">
        <v>6399</v>
      </c>
      <c r="M431">
        <v>2016</v>
      </c>
      <c r="N431">
        <v>2016</v>
      </c>
      <c r="O431">
        <v>1</v>
      </c>
      <c r="P431">
        <v>19</v>
      </c>
      <c r="Q431">
        <v>19</v>
      </c>
      <c r="S431" t="s">
        <v>6400</v>
      </c>
    </row>
    <row r="432" spans="1:22" x14ac:dyDescent="0.25">
      <c r="A432" t="s">
        <v>5426</v>
      </c>
      <c r="B432" t="str">
        <f t="shared" si="6"/>
        <v>DELETED</v>
      </c>
      <c r="C432" s="5"/>
      <c r="D432" s="5" t="s">
        <v>5431</v>
      </c>
      <c r="E432" s="5"/>
      <c r="F432" s="5"/>
      <c r="G432" s="6" t="s">
        <v>5147</v>
      </c>
      <c r="H432" t="s">
        <v>4356</v>
      </c>
      <c r="I432" t="s">
        <v>7227</v>
      </c>
      <c r="J432" t="s">
        <v>6401</v>
      </c>
      <c r="K432" t="s">
        <v>6402</v>
      </c>
      <c r="M432">
        <v>2017</v>
      </c>
      <c r="P432">
        <v>3</v>
      </c>
      <c r="Q432">
        <v>20</v>
      </c>
      <c r="U432" t="s">
        <v>6403</v>
      </c>
      <c r="V432" t="s">
        <v>5539</v>
      </c>
    </row>
    <row r="433" spans="1:23" x14ac:dyDescent="0.25">
      <c r="A433" t="s">
        <v>5424</v>
      </c>
      <c r="B433" t="str">
        <f t="shared" si="6"/>
        <v>READ</v>
      </c>
      <c r="C433" s="5"/>
      <c r="D433" s="5"/>
      <c r="E433" s="5"/>
      <c r="F433" s="5"/>
      <c r="G433" s="6" t="s">
        <v>5148</v>
      </c>
      <c r="H433" t="s">
        <v>4357</v>
      </c>
      <c r="I433" t="s">
        <v>4682</v>
      </c>
      <c r="J433" t="s">
        <v>6404</v>
      </c>
      <c r="K433" t="s">
        <v>6311</v>
      </c>
      <c r="M433">
        <v>2016</v>
      </c>
      <c r="P433">
        <v>125</v>
      </c>
      <c r="Q433">
        <v>162</v>
      </c>
      <c r="U433" t="s">
        <v>6312</v>
      </c>
      <c r="V433" t="s">
        <v>5640</v>
      </c>
    </row>
    <row r="434" spans="1:23" x14ac:dyDescent="0.25">
      <c r="A434" t="s">
        <v>5425</v>
      </c>
      <c r="B434" t="str">
        <f t="shared" si="6"/>
        <v>DELETED</v>
      </c>
      <c r="C434" s="5"/>
      <c r="D434" s="5"/>
      <c r="E434" s="5" t="s">
        <v>5431</v>
      </c>
      <c r="F434" s="5"/>
      <c r="G434" s="6" t="s">
        <v>5149</v>
      </c>
      <c r="H434" t="s">
        <v>4358</v>
      </c>
      <c r="I434" t="s">
        <v>4609</v>
      </c>
      <c r="K434" t="s">
        <v>6405</v>
      </c>
      <c r="M434">
        <v>2016</v>
      </c>
      <c r="N434">
        <v>39</v>
      </c>
      <c r="O434">
        <v>4</v>
      </c>
      <c r="P434">
        <v>275</v>
      </c>
      <c r="Q434">
        <v>289</v>
      </c>
      <c r="S434" t="s">
        <v>5747</v>
      </c>
    </row>
    <row r="435" spans="1:23" x14ac:dyDescent="0.25">
      <c r="A435" t="s">
        <v>5425</v>
      </c>
      <c r="B435" t="str">
        <f t="shared" si="6"/>
        <v>DELETED</v>
      </c>
      <c r="C435" s="5"/>
      <c r="D435" s="5" t="s">
        <v>5431</v>
      </c>
      <c r="E435" s="5"/>
      <c r="F435" s="5"/>
      <c r="G435" s="6" t="s">
        <v>5150</v>
      </c>
      <c r="H435" t="s">
        <v>4359</v>
      </c>
      <c r="I435" t="s">
        <v>7210</v>
      </c>
      <c r="J435" t="s">
        <v>6406</v>
      </c>
      <c r="K435" t="s">
        <v>5867</v>
      </c>
      <c r="M435">
        <v>2016</v>
      </c>
      <c r="N435">
        <v>53</v>
      </c>
      <c r="O435">
        <v>5</v>
      </c>
      <c r="P435">
        <v>698</v>
      </c>
      <c r="Q435">
        <v>711</v>
      </c>
      <c r="S435" t="s">
        <v>5868</v>
      </c>
    </row>
    <row r="436" spans="1:23" x14ac:dyDescent="0.25">
      <c r="A436" t="s">
        <v>5426</v>
      </c>
      <c r="B436" t="str">
        <f t="shared" si="6"/>
        <v>READ</v>
      </c>
      <c r="C436" s="5"/>
      <c r="D436" s="5"/>
      <c r="E436" s="5"/>
      <c r="F436" s="5"/>
      <c r="G436" s="6" t="s">
        <v>5151</v>
      </c>
      <c r="H436" t="s">
        <v>7453</v>
      </c>
      <c r="I436" t="s">
        <v>7228</v>
      </c>
      <c r="J436" t="s">
        <v>6407</v>
      </c>
      <c r="K436" t="s">
        <v>5578</v>
      </c>
      <c r="M436">
        <v>2015</v>
      </c>
      <c r="P436">
        <v>297</v>
      </c>
      <c r="Q436">
        <v>313</v>
      </c>
      <c r="U436" t="s">
        <v>6408</v>
      </c>
      <c r="V436" t="s">
        <v>5539</v>
      </c>
    </row>
    <row r="437" spans="1:23" x14ac:dyDescent="0.25">
      <c r="A437" t="s">
        <v>5424</v>
      </c>
      <c r="B437" t="str">
        <f t="shared" si="6"/>
        <v>DELETED</v>
      </c>
      <c r="C437" s="5"/>
      <c r="D437" s="5" t="s">
        <v>5431</v>
      </c>
      <c r="E437" s="5"/>
      <c r="F437" s="5"/>
      <c r="G437" s="6" t="s">
        <v>5152</v>
      </c>
      <c r="H437" t="s">
        <v>4361</v>
      </c>
      <c r="I437" t="s">
        <v>7229</v>
      </c>
      <c r="J437" t="s">
        <v>6409</v>
      </c>
      <c r="K437" t="s">
        <v>6372</v>
      </c>
      <c r="M437">
        <v>2017</v>
      </c>
      <c r="P437">
        <v>101</v>
      </c>
      <c r="Q437">
        <v>125</v>
      </c>
      <c r="U437" t="s">
        <v>6373</v>
      </c>
      <c r="V437" t="s">
        <v>5505</v>
      </c>
    </row>
    <row r="438" spans="1:23" x14ac:dyDescent="0.25">
      <c r="A438" t="s">
        <v>5424</v>
      </c>
      <c r="B438" t="str">
        <f t="shared" si="6"/>
        <v>DELETED</v>
      </c>
      <c r="C438" s="5"/>
      <c r="D438" s="5" t="s">
        <v>5431</v>
      </c>
      <c r="E438" s="5"/>
      <c r="F438" s="5"/>
      <c r="G438" s="6" t="s">
        <v>5153</v>
      </c>
      <c r="H438" t="s">
        <v>4362</v>
      </c>
      <c r="I438" t="s">
        <v>4682</v>
      </c>
      <c r="J438" t="s">
        <v>6410</v>
      </c>
      <c r="K438" t="s">
        <v>6311</v>
      </c>
      <c r="M438">
        <v>2016</v>
      </c>
      <c r="P438">
        <v>3</v>
      </c>
      <c r="Q438">
        <v>23</v>
      </c>
      <c r="U438" t="s">
        <v>6312</v>
      </c>
      <c r="V438" t="s">
        <v>5640</v>
      </c>
    </row>
    <row r="439" spans="1:23" x14ac:dyDescent="0.25">
      <c r="A439" t="s">
        <v>5426</v>
      </c>
      <c r="B439" t="str">
        <f t="shared" si="6"/>
        <v>DELETED</v>
      </c>
      <c r="C439" s="5"/>
      <c r="D439" s="5" t="s">
        <v>5431</v>
      </c>
      <c r="E439" s="5"/>
      <c r="F439" s="5"/>
      <c r="G439" s="6" t="s">
        <v>5154</v>
      </c>
      <c r="H439" t="s">
        <v>314</v>
      </c>
      <c r="I439" t="s">
        <v>7230</v>
      </c>
      <c r="J439" t="s">
        <v>677</v>
      </c>
      <c r="K439" t="s">
        <v>4144</v>
      </c>
      <c r="M439">
        <v>2015</v>
      </c>
      <c r="P439">
        <v>367</v>
      </c>
      <c r="Q439">
        <v>385</v>
      </c>
      <c r="U439" t="s">
        <v>6411</v>
      </c>
      <c r="V439" t="s">
        <v>5539</v>
      </c>
    </row>
    <row r="440" spans="1:23" x14ac:dyDescent="0.25">
      <c r="A440" t="s">
        <v>5424</v>
      </c>
      <c r="B440" t="str">
        <f t="shared" si="6"/>
        <v>DELETED</v>
      </c>
      <c r="C440" s="5"/>
      <c r="D440" s="5" t="s">
        <v>5431</v>
      </c>
      <c r="E440" s="5"/>
      <c r="F440" s="5"/>
      <c r="G440" s="6" t="s">
        <v>5155</v>
      </c>
      <c r="H440" t="s">
        <v>4363</v>
      </c>
      <c r="I440" t="s">
        <v>7231</v>
      </c>
      <c r="J440" t="s">
        <v>6412</v>
      </c>
      <c r="K440" t="s">
        <v>6413</v>
      </c>
      <c r="M440">
        <v>2016</v>
      </c>
      <c r="P440">
        <v>107</v>
      </c>
      <c r="Q440">
        <v>134</v>
      </c>
      <c r="U440" t="s">
        <v>6414</v>
      </c>
      <c r="V440" t="s">
        <v>5539</v>
      </c>
    </row>
    <row r="441" spans="1:23" x14ac:dyDescent="0.25">
      <c r="A441" t="s">
        <v>5424</v>
      </c>
      <c r="B441" t="str">
        <f t="shared" si="6"/>
        <v>DELETED</v>
      </c>
      <c r="C441" s="5"/>
      <c r="D441" s="5"/>
      <c r="E441" s="5" t="s">
        <v>5431</v>
      </c>
      <c r="F441" s="5"/>
      <c r="G441" s="6" t="s">
        <v>5156</v>
      </c>
      <c r="H441" t="s">
        <v>4364</v>
      </c>
      <c r="I441" t="s">
        <v>4615</v>
      </c>
      <c r="J441" t="s">
        <v>6415</v>
      </c>
      <c r="K441" t="s">
        <v>6416</v>
      </c>
      <c r="M441">
        <v>2015</v>
      </c>
      <c r="P441">
        <v>105</v>
      </c>
      <c r="Q441">
        <v>128</v>
      </c>
      <c r="U441" t="s">
        <v>6417</v>
      </c>
      <c r="V441" t="s">
        <v>5539</v>
      </c>
    </row>
    <row r="442" spans="1:23" x14ac:dyDescent="0.25">
      <c r="A442" t="s">
        <v>5426</v>
      </c>
      <c r="B442" t="str">
        <f t="shared" si="6"/>
        <v>READ</v>
      </c>
      <c r="C442" s="5"/>
      <c r="D442" s="5"/>
      <c r="E442" s="5"/>
      <c r="F442" s="5"/>
      <c r="G442" s="6" t="s">
        <v>5157</v>
      </c>
      <c r="H442" t="s">
        <v>4365</v>
      </c>
      <c r="I442" t="s">
        <v>7232</v>
      </c>
      <c r="J442" t="s">
        <v>6418</v>
      </c>
      <c r="K442" t="s">
        <v>6419</v>
      </c>
      <c r="M442">
        <v>2015</v>
      </c>
      <c r="P442">
        <v>115</v>
      </c>
      <c r="Q442">
        <v>127</v>
      </c>
      <c r="U442" t="s">
        <v>6420</v>
      </c>
      <c r="V442" t="s">
        <v>5539</v>
      </c>
    </row>
    <row r="443" spans="1:23" x14ac:dyDescent="0.25">
      <c r="A443" t="s">
        <v>5425</v>
      </c>
      <c r="B443" t="str">
        <f t="shared" si="6"/>
        <v>DELETED</v>
      </c>
      <c r="C443" s="5"/>
      <c r="D443" s="5"/>
      <c r="E443" s="5" t="s">
        <v>5431</v>
      </c>
      <c r="F443" s="5"/>
      <c r="G443" s="6" t="s">
        <v>5158</v>
      </c>
      <c r="H443" t="s">
        <v>4144</v>
      </c>
      <c r="I443" t="s">
        <v>7233</v>
      </c>
      <c r="K443" t="s">
        <v>5501</v>
      </c>
      <c r="M443">
        <v>2016</v>
      </c>
      <c r="N443">
        <v>58</v>
      </c>
      <c r="O443">
        <v>1</v>
      </c>
      <c r="P443">
        <v>1</v>
      </c>
      <c r="Q443">
        <v>6</v>
      </c>
      <c r="S443" t="s">
        <v>964</v>
      </c>
    </row>
    <row r="444" spans="1:23" x14ac:dyDescent="0.25">
      <c r="A444" t="s">
        <v>5425</v>
      </c>
      <c r="B444" t="str">
        <f t="shared" si="6"/>
        <v>DELETED</v>
      </c>
      <c r="C444" s="5" t="s">
        <v>5431</v>
      </c>
      <c r="D444" s="5"/>
      <c r="E444" s="5"/>
      <c r="F444" s="5"/>
      <c r="G444" s="6" t="s">
        <v>5159</v>
      </c>
      <c r="H444" t="s">
        <v>4366</v>
      </c>
      <c r="I444" t="s">
        <v>7234</v>
      </c>
      <c r="J444" t="s">
        <v>6421</v>
      </c>
      <c r="K444" t="s">
        <v>5501</v>
      </c>
      <c r="M444">
        <v>2016</v>
      </c>
      <c r="N444">
        <v>58</v>
      </c>
      <c r="O444">
        <v>3</v>
      </c>
      <c r="P444">
        <v>213</v>
      </c>
      <c r="Q444">
        <v>231</v>
      </c>
      <c r="S444" t="s">
        <v>964</v>
      </c>
    </row>
    <row r="445" spans="1:23" x14ac:dyDescent="0.25">
      <c r="A445" t="s">
        <v>5424</v>
      </c>
      <c r="B445" t="str">
        <f t="shared" si="6"/>
        <v>DELETED</v>
      </c>
      <c r="C445" s="5" t="s">
        <v>5431</v>
      </c>
      <c r="D445" s="5"/>
      <c r="E445" s="5"/>
      <c r="F445" s="5"/>
      <c r="G445" s="6" t="s">
        <v>5160</v>
      </c>
      <c r="H445" t="s">
        <v>4367</v>
      </c>
      <c r="I445" t="s">
        <v>4691</v>
      </c>
      <c r="J445" t="s">
        <v>6422</v>
      </c>
      <c r="K445" t="s">
        <v>6423</v>
      </c>
      <c r="M445">
        <v>2017</v>
      </c>
      <c r="P445">
        <v>1</v>
      </c>
      <c r="Q445">
        <v>28</v>
      </c>
      <c r="U445" t="s">
        <v>6424</v>
      </c>
      <c r="V445" t="s">
        <v>5539</v>
      </c>
      <c r="W445" t="s">
        <v>7451</v>
      </c>
    </row>
    <row r="446" spans="1:23" x14ac:dyDescent="0.25">
      <c r="A446" t="s">
        <v>5424</v>
      </c>
      <c r="B446" t="str">
        <f t="shared" si="6"/>
        <v>DELETED</v>
      </c>
      <c r="C446" s="5"/>
      <c r="D446" s="5" t="s">
        <v>5431</v>
      </c>
      <c r="E446" s="5"/>
      <c r="F446" s="5"/>
      <c r="G446" s="6" t="s">
        <v>5161</v>
      </c>
      <c r="H446" t="s">
        <v>4368</v>
      </c>
      <c r="I446" t="s">
        <v>7235</v>
      </c>
      <c r="J446" t="s">
        <v>6425</v>
      </c>
      <c r="K446" t="s">
        <v>6426</v>
      </c>
      <c r="M446">
        <v>2017</v>
      </c>
      <c r="P446">
        <v>157</v>
      </c>
      <c r="Q446">
        <v>221</v>
      </c>
      <c r="U446" t="s">
        <v>6427</v>
      </c>
      <c r="V446" t="s">
        <v>5539</v>
      </c>
    </row>
    <row r="447" spans="1:23" x14ac:dyDescent="0.25">
      <c r="A447" t="s">
        <v>5424</v>
      </c>
      <c r="B447" t="str">
        <f t="shared" si="6"/>
        <v>DELETED</v>
      </c>
      <c r="C447" s="5"/>
      <c r="D447" s="5" t="s">
        <v>5431</v>
      </c>
      <c r="E447" s="5"/>
      <c r="F447" s="5"/>
      <c r="G447" s="6" t="s">
        <v>5162</v>
      </c>
      <c r="H447" t="s">
        <v>4369</v>
      </c>
      <c r="I447" t="s">
        <v>7231</v>
      </c>
      <c r="J447" t="s">
        <v>6428</v>
      </c>
      <c r="K447" t="s">
        <v>6413</v>
      </c>
      <c r="M447">
        <v>2016</v>
      </c>
      <c r="P447">
        <v>135</v>
      </c>
      <c r="Q447">
        <v>150</v>
      </c>
      <c r="U447" t="s">
        <v>6414</v>
      </c>
      <c r="V447" t="s">
        <v>5539</v>
      </c>
    </row>
    <row r="448" spans="1:23" x14ac:dyDescent="0.25">
      <c r="A448" t="s">
        <v>5426</v>
      </c>
      <c r="B448" t="str">
        <f t="shared" si="6"/>
        <v>DELETED</v>
      </c>
      <c r="C448" s="5"/>
      <c r="D448" s="5" t="s">
        <v>5431</v>
      </c>
      <c r="E448" s="5"/>
      <c r="F448" s="5"/>
      <c r="G448" s="6" t="s">
        <v>5163</v>
      </c>
      <c r="H448" t="s">
        <v>4370</v>
      </c>
      <c r="I448" t="s">
        <v>7236</v>
      </c>
      <c r="J448" t="s">
        <v>6429</v>
      </c>
      <c r="K448" t="s">
        <v>6430</v>
      </c>
      <c r="M448">
        <v>2016</v>
      </c>
      <c r="P448">
        <v>71</v>
      </c>
      <c r="Q448">
        <v>83</v>
      </c>
      <c r="U448" t="s">
        <v>6431</v>
      </c>
      <c r="V448" t="s">
        <v>5539</v>
      </c>
    </row>
    <row r="449" spans="1:23" x14ac:dyDescent="0.25">
      <c r="A449" t="s">
        <v>5424</v>
      </c>
      <c r="B449" t="str">
        <f t="shared" si="6"/>
        <v>DELETED</v>
      </c>
      <c r="C449" s="5"/>
      <c r="D449" s="5" t="s">
        <v>5431</v>
      </c>
      <c r="E449" s="5"/>
      <c r="F449" s="5"/>
      <c r="G449" s="6" t="s">
        <v>5164</v>
      </c>
      <c r="H449" t="s">
        <v>4371</v>
      </c>
      <c r="I449" t="s">
        <v>7237</v>
      </c>
      <c r="J449" t="s">
        <v>6432</v>
      </c>
      <c r="K449" t="s">
        <v>6433</v>
      </c>
      <c r="M449">
        <v>2016</v>
      </c>
      <c r="P449">
        <v>211</v>
      </c>
      <c r="Q449">
        <v>233</v>
      </c>
      <c r="U449" t="s">
        <v>6434</v>
      </c>
      <c r="V449" t="s">
        <v>5539</v>
      </c>
    </row>
    <row r="450" spans="1:23" x14ac:dyDescent="0.25">
      <c r="A450" t="s">
        <v>5426</v>
      </c>
      <c r="B450" t="str">
        <f t="shared" si="6"/>
        <v>DELETED</v>
      </c>
      <c r="C450" s="5"/>
      <c r="D450" s="5" t="s">
        <v>5431</v>
      </c>
      <c r="E450" s="5"/>
      <c r="F450" s="5"/>
      <c r="G450" s="6" t="s">
        <v>5165</v>
      </c>
      <c r="H450" t="s">
        <v>4372</v>
      </c>
      <c r="I450" t="s">
        <v>7238</v>
      </c>
      <c r="J450" t="s">
        <v>6435</v>
      </c>
      <c r="K450" t="s">
        <v>6177</v>
      </c>
      <c r="M450">
        <v>2016</v>
      </c>
      <c r="P450">
        <v>289</v>
      </c>
      <c r="Q450">
        <v>298</v>
      </c>
      <c r="U450" t="s">
        <v>6436</v>
      </c>
      <c r="V450" t="s">
        <v>5539</v>
      </c>
    </row>
    <row r="451" spans="1:23" x14ac:dyDescent="0.25">
      <c r="A451" t="s">
        <v>5424</v>
      </c>
      <c r="B451" t="str">
        <f t="shared" ref="B451:B514" si="7">IF(OR(C451="x",D451="x",E451="x",F451="x"),"DELETED","READ")</f>
        <v>DELETED</v>
      </c>
      <c r="C451" s="5"/>
      <c r="D451" s="5" t="s">
        <v>5431</v>
      </c>
      <c r="E451" s="5"/>
      <c r="F451" s="5"/>
      <c r="G451" s="6" t="s">
        <v>5166</v>
      </c>
      <c r="H451" t="s">
        <v>1375</v>
      </c>
      <c r="I451" t="s">
        <v>7231</v>
      </c>
      <c r="J451" t="s">
        <v>6437</v>
      </c>
      <c r="K451" t="s">
        <v>6438</v>
      </c>
      <c r="M451">
        <v>2016</v>
      </c>
      <c r="P451">
        <v>1</v>
      </c>
      <c r="Q451">
        <v>18</v>
      </c>
      <c r="U451" t="s">
        <v>6414</v>
      </c>
      <c r="V451" t="s">
        <v>5539</v>
      </c>
    </row>
    <row r="452" spans="1:23" x14ac:dyDescent="0.25">
      <c r="A452" t="s">
        <v>5424</v>
      </c>
      <c r="B452" t="str">
        <f t="shared" si="7"/>
        <v>DELETED</v>
      </c>
      <c r="C452" s="5"/>
      <c r="D452" s="5" t="s">
        <v>5431</v>
      </c>
      <c r="E452" s="5"/>
      <c r="F452" s="5"/>
      <c r="G452" s="6" t="s">
        <v>5167</v>
      </c>
      <c r="H452" t="s">
        <v>4373</v>
      </c>
      <c r="I452" t="s">
        <v>4682</v>
      </c>
      <c r="J452" t="s">
        <v>6439</v>
      </c>
      <c r="K452" t="s">
        <v>6311</v>
      </c>
      <c r="M452">
        <v>2016</v>
      </c>
      <c r="P452">
        <v>55</v>
      </c>
      <c r="Q452">
        <v>88</v>
      </c>
      <c r="U452" t="s">
        <v>6312</v>
      </c>
      <c r="V452" t="s">
        <v>5640</v>
      </c>
    </row>
    <row r="453" spans="1:23" x14ac:dyDescent="0.25">
      <c r="A453" t="s">
        <v>5424</v>
      </c>
      <c r="B453" t="str">
        <f t="shared" si="7"/>
        <v>DELETED</v>
      </c>
      <c r="C453" s="5"/>
      <c r="D453" s="5" t="s">
        <v>5431</v>
      </c>
      <c r="E453" s="5"/>
      <c r="F453" s="5"/>
      <c r="G453" s="6" t="s">
        <v>5168</v>
      </c>
      <c r="H453" t="s">
        <v>4374</v>
      </c>
      <c r="I453" t="s">
        <v>7239</v>
      </c>
      <c r="J453" t="s">
        <v>6440</v>
      </c>
      <c r="K453" t="s">
        <v>6441</v>
      </c>
      <c r="M453">
        <v>2016</v>
      </c>
      <c r="P453">
        <v>213</v>
      </c>
      <c r="Q453">
        <v>233</v>
      </c>
      <c r="U453" t="s">
        <v>6442</v>
      </c>
      <c r="V453" t="s">
        <v>5505</v>
      </c>
    </row>
    <row r="454" spans="1:23" x14ac:dyDescent="0.25">
      <c r="A454" t="s">
        <v>5424</v>
      </c>
      <c r="B454" t="str">
        <f t="shared" si="7"/>
        <v>DELETED</v>
      </c>
      <c r="C454" s="5"/>
      <c r="D454" s="5" t="s">
        <v>5431</v>
      </c>
      <c r="E454" s="5"/>
      <c r="F454" s="5"/>
      <c r="G454" s="6" t="s">
        <v>5169</v>
      </c>
      <c r="H454" t="s">
        <v>4200</v>
      </c>
      <c r="I454" t="s">
        <v>4682</v>
      </c>
      <c r="J454" t="s">
        <v>6443</v>
      </c>
      <c r="K454" t="s">
        <v>6311</v>
      </c>
      <c r="M454">
        <v>2016</v>
      </c>
      <c r="P454">
        <v>243</v>
      </c>
      <c r="Q454">
        <v>274</v>
      </c>
      <c r="U454" t="s">
        <v>6312</v>
      </c>
      <c r="V454" t="s">
        <v>5640</v>
      </c>
    </row>
    <row r="455" spans="1:23" x14ac:dyDescent="0.25">
      <c r="A455" t="s">
        <v>5425</v>
      </c>
      <c r="B455" t="str">
        <f t="shared" si="7"/>
        <v>DELETED</v>
      </c>
      <c r="C455" s="5"/>
      <c r="D455" s="5" t="s">
        <v>5431</v>
      </c>
      <c r="E455" s="5"/>
      <c r="F455" s="5"/>
      <c r="G455" s="6" t="s">
        <v>5170</v>
      </c>
      <c r="H455" t="s">
        <v>4375</v>
      </c>
      <c r="I455" t="s">
        <v>7240</v>
      </c>
      <c r="J455" t="s">
        <v>6444</v>
      </c>
      <c r="K455" t="s">
        <v>6071</v>
      </c>
      <c r="M455">
        <v>2015</v>
      </c>
      <c r="N455">
        <v>16</v>
      </c>
      <c r="O455">
        <v>4</v>
      </c>
      <c r="P455">
        <v>979</v>
      </c>
      <c r="Q455">
        <v>995</v>
      </c>
      <c r="S455" t="s">
        <v>5519</v>
      </c>
    </row>
    <row r="456" spans="1:23" x14ac:dyDescent="0.25">
      <c r="A456" t="s">
        <v>5425</v>
      </c>
      <c r="B456" t="str">
        <f t="shared" si="7"/>
        <v>DELETED</v>
      </c>
      <c r="C456" s="5"/>
      <c r="D456" s="5" t="s">
        <v>5431</v>
      </c>
      <c r="E456" s="5"/>
      <c r="F456" s="5"/>
      <c r="G456" s="6" t="s">
        <v>5171</v>
      </c>
      <c r="H456" t="s">
        <v>4376</v>
      </c>
      <c r="I456" t="s">
        <v>7241</v>
      </c>
      <c r="J456" t="s">
        <v>6445</v>
      </c>
      <c r="K456" t="s">
        <v>6446</v>
      </c>
      <c r="M456">
        <v>2015</v>
      </c>
      <c r="N456">
        <v>4</v>
      </c>
      <c r="O456">
        <v>1</v>
      </c>
      <c r="P456">
        <v>441</v>
      </c>
      <c r="Q456">
        <v>441</v>
      </c>
      <c r="S456" t="s">
        <v>6447</v>
      </c>
    </row>
    <row r="457" spans="1:23" x14ac:dyDescent="0.25">
      <c r="A457" t="s">
        <v>5426</v>
      </c>
      <c r="B457" t="str">
        <f t="shared" si="7"/>
        <v>DELETED</v>
      </c>
      <c r="C457" s="5"/>
      <c r="D457" s="5" t="s">
        <v>5431</v>
      </c>
      <c r="E457" s="5"/>
      <c r="F457" s="5"/>
      <c r="G457" s="6" t="s">
        <v>5172</v>
      </c>
      <c r="H457" t="s">
        <v>4377</v>
      </c>
      <c r="I457" t="s">
        <v>7242</v>
      </c>
      <c r="J457" t="s">
        <v>6448</v>
      </c>
      <c r="K457" t="s">
        <v>6449</v>
      </c>
      <c r="M457">
        <v>2016</v>
      </c>
      <c r="P457">
        <v>281</v>
      </c>
      <c r="Q457">
        <v>294</v>
      </c>
      <c r="U457" t="s">
        <v>6450</v>
      </c>
      <c r="V457" t="s">
        <v>5539</v>
      </c>
    </row>
    <row r="458" spans="1:23" x14ac:dyDescent="0.25">
      <c r="A458" t="s">
        <v>5425</v>
      </c>
      <c r="B458" t="str">
        <f t="shared" si="7"/>
        <v>DELETED</v>
      </c>
      <c r="C458" s="5"/>
      <c r="D458" s="5"/>
      <c r="E458" s="5" t="s">
        <v>5431</v>
      </c>
      <c r="F458" s="5"/>
      <c r="G458" s="6" t="s">
        <v>5173</v>
      </c>
      <c r="H458" t="s">
        <v>4378</v>
      </c>
      <c r="I458" t="s">
        <v>7243</v>
      </c>
      <c r="K458" t="s">
        <v>5867</v>
      </c>
      <c r="M458">
        <v>2015</v>
      </c>
      <c r="N458">
        <v>52</v>
      </c>
      <c r="O458">
        <v>3</v>
      </c>
      <c r="P458">
        <v>317</v>
      </c>
      <c r="Q458">
        <v>318</v>
      </c>
      <c r="S458" t="s">
        <v>5868</v>
      </c>
    </row>
    <row r="459" spans="1:23" x14ac:dyDescent="0.25">
      <c r="A459" t="s">
        <v>5426</v>
      </c>
      <c r="B459" t="str">
        <f t="shared" si="7"/>
        <v>DELETED</v>
      </c>
      <c r="C459" s="5"/>
      <c r="D459" s="5"/>
      <c r="E459" s="5" t="s">
        <v>5431</v>
      </c>
      <c r="F459" s="5"/>
      <c r="G459" s="6" t="s">
        <v>5174</v>
      </c>
      <c r="H459" t="s">
        <v>4379</v>
      </c>
      <c r="I459" t="s">
        <v>7244</v>
      </c>
      <c r="J459" t="s">
        <v>6451</v>
      </c>
      <c r="K459" t="s">
        <v>6452</v>
      </c>
      <c r="M459">
        <v>2015</v>
      </c>
      <c r="P459">
        <v>327</v>
      </c>
      <c r="Q459">
        <v>334</v>
      </c>
      <c r="U459" t="s">
        <v>6453</v>
      </c>
      <c r="V459" t="s">
        <v>5539</v>
      </c>
    </row>
    <row r="460" spans="1:23" x14ac:dyDescent="0.25">
      <c r="A460" t="s">
        <v>5426</v>
      </c>
      <c r="B460" t="str">
        <f t="shared" si="7"/>
        <v>READ</v>
      </c>
      <c r="C460" s="5"/>
      <c r="D460" s="5"/>
      <c r="E460" s="5"/>
      <c r="F460" s="5"/>
      <c r="G460" s="6" t="s">
        <v>5175</v>
      </c>
      <c r="H460" t="s">
        <v>4380</v>
      </c>
      <c r="I460" t="s">
        <v>7245</v>
      </c>
      <c r="J460" t="s">
        <v>6454</v>
      </c>
      <c r="K460" t="s">
        <v>6455</v>
      </c>
      <c r="M460">
        <v>2014</v>
      </c>
      <c r="P460">
        <v>61</v>
      </c>
      <c r="Q460">
        <v>74</v>
      </c>
      <c r="U460" t="s">
        <v>6456</v>
      </c>
      <c r="V460" t="s">
        <v>5539</v>
      </c>
    </row>
    <row r="461" spans="1:23" x14ac:dyDescent="0.25">
      <c r="A461" t="s">
        <v>5426</v>
      </c>
      <c r="B461" t="str">
        <f t="shared" si="7"/>
        <v>DELETED</v>
      </c>
      <c r="C461" s="5"/>
      <c r="D461" s="5"/>
      <c r="E461" s="5" t="s">
        <v>5431</v>
      </c>
      <c r="F461" s="5"/>
      <c r="G461" s="6" t="s">
        <v>5176</v>
      </c>
      <c r="H461" t="s">
        <v>4381</v>
      </c>
      <c r="I461" t="s">
        <v>7246</v>
      </c>
      <c r="J461" t="s">
        <v>6457</v>
      </c>
      <c r="K461" t="s">
        <v>6458</v>
      </c>
      <c r="M461">
        <v>2015</v>
      </c>
      <c r="P461">
        <v>742</v>
      </c>
      <c r="Q461">
        <v>752</v>
      </c>
      <c r="U461" t="s">
        <v>6459</v>
      </c>
      <c r="V461" t="s">
        <v>5539</v>
      </c>
    </row>
    <row r="462" spans="1:23" x14ac:dyDescent="0.25">
      <c r="A462" t="s">
        <v>5424</v>
      </c>
      <c r="B462" t="str">
        <f t="shared" si="7"/>
        <v>DELETED</v>
      </c>
      <c r="C462" s="5" t="s">
        <v>5431</v>
      </c>
      <c r="D462" s="5"/>
      <c r="E462" s="5"/>
      <c r="F462" s="5"/>
      <c r="G462" s="6" t="s">
        <v>5177</v>
      </c>
      <c r="H462" t="s">
        <v>4382</v>
      </c>
      <c r="I462" t="s">
        <v>7247</v>
      </c>
      <c r="J462" t="s">
        <v>6460</v>
      </c>
      <c r="K462" t="s">
        <v>6461</v>
      </c>
      <c r="M462">
        <v>2015</v>
      </c>
      <c r="P462">
        <v>174</v>
      </c>
      <c r="Q462">
        <v>190</v>
      </c>
      <c r="U462" t="s">
        <v>6462</v>
      </c>
      <c r="V462" t="s">
        <v>5539</v>
      </c>
      <c r="W462" t="s">
        <v>7451</v>
      </c>
    </row>
    <row r="463" spans="1:23" x14ac:dyDescent="0.25">
      <c r="A463" t="s">
        <v>5425</v>
      </c>
      <c r="B463" t="str">
        <f t="shared" si="7"/>
        <v>READ</v>
      </c>
      <c r="C463" s="5"/>
      <c r="D463" s="5"/>
      <c r="E463" s="5"/>
      <c r="F463" s="5"/>
      <c r="G463" s="6" t="s">
        <v>5178</v>
      </c>
      <c r="H463" t="s">
        <v>4383</v>
      </c>
      <c r="I463" t="s">
        <v>4692</v>
      </c>
      <c r="J463" t="s">
        <v>6463</v>
      </c>
      <c r="K463" t="s">
        <v>5501</v>
      </c>
      <c r="M463">
        <v>2015</v>
      </c>
      <c r="N463">
        <v>57</v>
      </c>
      <c r="O463">
        <v>1</v>
      </c>
      <c r="P463">
        <v>27</v>
      </c>
      <c r="Q463">
        <v>36</v>
      </c>
      <c r="S463" t="s">
        <v>964</v>
      </c>
    </row>
    <row r="464" spans="1:23" x14ac:dyDescent="0.25">
      <c r="A464" t="s">
        <v>5425</v>
      </c>
      <c r="B464" t="str">
        <f t="shared" si="7"/>
        <v>DELETED</v>
      </c>
      <c r="C464" s="5"/>
      <c r="D464" s="5" t="s">
        <v>5431</v>
      </c>
      <c r="E464" s="5"/>
      <c r="F464" s="5"/>
      <c r="G464" s="6" t="s">
        <v>5179</v>
      </c>
      <c r="H464" t="s">
        <v>4384</v>
      </c>
      <c r="I464" t="s">
        <v>7248</v>
      </c>
      <c r="J464" t="s">
        <v>6464</v>
      </c>
      <c r="K464" t="s">
        <v>6446</v>
      </c>
      <c r="M464">
        <v>2016</v>
      </c>
      <c r="N464">
        <v>5</v>
      </c>
      <c r="O464">
        <v>1</v>
      </c>
      <c r="P464">
        <v>38</v>
      </c>
      <c r="Q464">
        <v>38</v>
      </c>
      <c r="S464" t="s">
        <v>6447</v>
      </c>
    </row>
    <row r="465" spans="1:23" x14ac:dyDescent="0.25">
      <c r="A465" t="s">
        <v>5424</v>
      </c>
      <c r="B465" t="str">
        <f t="shared" si="7"/>
        <v>DELETED</v>
      </c>
      <c r="C465" s="5"/>
      <c r="D465" s="5" t="s">
        <v>5431</v>
      </c>
      <c r="E465" s="5"/>
      <c r="F465" s="5"/>
      <c r="G465" s="6" t="s">
        <v>5180</v>
      </c>
      <c r="H465" t="s">
        <v>4385</v>
      </c>
      <c r="I465" t="s">
        <v>4693</v>
      </c>
      <c r="J465" t="s">
        <v>6465</v>
      </c>
      <c r="K465" t="s">
        <v>6466</v>
      </c>
      <c r="M465">
        <v>2015</v>
      </c>
      <c r="P465">
        <v>71</v>
      </c>
      <c r="Q465">
        <v>83</v>
      </c>
      <c r="U465" t="s">
        <v>6467</v>
      </c>
      <c r="V465" t="s">
        <v>5539</v>
      </c>
    </row>
    <row r="466" spans="1:23" x14ac:dyDescent="0.25">
      <c r="A466" t="s">
        <v>5426</v>
      </c>
      <c r="B466" t="str">
        <f t="shared" si="7"/>
        <v>DELETED</v>
      </c>
      <c r="C466" s="5"/>
      <c r="D466" s="5" t="s">
        <v>5431</v>
      </c>
      <c r="E466" s="5"/>
      <c r="F466" s="5"/>
      <c r="G466" s="6" t="s">
        <v>5181</v>
      </c>
      <c r="H466" t="s">
        <v>4386</v>
      </c>
      <c r="I466" t="s">
        <v>7249</v>
      </c>
      <c r="J466" t="s">
        <v>6468</v>
      </c>
      <c r="K466" t="s">
        <v>6469</v>
      </c>
      <c r="M466">
        <v>2015</v>
      </c>
      <c r="P466">
        <v>23</v>
      </c>
      <c r="Q466">
        <v>33</v>
      </c>
      <c r="U466" t="s">
        <v>6470</v>
      </c>
      <c r="V466" t="s">
        <v>5539</v>
      </c>
    </row>
    <row r="467" spans="1:23" x14ac:dyDescent="0.25">
      <c r="A467" t="s">
        <v>5426</v>
      </c>
      <c r="B467" t="str">
        <f t="shared" si="7"/>
        <v>DELETED</v>
      </c>
      <c r="C467" s="5"/>
      <c r="D467" s="5"/>
      <c r="E467" s="5" t="s">
        <v>5431</v>
      </c>
      <c r="F467" s="5"/>
      <c r="G467" s="6" t="s">
        <v>5182</v>
      </c>
      <c r="H467" t="s">
        <v>4387</v>
      </c>
      <c r="I467" t="s">
        <v>7250</v>
      </c>
      <c r="J467" t="s">
        <v>6471</v>
      </c>
      <c r="K467" t="s">
        <v>6472</v>
      </c>
      <c r="M467">
        <v>2015</v>
      </c>
      <c r="P467">
        <v>69</v>
      </c>
      <c r="Q467">
        <v>83</v>
      </c>
      <c r="U467" t="s">
        <v>6473</v>
      </c>
      <c r="V467" t="s">
        <v>5539</v>
      </c>
    </row>
    <row r="468" spans="1:23" x14ac:dyDescent="0.25">
      <c r="A468" t="s">
        <v>5425</v>
      </c>
      <c r="B468" t="str">
        <f t="shared" si="7"/>
        <v>DELETED</v>
      </c>
      <c r="C468" s="5"/>
      <c r="D468" s="5" t="s">
        <v>5431</v>
      </c>
      <c r="E468" s="5"/>
      <c r="F468" s="5"/>
      <c r="G468" s="6" t="s">
        <v>5183</v>
      </c>
      <c r="H468" t="s">
        <v>4388</v>
      </c>
      <c r="I468" t="s">
        <v>18</v>
      </c>
      <c r="K468" t="s">
        <v>6474</v>
      </c>
      <c r="M468">
        <v>2019</v>
      </c>
      <c r="N468">
        <v>49</v>
      </c>
      <c r="O468">
        <v>1</v>
      </c>
      <c r="P468">
        <v>1</v>
      </c>
      <c r="Q468">
        <v>245</v>
      </c>
      <c r="S468" t="s">
        <v>6475</v>
      </c>
    </row>
    <row r="469" spans="1:23" x14ac:dyDescent="0.25">
      <c r="A469" t="s">
        <v>5425</v>
      </c>
      <c r="B469" t="str">
        <f t="shared" si="7"/>
        <v>DELETED</v>
      </c>
      <c r="C469" s="5"/>
      <c r="D469" s="5" t="s">
        <v>5431</v>
      </c>
      <c r="E469" s="5"/>
      <c r="F469" s="5"/>
      <c r="G469" s="6" t="s">
        <v>5184</v>
      </c>
      <c r="H469" t="s">
        <v>4389</v>
      </c>
      <c r="I469" t="s">
        <v>7251</v>
      </c>
      <c r="J469" t="s">
        <v>6476</v>
      </c>
      <c r="K469" t="s">
        <v>6477</v>
      </c>
      <c r="M469">
        <v>2015</v>
      </c>
      <c r="N469">
        <v>16</v>
      </c>
      <c r="O469">
        <v>6</v>
      </c>
      <c r="P469">
        <v>1107</v>
      </c>
      <c r="Q469">
        <v>1115</v>
      </c>
      <c r="S469" t="s">
        <v>6478</v>
      </c>
    </row>
    <row r="470" spans="1:23" x14ac:dyDescent="0.25">
      <c r="A470" t="s">
        <v>5424</v>
      </c>
      <c r="B470" t="str">
        <f t="shared" si="7"/>
        <v>DELETED</v>
      </c>
      <c r="C470" s="5" t="s">
        <v>5431</v>
      </c>
      <c r="D470" s="5"/>
      <c r="E470" s="5"/>
      <c r="F470" s="5"/>
      <c r="G470" s="6" t="s">
        <v>5185</v>
      </c>
      <c r="H470" t="s">
        <v>4390</v>
      </c>
      <c r="I470" t="s">
        <v>7247</v>
      </c>
      <c r="J470" t="s">
        <v>6479</v>
      </c>
      <c r="K470" t="s">
        <v>6461</v>
      </c>
      <c r="M470">
        <v>2015</v>
      </c>
      <c r="P470">
        <v>266</v>
      </c>
      <c r="Q470">
        <v>269</v>
      </c>
      <c r="U470" t="s">
        <v>6462</v>
      </c>
      <c r="V470" t="s">
        <v>6480</v>
      </c>
      <c r="W470" t="s">
        <v>7451</v>
      </c>
    </row>
    <row r="471" spans="1:23" x14ac:dyDescent="0.25">
      <c r="A471" t="s">
        <v>5426</v>
      </c>
      <c r="B471" t="str">
        <f t="shared" si="7"/>
        <v>DELETED</v>
      </c>
      <c r="C471" s="5"/>
      <c r="D471" s="5" t="s">
        <v>5431</v>
      </c>
      <c r="E471" s="5"/>
      <c r="F471" s="5"/>
      <c r="G471" s="6" t="s">
        <v>5186</v>
      </c>
      <c r="H471" t="s">
        <v>4391</v>
      </c>
      <c r="I471" t="s">
        <v>7252</v>
      </c>
      <c r="J471" t="s">
        <v>6481</v>
      </c>
      <c r="K471" t="s">
        <v>6482</v>
      </c>
      <c r="M471">
        <v>2015</v>
      </c>
      <c r="P471">
        <v>499</v>
      </c>
      <c r="Q471">
        <v>513</v>
      </c>
      <c r="U471" t="s">
        <v>6483</v>
      </c>
      <c r="V471" t="s">
        <v>5539</v>
      </c>
    </row>
    <row r="472" spans="1:23" x14ac:dyDescent="0.25">
      <c r="A472" t="s">
        <v>5426</v>
      </c>
      <c r="B472" t="str">
        <f t="shared" si="7"/>
        <v>DELETED</v>
      </c>
      <c r="C472" s="5"/>
      <c r="D472" s="5" t="s">
        <v>5431</v>
      </c>
      <c r="E472" s="5"/>
      <c r="F472" s="5"/>
      <c r="G472" s="6" t="s">
        <v>5187</v>
      </c>
      <c r="H472" t="s">
        <v>4392</v>
      </c>
      <c r="I472" t="s">
        <v>7253</v>
      </c>
      <c r="J472" t="s">
        <v>6484</v>
      </c>
      <c r="K472" t="s">
        <v>5890</v>
      </c>
      <c r="M472">
        <v>2014</v>
      </c>
      <c r="P472">
        <v>217</v>
      </c>
      <c r="Q472">
        <v>228</v>
      </c>
      <c r="U472" t="s">
        <v>6485</v>
      </c>
      <c r="V472" t="s">
        <v>5539</v>
      </c>
    </row>
    <row r="473" spans="1:23" x14ac:dyDescent="0.25">
      <c r="A473" t="s">
        <v>5424</v>
      </c>
      <c r="B473" t="str">
        <f t="shared" si="7"/>
        <v>DELETED</v>
      </c>
      <c r="C473" s="5"/>
      <c r="D473" s="5" t="s">
        <v>5431</v>
      </c>
      <c r="E473" s="5"/>
      <c r="F473" s="5"/>
      <c r="G473" s="6" t="s">
        <v>5188</v>
      </c>
      <c r="H473" t="s">
        <v>4393</v>
      </c>
      <c r="I473" t="s">
        <v>7254</v>
      </c>
      <c r="J473" t="s">
        <v>6486</v>
      </c>
      <c r="K473" t="s">
        <v>6487</v>
      </c>
      <c r="M473">
        <v>2015</v>
      </c>
      <c r="P473">
        <v>475</v>
      </c>
      <c r="Q473">
        <v>506</v>
      </c>
      <c r="U473" t="s">
        <v>6488</v>
      </c>
      <c r="V473" t="s">
        <v>5640</v>
      </c>
      <c r="W473" t="s">
        <v>7451</v>
      </c>
    </row>
    <row r="474" spans="1:23" x14ac:dyDescent="0.25">
      <c r="A474" t="s">
        <v>5425</v>
      </c>
      <c r="B474" t="str">
        <f t="shared" si="7"/>
        <v>READ</v>
      </c>
      <c r="C474" s="5"/>
      <c r="D474" s="5"/>
      <c r="E474" s="5"/>
      <c r="F474" s="5"/>
      <c r="G474" s="6" t="s">
        <v>5189</v>
      </c>
      <c r="H474" t="s">
        <v>4394</v>
      </c>
      <c r="I474" t="s">
        <v>7255</v>
      </c>
      <c r="J474" t="s">
        <v>6489</v>
      </c>
      <c r="K474" t="s">
        <v>5867</v>
      </c>
      <c r="M474">
        <v>2013</v>
      </c>
      <c r="N474">
        <v>50</v>
      </c>
      <c r="O474">
        <v>4</v>
      </c>
      <c r="P474">
        <v>92</v>
      </c>
      <c r="Q474">
        <v>103</v>
      </c>
      <c r="S474" t="s">
        <v>5868</v>
      </c>
    </row>
    <row r="475" spans="1:23" x14ac:dyDescent="0.25">
      <c r="A475" t="s">
        <v>5426</v>
      </c>
      <c r="B475" t="str">
        <f t="shared" si="7"/>
        <v>DELETED</v>
      </c>
      <c r="C475" s="5"/>
      <c r="D475" s="5"/>
      <c r="E475" s="5" t="s">
        <v>5431</v>
      </c>
      <c r="F475" s="5"/>
      <c r="G475" s="6" t="s">
        <v>5190</v>
      </c>
      <c r="H475" t="s">
        <v>4395</v>
      </c>
      <c r="I475" t="s">
        <v>7256</v>
      </c>
      <c r="J475" t="s">
        <v>6490</v>
      </c>
      <c r="K475" t="s">
        <v>5592</v>
      </c>
      <c r="M475">
        <v>2015</v>
      </c>
      <c r="P475">
        <v>246</v>
      </c>
      <c r="Q475">
        <v>262</v>
      </c>
      <c r="U475" t="s">
        <v>6491</v>
      </c>
      <c r="V475" t="s">
        <v>5539</v>
      </c>
    </row>
    <row r="476" spans="1:23" x14ac:dyDescent="0.25">
      <c r="A476" t="s">
        <v>5425</v>
      </c>
      <c r="B476" t="str">
        <f t="shared" si="7"/>
        <v>DELETED</v>
      </c>
      <c r="C476" s="5" t="s">
        <v>5431</v>
      </c>
      <c r="D476" s="5"/>
      <c r="E476" s="5"/>
      <c r="F476" s="5"/>
      <c r="G476" s="6" t="s">
        <v>5191</v>
      </c>
      <c r="H476" t="s">
        <v>6492</v>
      </c>
      <c r="I476" t="s">
        <v>18</v>
      </c>
      <c r="K476" t="s">
        <v>6493</v>
      </c>
      <c r="M476">
        <v>2022</v>
      </c>
      <c r="N476">
        <v>43</v>
      </c>
      <c r="O476">
        <v>1</v>
      </c>
      <c r="P476">
        <v>1</v>
      </c>
      <c r="Q476">
        <v>530</v>
      </c>
      <c r="S476" t="s">
        <v>6494</v>
      </c>
    </row>
    <row r="477" spans="1:23" x14ac:dyDescent="0.25">
      <c r="A477" t="s">
        <v>5426</v>
      </c>
      <c r="B477" t="str">
        <f t="shared" si="7"/>
        <v>DELETED</v>
      </c>
      <c r="C477" s="5"/>
      <c r="D477" s="5" t="s">
        <v>5431</v>
      </c>
      <c r="E477" s="5"/>
      <c r="F477" s="5"/>
      <c r="G477" s="6" t="s">
        <v>5192</v>
      </c>
      <c r="H477" t="s">
        <v>4396</v>
      </c>
      <c r="I477" t="s">
        <v>7257</v>
      </c>
      <c r="J477" t="s">
        <v>6495</v>
      </c>
      <c r="K477" t="s">
        <v>6496</v>
      </c>
      <c r="M477">
        <v>2015</v>
      </c>
      <c r="P477">
        <v>244</v>
      </c>
      <c r="Q477">
        <v>263</v>
      </c>
      <c r="U477" t="s">
        <v>6497</v>
      </c>
      <c r="V477" t="s">
        <v>5539</v>
      </c>
    </row>
    <row r="478" spans="1:23" x14ac:dyDescent="0.25">
      <c r="A478" t="s">
        <v>5424</v>
      </c>
      <c r="B478" t="str">
        <f t="shared" si="7"/>
        <v>DELETED</v>
      </c>
      <c r="C478" s="5"/>
      <c r="D478" s="5" t="s">
        <v>5431</v>
      </c>
      <c r="E478" s="5"/>
      <c r="F478" s="5"/>
      <c r="G478" s="6" t="s">
        <v>5193</v>
      </c>
      <c r="H478" t="s">
        <v>4397</v>
      </c>
      <c r="I478" t="s">
        <v>4694</v>
      </c>
      <c r="J478" t="s">
        <v>6498</v>
      </c>
      <c r="K478" t="s">
        <v>6499</v>
      </c>
      <c r="M478">
        <v>2016</v>
      </c>
      <c r="P478">
        <v>99</v>
      </c>
      <c r="Q478">
        <v>196</v>
      </c>
      <c r="U478" t="s">
        <v>6500</v>
      </c>
      <c r="V478" t="s">
        <v>5505</v>
      </c>
    </row>
    <row r="479" spans="1:23" x14ac:dyDescent="0.25">
      <c r="A479" t="s">
        <v>5424</v>
      </c>
      <c r="B479" t="str">
        <f t="shared" si="7"/>
        <v>DELETED</v>
      </c>
      <c r="C479" s="5"/>
      <c r="D479" s="5" t="s">
        <v>5431</v>
      </c>
      <c r="E479" s="5"/>
      <c r="F479" s="5"/>
      <c r="G479" s="6" t="s">
        <v>5194</v>
      </c>
      <c r="H479" t="s">
        <v>4398</v>
      </c>
      <c r="I479" t="s">
        <v>4695</v>
      </c>
      <c r="J479" t="s">
        <v>6501</v>
      </c>
      <c r="K479" t="s">
        <v>6416</v>
      </c>
      <c r="M479">
        <v>2015</v>
      </c>
      <c r="P479">
        <v>259</v>
      </c>
      <c r="Q479">
        <v>274</v>
      </c>
      <c r="U479" t="s">
        <v>6417</v>
      </c>
      <c r="V479" t="s">
        <v>5539</v>
      </c>
      <c r="W479" t="s">
        <v>7451</v>
      </c>
    </row>
    <row r="480" spans="1:23" x14ac:dyDescent="0.25">
      <c r="A480" t="s">
        <v>5426</v>
      </c>
      <c r="B480" t="str">
        <f t="shared" si="7"/>
        <v>DELETED</v>
      </c>
      <c r="C480" s="5"/>
      <c r="D480" s="5"/>
      <c r="E480" s="5" t="s">
        <v>5431</v>
      </c>
      <c r="F480" s="5"/>
      <c r="G480" s="6" t="s">
        <v>5195</v>
      </c>
      <c r="H480" t="s">
        <v>4399</v>
      </c>
      <c r="I480" t="s">
        <v>7258</v>
      </c>
      <c r="J480" t="s">
        <v>6502</v>
      </c>
      <c r="K480" t="s">
        <v>6419</v>
      </c>
      <c r="M480">
        <v>2014</v>
      </c>
      <c r="P480">
        <v>16</v>
      </c>
      <c r="Q480">
        <v>30</v>
      </c>
      <c r="U480" t="s">
        <v>6503</v>
      </c>
      <c r="V480" t="s">
        <v>5539</v>
      </c>
    </row>
    <row r="481" spans="1:23" x14ac:dyDescent="0.25">
      <c r="A481" t="s">
        <v>5426</v>
      </c>
      <c r="B481" t="str">
        <f t="shared" si="7"/>
        <v>READ</v>
      </c>
      <c r="C481" s="5"/>
      <c r="D481" s="5"/>
      <c r="E481" s="5"/>
      <c r="F481" s="5"/>
      <c r="G481" s="6" t="s">
        <v>5196</v>
      </c>
      <c r="H481" t="s">
        <v>4400</v>
      </c>
      <c r="I481" t="s">
        <v>7259</v>
      </c>
      <c r="J481" t="s">
        <v>6504</v>
      </c>
      <c r="K481" t="s">
        <v>6505</v>
      </c>
      <c r="M481">
        <v>2014</v>
      </c>
      <c r="P481">
        <v>580</v>
      </c>
      <c r="Q481">
        <v>591</v>
      </c>
      <c r="U481" t="s">
        <v>6506</v>
      </c>
      <c r="V481" t="s">
        <v>5640</v>
      </c>
    </row>
    <row r="482" spans="1:23" x14ac:dyDescent="0.25">
      <c r="A482" t="s">
        <v>5426</v>
      </c>
      <c r="B482" t="str">
        <f t="shared" si="7"/>
        <v>DELETED</v>
      </c>
      <c r="C482" s="5"/>
      <c r="D482" s="5" t="s">
        <v>5431</v>
      </c>
      <c r="E482" s="5"/>
      <c r="F482" s="5"/>
      <c r="G482" s="6" t="s">
        <v>5197</v>
      </c>
      <c r="H482" t="s">
        <v>4401</v>
      </c>
      <c r="I482" t="s">
        <v>7260</v>
      </c>
      <c r="J482" t="s">
        <v>6507</v>
      </c>
      <c r="K482" t="s">
        <v>4144</v>
      </c>
      <c r="M482">
        <v>2015</v>
      </c>
      <c r="P482">
        <v>189</v>
      </c>
      <c r="Q482">
        <v>197</v>
      </c>
      <c r="U482" t="s">
        <v>6411</v>
      </c>
      <c r="V482" t="s">
        <v>5539</v>
      </c>
    </row>
    <row r="483" spans="1:23" x14ac:dyDescent="0.25">
      <c r="A483" t="s">
        <v>5424</v>
      </c>
      <c r="B483" t="str">
        <f t="shared" si="7"/>
        <v>DELETED</v>
      </c>
      <c r="C483" s="5"/>
      <c r="D483" s="5" t="s">
        <v>5431</v>
      </c>
      <c r="E483" s="5"/>
      <c r="F483" s="5"/>
      <c r="G483" s="6" t="s">
        <v>5198</v>
      </c>
      <c r="H483" t="s">
        <v>4402</v>
      </c>
      <c r="I483" t="s">
        <v>4696</v>
      </c>
      <c r="J483" t="s">
        <v>6508</v>
      </c>
      <c r="K483" t="s">
        <v>6509</v>
      </c>
      <c r="M483">
        <v>2015</v>
      </c>
      <c r="P483">
        <v>31</v>
      </c>
      <c r="Q483">
        <v>85</v>
      </c>
      <c r="U483" t="s">
        <v>6510</v>
      </c>
      <c r="V483" t="s">
        <v>5539</v>
      </c>
    </row>
    <row r="484" spans="1:23" x14ac:dyDescent="0.25">
      <c r="A484" t="s">
        <v>5424</v>
      </c>
      <c r="B484" t="str">
        <f t="shared" si="7"/>
        <v>DELETED</v>
      </c>
      <c r="C484" s="5"/>
      <c r="D484" s="5" t="s">
        <v>5431</v>
      </c>
      <c r="E484" s="5"/>
      <c r="F484" s="5"/>
      <c r="G484" s="6" t="s">
        <v>5199</v>
      </c>
      <c r="H484" t="s">
        <v>4403</v>
      </c>
      <c r="I484" t="s">
        <v>4697</v>
      </c>
      <c r="J484" t="s">
        <v>6511</v>
      </c>
      <c r="K484" t="s">
        <v>6416</v>
      </c>
      <c r="M484">
        <v>2015</v>
      </c>
      <c r="P484">
        <v>17</v>
      </c>
      <c r="Q484">
        <v>29</v>
      </c>
      <c r="U484" t="s">
        <v>6417</v>
      </c>
      <c r="V484" t="s">
        <v>5539</v>
      </c>
      <c r="W484" t="s">
        <v>7451</v>
      </c>
    </row>
    <row r="485" spans="1:23" x14ac:dyDescent="0.25">
      <c r="A485" t="s">
        <v>5429</v>
      </c>
      <c r="B485" t="str">
        <f t="shared" si="7"/>
        <v>DELETED</v>
      </c>
      <c r="C485" s="5"/>
      <c r="D485" s="5" t="s">
        <v>5431</v>
      </c>
      <c r="E485" s="5"/>
      <c r="F485" s="5"/>
      <c r="G485" s="6" t="s">
        <v>5200</v>
      </c>
      <c r="H485" t="s">
        <v>4404</v>
      </c>
      <c r="I485" t="s">
        <v>7261</v>
      </c>
      <c r="J485" t="s">
        <v>6512</v>
      </c>
      <c r="K485" t="s">
        <v>6513</v>
      </c>
      <c r="M485">
        <v>2015</v>
      </c>
      <c r="P485">
        <v>89</v>
      </c>
      <c r="Q485">
        <v>105</v>
      </c>
      <c r="U485" t="s">
        <v>6514</v>
      </c>
      <c r="V485" t="s">
        <v>6284</v>
      </c>
      <c r="W485" t="s">
        <v>7451</v>
      </c>
    </row>
    <row r="486" spans="1:23" x14ac:dyDescent="0.25">
      <c r="A486" t="s">
        <v>5424</v>
      </c>
      <c r="B486" t="str">
        <f t="shared" si="7"/>
        <v>DELETED</v>
      </c>
      <c r="C486" s="5"/>
      <c r="D486" s="5"/>
      <c r="E486" s="5" t="s">
        <v>5431</v>
      </c>
      <c r="F486" s="5"/>
      <c r="G486" s="6" t="s">
        <v>5201</v>
      </c>
      <c r="H486" t="s">
        <v>4405</v>
      </c>
      <c r="I486" t="s">
        <v>7262</v>
      </c>
      <c r="J486" t="s">
        <v>6515</v>
      </c>
      <c r="K486" t="s">
        <v>6516</v>
      </c>
      <c r="M486">
        <v>2015</v>
      </c>
      <c r="P486">
        <v>87</v>
      </c>
      <c r="Q486">
        <v>118</v>
      </c>
      <c r="U486" t="s">
        <v>6517</v>
      </c>
      <c r="V486" t="s">
        <v>5640</v>
      </c>
    </row>
    <row r="487" spans="1:23" x14ac:dyDescent="0.25">
      <c r="A487" t="s">
        <v>5425</v>
      </c>
      <c r="B487" t="str">
        <f t="shared" si="7"/>
        <v>READ</v>
      </c>
      <c r="C487" s="5"/>
      <c r="D487" s="5"/>
      <c r="E487" s="5"/>
      <c r="F487" s="5"/>
      <c r="G487" s="6" t="s">
        <v>5202</v>
      </c>
      <c r="H487" t="s">
        <v>4406</v>
      </c>
      <c r="I487" t="s">
        <v>7263</v>
      </c>
      <c r="J487" t="s">
        <v>6518</v>
      </c>
      <c r="K487" t="s">
        <v>6071</v>
      </c>
      <c r="M487">
        <v>2014</v>
      </c>
      <c r="N487">
        <v>15</v>
      </c>
      <c r="O487">
        <v>2</v>
      </c>
      <c r="P487">
        <v>353</v>
      </c>
      <c r="Q487">
        <v>375</v>
      </c>
      <c r="S487" t="s">
        <v>5519</v>
      </c>
    </row>
    <row r="488" spans="1:23" x14ac:dyDescent="0.25">
      <c r="A488" t="s">
        <v>5424</v>
      </c>
      <c r="B488" t="str">
        <f t="shared" si="7"/>
        <v>DELETED</v>
      </c>
      <c r="C488" s="5"/>
      <c r="D488" s="5" t="s">
        <v>5431</v>
      </c>
      <c r="E488" s="5"/>
      <c r="F488" s="5"/>
      <c r="G488" s="6" t="s">
        <v>5203</v>
      </c>
      <c r="H488" t="s">
        <v>4407</v>
      </c>
      <c r="I488" t="s">
        <v>7264</v>
      </c>
      <c r="J488" t="s">
        <v>6519</v>
      </c>
      <c r="K488" t="s">
        <v>6416</v>
      </c>
      <c r="M488">
        <v>2015</v>
      </c>
      <c r="P488">
        <v>145</v>
      </c>
      <c r="Q488">
        <v>154</v>
      </c>
      <c r="U488" t="s">
        <v>6417</v>
      </c>
      <c r="V488" t="s">
        <v>5539</v>
      </c>
      <c r="W488" t="s">
        <v>7451</v>
      </c>
    </row>
    <row r="489" spans="1:23" x14ac:dyDescent="0.25">
      <c r="A489" t="s">
        <v>5424</v>
      </c>
      <c r="B489" t="str">
        <f t="shared" si="7"/>
        <v>DELETED</v>
      </c>
      <c r="C489" s="5"/>
      <c r="D489" s="5" t="s">
        <v>5431</v>
      </c>
      <c r="E489" s="5"/>
      <c r="F489" s="5"/>
      <c r="G489" s="6" t="s">
        <v>5204</v>
      </c>
      <c r="H489" t="s">
        <v>4408</v>
      </c>
      <c r="I489" t="s">
        <v>7265</v>
      </c>
      <c r="J489" t="s">
        <v>6520</v>
      </c>
      <c r="K489" t="s">
        <v>6521</v>
      </c>
      <c r="M489">
        <v>2015</v>
      </c>
      <c r="P489">
        <v>265</v>
      </c>
      <c r="Q489">
        <v>288</v>
      </c>
      <c r="U489" t="s">
        <v>6522</v>
      </c>
      <c r="V489" t="s">
        <v>5640</v>
      </c>
      <c r="W489" t="s">
        <v>7451</v>
      </c>
    </row>
    <row r="490" spans="1:23" x14ac:dyDescent="0.25">
      <c r="A490" t="s">
        <v>5424</v>
      </c>
      <c r="B490" t="str">
        <f t="shared" si="7"/>
        <v>DELETED</v>
      </c>
      <c r="C490" s="5"/>
      <c r="D490" s="5" t="s">
        <v>5431</v>
      </c>
      <c r="E490" s="5"/>
      <c r="F490" s="5"/>
      <c r="G490" s="6" t="s">
        <v>5205</v>
      </c>
      <c r="H490" t="s">
        <v>4409</v>
      </c>
      <c r="I490" t="s">
        <v>4615</v>
      </c>
      <c r="J490" t="s">
        <v>6523</v>
      </c>
      <c r="K490" t="s">
        <v>6487</v>
      </c>
      <c r="M490">
        <v>2015</v>
      </c>
      <c r="P490">
        <v>337</v>
      </c>
      <c r="Q490">
        <v>370</v>
      </c>
      <c r="U490" t="s">
        <v>6488</v>
      </c>
      <c r="V490" t="s">
        <v>5640</v>
      </c>
      <c r="W490" t="s">
        <v>7451</v>
      </c>
    </row>
    <row r="491" spans="1:23" x14ac:dyDescent="0.25">
      <c r="A491" t="s">
        <v>5425</v>
      </c>
      <c r="B491" t="str">
        <f t="shared" si="7"/>
        <v>DELETED</v>
      </c>
      <c r="C491" s="5" t="s">
        <v>5431</v>
      </c>
      <c r="D491" s="5"/>
      <c r="E491" s="5"/>
      <c r="F491" s="5"/>
      <c r="G491" s="6" t="s">
        <v>5206</v>
      </c>
      <c r="H491" t="s">
        <v>4410</v>
      </c>
      <c r="I491" t="s">
        <v>7266</v>
      </c>
      <c r="J491" t="s">
        <v>6524</v>
      </c>
      <c r="K491" t="s">
        <v>5501</v>
      </c>
      <c r="M491">
        <v>2014</v>
      </c>
      <c r="N491">
        <v>6</v>
      </c>
      <c r="O491">
        <v>5</v>
      </c>
      <c r="P491">
        <v>289</v>
      </c>
      <c r="Q491">
        <v>300</v>
      </c>
      <c r="S491" t="s">
        <v>964</v>
      </c>
    </row>
    <row r="492" spans="1:23" x14ac:dyDescent="0.25">
      <c r="A492" t="s">
        <v>5425</v>
      </c>
      <c r="B492" t="str">
        <f t="shared" si="7"/>
        <v>DELETED</v>
      </c>
      <c r="C492" s="5" t="s">
        <v>5431</v>
      </c>
      <c r="D492" s="5"/>
      <c r="E492" s="5"/>
      <c r="F492" s="5"/>
      <c r="G492" s="6" t="s">
        <v>5207</v>
      </c>
      <c r="H492" t="s">
        <v>4411</v>
      </c>
      <c r="I492" t="s">
        <v>7266</v>
      </c>
      <c r="J492" t="s">
        <v>6525</v>
      </c>
      <c r="K492" t="s">
        <v>6526</v>
      </c>
      <c r="M492">
        <v>2014</v>
      </c>
      <c r="N492">
        <v>56</v>
      </c>
      <c r="O492">
        <v>5</v>
      </c>
      <c r="P492">
        <v>315</v>
      </c>
      <c r="Q492">
        <v>328</v>
      </c>
      <c r="S492" t="s">
        <v>6527</v>
      </c>
    </row>
    <row r="493" spans="1:23" x14ac:dyDescent="0.25">
      <c r="A493" t="s">
        <v>5424</v>
      </c>
      <c r="B493" t="str">
        <f t="shared" si="7"/>
        <v>DELETED</v>
      </c>
      <c r="C493" s="5"/>
      <c r="D493" s="5" t="s">
        <v>5431</v>
      </c>
      <c r="E493" s="5"/>
      <c r="F493" s="5"/>
      <c r="G493" s="6" t="s">
        <v>5208</v>
      </c>
      <c r="H493" t="s">
        <v>4412</v>
      </c>
      <c r="I493" t="s">
        <v>4698</v>
      </c>
      <c r="J493" t="s">
        <v>6528</v>
      </c>
      <c r="K493" t="s">
        <v>6529</v>
      </c>
      <c r="M493">
        <v>2015</v>
      </c>
      <c r="P493">
        <v>1</v>
      </c>
      <c r="Q493">
        <v>28</v>
      </c>
      <c r="U493" t="s">
        <v>6530</v>
      </c>
      <c r="V493" t="s">
        <v>6531</v>
      </c>
    </row>
    <row r="494" spans="1:23" x14ac:dyDescent="0.25">
      <c r="A494" t="s">
        <v>5425</v>
      </c>
      <c r="B494" t="str">
        <f t="shared" si="7"/>
        <v>DELETED</v>
      </c>
      <c r="C494" s="5"/>
      <c r="D494" s="5" t="s">
        <v>5431</v>
      </c>
      <c r="E494" s="5"/>
      <c r="F494" s="5"/>
      <c r="G494" s="6" t="s">
        <v>5209</v>
      </c>
      <c r="H494" t="s">
        <v>4413</v>
      </c>
      <c r="I494" t="s">
        <v>1791</v>
      </c>
      <c r="J494" t="s">
        <v>6532</v>
      </c>
      <c r="K494" t="s">
        <v>6071</v>
      </c>
      <c r="M494">
        <v>2014</v>
      </c>
      <c r="N494">
        <v>14</v>
      </c>
      <c r="O494">
        <v>2</v>
      </c>
      <c r="P494">
        <v>685</v>
      </c>
      <c r="Q494">
        <v>691</v>
      </c>
      <c r="S494" t="s">
        <v>5519</v>
      </c>
    </row>
    <row r="495" spans="1:23" x14ac:dyDescent="0.25">
      <c r="A495" t="s">
        <v>5424</v>
      </c>
      <c r="B495" t="str">
        <f t="shared" si="7"/>
        <v>DELETED</v>
      </c>
      <c r="C495" s="5"/>
      <c r="D495" s="5" t="s">
        <v>5431</v>
      </c>
      <c r="E495" s="5"/>
      <c r="F495" s="5"/>
      <c r="G495" s="6" t="s">
        <v>5210</v>
      </c>
      <c r="H495" t="s">
        <v>4414</v>
      </c>
      <c r="I495" t="s">
        <v>4699</v>
      </c>
      <c r="J495" t="s">
        <v>6533</v>
      </c>
      <c r="K495" t="s">
        <v>6534</v>
      </c>
      <c r="M495">
        <v>2015</v>
      </c>
      <c r="P495">
        <v>157</v>
      </c>
      <c r="Q495">
        <v>176</v>
      </c>
      <c r="U495" t="s">
        <v>6535</v>
      </c>
      <c r="V495" t="s">
        <v>5539</v>
      </c>
      <c r="W495" t="s">
        <v>7451</v>
      </c>
    </row>
    <row r="496" spans="1:23" x14ac:dyDescent="0.25">
      <c r="A496" t="s">
        <v>5426</v>
      </c>
      <c r="B496" t="str">
        <f t="shared" si="7"/>
        <v>DELETED</v>
      </c>
      <c r="C496" s="5" t="s">
        <v>5431</v>
      </c>
      <c r="D496" s="5"/>
      <c r="E496" s="5"/>
      <c r="F496" s="5"/>
      <c r="G496" s="6" t="s">
        <v>5211</v>
      </c>
      <c r="H496" t="s">
        <v>4415</v>
      </c>
      <c r="I496" t="s">
        <v>7267</v>
      </c>
      <c r="J496" t="s">
        <v>6536</v>
      </c>
      <c r="K496" t="s">
        <v>6537</v>
      </c>
      <c r="M496">
        <v>2015</v>
      </c>
      <c r="P496">
        <v>347</v>
      </c>
      <c r="Q496">
        <v>362</v>
      </c>
      <c r="U496" t="s">
        <v>6538</v>
      </c>
      <c r="V496" t="s">
        <v>5539</v>
      </c>
    </row>
    <row r="497" spans="1:23" x14ac:dyDescent="0.25">
      <c r="A497" t="s">
        <v>5424</v>
      </c>
      <c r="B497" t="str">
        <f t="shared" si="7"/>
        <v>DELETED</v>
      </c>
      <c r="C497" s="5"/>
      <c r="D497" s="5" t="s">
        <v>5431</v>
      </c>
      <c r="E497" s="5"/>
      <c r="F497" s="5"/>
      <c r="G497" s="6" t="s">
        <v>5212</v>
      </c>
      <c r="H497" t="s">
        <v>4416</v>
      </c>
      <c r="I497" t="s">
        <v>7268</v>
      </c>
      <c r="J497" t="s">
        <v>6539</v>
      </c>
      <c r="K497" t="s">
        <v>6521</v>
      </c>
      <c r="M497">
        <v>2015</v>
      </c>
      <c r="P497">
        <v>351</v>
      </c>
      <c r="Q497">
        <v>380</v>
      </c>
      <c r="U497" t="s">
        <v>6522</v>
      </c>
      <c r="V497" t="s">
        <v>5640</v>
      </c>
      <c r="W497" t="s">
        <v>7451</v>
      </c>
    </row>
    <row r="498" spans="1:23" x14ac:dyDescent="0.25">
      <c r="A498" t="s">
        <v>5424</v>
      </c>
      <c r="B498" t="str">
        <f t="shared" si="7"/>
        <v>DELETED</v>
      </c>
      <c r="C498" s="5" t="s">
        <v>5431</v>
      </c>
      <c r="D498" s="5"/>
      <c r="E498" s="5"/>
      <c r="F498" s="5"/>
      <c r="G498" s="6" t="s">
        <v>5213</v>
      </c>
      <c r="H498" t="s">
        <v>4417</v>
      </c>
      <c r="I498" t="s">
        <v>7269</v>
      </c>
      <c r="J498" t="s">
        <v>6540</v>
      </c>
      <c r="K498" t="s">
        <v>6487</v>
      </c>
      <c r="M498">
        <v>2015</v>
      </c>
      <c r="P498">
        <v>187</v>
      </c>
      <c r="Q498">
        <v>217</v>
      </c>
      <c r="U498" t="s">
        <v>6488</v>
      </c>
      <c r="V498" t="s">
        <v>5640</v>
      </c>
      <c r="W498" t="s">
        <v>7451</v>
      </c>
    </row>
    <row r="499" spans="1:23" x14ac:dyDescent="0.25">
      <c r="A499" t="s">
        <v>5428</v>
      </c>
      <c r="B499" t="str">
        <f t="shared" si="7"/>
        <v>DELETED</v>
      </c>
      <c r="C499" s="5" t="s">
        <v>5431</v>
      </c>
      <c r="D499" s="5"/>
      <c r="E499" s="5"/>
      <c r="F499" s="5"/>
      <c r="G499" s="6" t="s">
        <v>5214</v>
      </c>
      <c r="H499" t="s">
        <v>4310</v>
      </c>
      <c r="I499" t="s">
        <v>4615</v>
      </c>
      <c r="K499" t="s">
        <v>6282</v>
      </c>
      <c r="M499">
        <v>2014</v>
      </c>
      <c r="P499">
        <v>351</v>
      </c>
      <c r="Q499">
        <v>364</v>
      </c>
      <c r="U499" t="s">
        <v>6541</v>
      </c>
      <c r="V499" t="s">
        <v>6284</v>
      </c>
    </row>
    <row r="500" spans="1:23" x14ac:dyDescent="0.25">
      <c r="A500" t="s">
        <v>5425</v>
      </c>
      <c r="B500" t="str">
        <f t="shared" si="7"/>
        <v>DELETED</v>
      </c>
      <c r="C500" s="5" t="s">
        <v>5431</v>
      </c>
      <c r="D500" s="5"/>
      <c r="E500" s="5"/>
      <c r="F500" s="5"/>
      <c r="G500" s="6" t="s">
        <v>5215</v>
      </c>
      <c r="H500" t="s">
        <v>4418</v>
      </c>
      <c r="I500" t="s">
        <v>7270</v>
      </c>
      <c r="J500" t="s">
        <v>6542</v>
      </c>
      <c r="K500" t="s">
        <v>5501</v>
      </c>
      <c r="M500">
        <v>2014</v>
      </c>
      <c r="N500">
        <v>6</v>
      </c>
      <c r="O500">
        <v>1</v>
      </c>
      <c r="P500">
        <v>33</v>
      </c>
      <c r="Q500">
        <v>38</v>
      </c>
      <c r="S500" t="s">
        <v>964</v>
      </c>
    </row>
    <row r="501" spans="1:23" x14ac:dyDescent="0.25">
      <c r="A501" t="s">
        <v>5425</v>
      </c>
      <c r="B501" t="str">
        <f t="shared" si="7"/>
        <v>DELETED</v>
      </c>
      <c r="C501" s="5" t="s">
        <v>5431</v>
      </c>
      <c r="D501" s="5"/>
      <c r="E501" s="5"/>
      <c r="F501" s="5"/>
      <c r="G501" s="6" t="s">
        <v>5216</v>
      </c>
      <c r="H501" t="s">
        <v>4419</v>
      </c>
      <c r="I501" t="s">
        <v>4700</v>
      </c>
      <c r="J501" t="s">
        <v>6543</v>
      </c>
      <c r="K501" t="s">
        <v>6405</v>
      </c>
      <c r="M501">
        <v>2014</v>
      </c>
      <c r="N501">
        <v>37</v>
      </c>
      <c r="O501">
        <v>3</v>
      </c>
      <c r="P501">
        <v>191</v>
      </c>
      <c r="Q501">
        <v>198</v>
      </c>
      <c r="S501" t="s">
        <v>5747</v>
      </c>
    </row>
    <row r="502" spans="1:23" x14ac:dyDescent="0.25">
      <c r="A502" t="s">
        <v>5426</v>
      </c>
      <c r="B502" t="str">
        <f t="shared" si="7"/>
        <v>DELETED</v>
      </c>
      <c r="C502" s="5"/>
      <c r="D502" s="5"/>
      <c r="E502" s="5" t="s">
        <v>5431</v>
      </c>
      <c r="F502" s="5"/>
      <c r="G502" s="6" t="s">
        <v>5217</v>
      </c>
      <c r="H502" t="s">
        <v>4420</v>
      </c>
      <c r="I502" t="s">
        <v>7271</v>
      </c>
      <c r="J502" t="s">
        <v>6544</v>
      </c>
      <c r="K502" t="s">
        <v>6545</v>
      </c>
      <c r="M502">
        <v>2014</v>
      </c>
      <c r="P502">
        <v>151</v>
      </c>
      <c r="Q502">
        <v>166</v>
      </c>
      <c r="U502" t="s">
        <v>6546</v>
      </c>
      <c r="V502" t="s">
        <v>5539</v>
      </c>
    </row>
    <row r="503" spans="1:23" x14ac:dyDescent="0.25">
      <c r="A503" t="s">
        <v>5424</v>
      </c>
      <c r="B503" t="str">
        <f t="shared" si="7"/>
        <v>DELETED</v>
      </c>
      <c r="C503" s="5"/>
      <c r="D503" s="5" t="s">
        <v>5431</v>
      </c>
      <c r="E503" s="5"/>
      <c r="F503" s="5"/>
      <c r="G503" s="6" t="s">
        <v>5218</v>
      </c>
      <c r="H503" t="s">
        <v>4421</v>
      </c>
      <c r="I503" t="s">
        <v>7272</v>
      </c>
      <c r="J503" t="s">
        <v>6547</v>
      </c>
      <c r="K503" t="s">
        <v>6548</v>
      </c>
      <c r="M503">
        <v>2014</v>
      </c>
      <c r="P503">
        <v>208</v>
      </c>
      <c r="Q503">
        <v>236</v>
      </c>
      <c r="U503" t="s">
        <v>6549</v>
      </c>
      <c r="V503" t="s">
        <v>5539</v>
      </c>
    </row>
    <row r="504" spans="1:23" x14ac:dyDescent="0.25">
      <c r="A504" t="s">
        <v>5425</v>
      </c>
      <c r="B504" t="str">
        <f t="shared" si="7"/>
        <v>DELETED</v>
      </c>
      <c r="C504" s="5"/>
      <c r="D504" s="5" t="s">
        <v>5431</v>
      </c>
      <c r="E504" s="5"/>
      <c r="F504" s="5"/>
      <c r="G504" s="6" t="s">
        <v>5219</v>
      </c>
      <c r="H504" t="s">
        <v>4422</v>
      </c>
      <c r="I504" t="s">
        <v>7270</v>
      </c>
      <c r="J504" t="s">
        <v>6550</v>
      </c>
      <c r="K504" t="s">
        <v>6526</v>
      </c>
      <c r="M504">
        <v>2014</v>
      </c>
      <c r="N504">
        <v>56</v>
      </c>
      <c r="O504">
        <v>1</v>
      </c>
      <c r="P504">
        <v>41</v>
      </c>
      <c r="Q504">
        <v>47</v>
      </c>
      <c r="S504" t="s">
        <v>6527</v>
      </c>
    </row>
    <row r="505" spans="1:23" x14ac:dyDescent="0.25">
      <c r="A505" t="s">
        <v>5426</v>
      </c>
      <c r="B505" t="str">
        <f t="shared" si="7"/>
        <v>DELETED</v>
      </c>
      <c r="C505" s="5"/>
      <c r="D505" s="5" t="s">
        <v>5431</v>
      </c>
      <c r="E505" s="5"/>
      <c r="F505" s="5"/>
      <c r="G505" s="6" t="s">
        <v>5220</v>
      </c>
      <c r="H505" t="s">
        <v>4423</v>
      </c>
      <c r="I505" t="s">
        <v>4615</v>
      </c>
      <c r="J505" t="s">
        <v>6551</v>
      </c>
      <c r="K505" t="s">
        <v>6552</v>
      </c>
      <c r="M505">
        <v>2014</v>
      </c>
      <c r="P505">
        <v>13</v>
      </c>
      <c r="Q505">
        <v>26</v>
      </c>
      <c r="U505" t="s">
        <v>6553</v>
      </c>
      <c r="V505" t="s">
        <v>5539</v>
      </c>
    </row>
    <row r="506" spans="1:23" x14ac:dyDescent="0.25">
      <c r="A506" t="s">
        <v>5424</v>
      </c>
      <c r="B506" t="str">
        <f t="shared" si="7"/>
        <v>DELETED</v>
      </c>
      <c r="C506" s="5"/>
      <c r="D506" s="5" t="s">
        <v>5431</v>
      </c>
      <c r="E506" s="5"/>
      <c r="F506" s="5"/>
      <c r="G506" s="6" t="s">
        <v>5221</v>
      </c>
      <c r="H506" t="s">
        <v>4424</v>
      </c>
      <c r="I506" t="s">
        <v>7273</v>
      </c>
      <c r="J506" t="s">
        <v>6554</v>
      </c>
      <c r="K506" t="s">
        <v>6555</v>
      </c>
      <c r="M506">
        <v>2014</v>
      </c>
      <c r="P506">
        <v>121</v>
      </c>
      <c r="Q506">
        <v>135</v>
      </c>
      <c r="U506" t="s">
        <v>6556</v>
      </c>
      <c r="V506" t="s">
        <v>5539</v>
      </c>
    </row>
    <row r="507" spans="1:23" x14ac:dyDescent="0.25">
      <c r="A507" t="s">
        <v>5424</v>
      </c>
      <c r="B507" t="str">
        <f t="shared" si="7"/>
        <v>DELETED</v>
      </c>
      <c r="C507" s="5" t="s">
        <v>5431</v>
      </c>
      <c r="D507" s="5"/>
      <c r="E507" s="5"/>
      <c r="F507" s="5"/>
      <c r="G507" s="6" t="s">
        <v>5222</v>
      </c>
      <c r="H507" t="s">
        <v>4425</v>
      </c>
      <c r="I507" t="s">
        <v>4701</v>
      </c>
      <c r="J507" t="s">
        <v>6557</v>
      </c>
      <c r="K507" t="s">
        <v>6558</v>
      </c>
      <c r="M507">
        <v>2014</v>
      </c>
      <c r="P507">
        <v>173</v>
      </c>
      <c r="Q507">
        <v>274</v>
      </c>
      <c r="U507" t="s">
        <v>6559</v>
      </c>
      <c r="V507" t="s">
        <v>5539</v>
      </c>
    </row>
    <row r="508" spans="1:23" x14ac:dyDescent="0.25">
      <c r="A508" t="s">
        <v>5426</v>
      </c>
      <c r="B508" t="str">
        <f t="shared" si="7"/>
        <v>DELETED</v>
      </c>
      <c r="C508" s="5"/>
      <c r="D508" s="5"/>
      <c r="E508" s="5" t="s">
        <v>5431</v>
      </c>
      <c r="F508" s="5"/>
      <c r="G508" s="6" t="s">
        <v>5223</v>
      </c>
      <c r="H508" t="s">
        <v>4426</v>
      </c>
      <c r="I508" t="s">
        <v>7274</v>
      </c>
      <c r="J508" t="s">
        <v>6560</v>
      </c>
      <c r="K508" t="s">
        <v>5578</v>
      </c>
      <c r="M508">
        <v>2014</v>
      </c>
      <c r="P508">
        <v>548</v>
      </c>
      <c r="Q508">
        <v>563</v>
      </c>
      <c r="U508" t="s">
        <v>6561</v>
      </c>
      <c r="V508" t="s">
        <v>5539</v>
      </c>
    </row>
    <row r="509" spans="1:23" x14ac:dyDescent="0.25">
      <c r="A509" t="s">
        <v>5426</v>
      </c>
      <c r="B509" t="str">
        <f t="shared" si="7"/>
        <v>DELETED</v>
      </c>
      <c r="C509" s="5" t="s">
        <v>5431</v>
      </c>
      <c r="D509" s="5"/>
      <c r="E509" s="5"/>
      <c r="F509" s="5"/>
      <c r="G509" s="6" t="s">
        <v>5224</v>
      </c>
      <c r="H509" t="s">
        <v>4427</v>
      </c>
      <c r="I509" t="s">
        <v>4702</v>
      </c>
      <c r="J509" t="s">
        <v>6562</v>
      </c>
      <c r="K509" t="s">
        <v>6419</v>
      </c>
      <c r="M509">
        <v>2014</v>
      </c>
      <c r="P509">
        <v>1</v>
      </c>
      <c r="Q509">
        <v>15</v>
      </c>
      <c r="U509" t="s">
        <v>6503</v>
      </c>
      <c r="V509" t="s">
        <v>5539</v>
      </c>
    </row>
    <row r="510" spans="1:23" x14ac:dyDescent="0.25">
      <c r="A510" t="s">
        <v>5425</v>
      </c>
      <c r="B510" t="str">
        <f t="shared" si="7"/>
        <v>DELETED</v>
      </c>
      <c r="C510" s="5" t="s">
        <v>5431</v>
      </c>
      <c r="D510" s="5"/>
      <c r="E510" s="5"/>
      <c r="F510" s="5"/>
      <c r="G510" s="6" t="s">
        <v>5225</v>
      </c>
      <c r="H510" t="s">
        <v>4428</v>
      </c>
      <c r="I510" t="s">
        <v>7275</v>
      </c>
      <c r="K510" t="s">
        <v>6563</v>
      </c>
      <c r="M510">
        <v>2016</v>
      </c>
      <c r="N510">
        <v>31</v>
      </c>
      <c r="O510">
        <v>1</v>
      </c>
      <c r="P510">
        <v>1</v>
      </c>
      <c r="Q510">
        <v>239</v>
      </c>
      <c r="S510" t="s">
        <v>6564</v>
      </c>
    </row>
    <row r="511" spans="1:23" x14ac:dyDescent="0.25">
      <c r="A511" t="s">
        <v>5426</v>
      </c>
      <c r="B511" t="str">
        <f t="shared" si="7"/>
        <v>DELETED</v>
      </c>
      <c r="C511" s="5"/>
      <c r="D511" s="5"/>
      <c r="E511" s="5" t="s">
        <v>5431</v>
      </c>
      <c r="F511" s="5"/>
      <c r="G511" s="6" t="s">
        <v>5226</v>
      </c>
      <c r="H511" t="s">
        <v>4429</v>
      </c>
      <c r="I511" t="s">
        <v>7276</v>
      </c>
      <c r="J511" t="s">
        <v>6565</v>
      </c>
      <c r="K511" t="s">
        <v>6566</v>
      </c>
      <c r="M511">
        <v>2013</v>
      </c>
      <c r="P511">
        <v>103</v>
      </c>
      <c r="Q511">
        <v>113</v>
      </c>
      <c r="U511" t="s">
        <v>6567</v>
      </c>
      <c r="V511" t="s">
        <v>5640</v>
      </c>
    </row>
    <row r="512" spans="1:23" x14ac:dyDescent="0.25">
      <c r="A512" t="s">
        <v>5425</v>
      </c>
      <c r="B512" t="str">
        <f t="shared" si="7"/>
        <v>DELETED</v>
      </c>
      <c r="C512" s="5" t="s">
        <v>5431</v>
      </c>
      <c r="D512" s="5"/>
      <c r="E512" s="5"/>
      <c r="F512" s="5"/>
      <c r="G512" s="6" t="s">
        <v>5227</v>
      </c>
      <c r="H512" t="s">
        <v>4430</v>
      </c>
      <c r="I512" t="s">
        <v>7277</v>
      </c>
      <c r="J512" t="s">
        <v>6568</v>
      </c>
      <c r="K512" t="s">
        <v>6569</v>
      </c>
      <c r="M512">
        <v>2014</v>
      </c>
      <c r="N512">
        <v>3</v>
      </c>
      <c r="O512">
        <v>4</v>
      </c>
      <c r="P512">
        <v>51</v>
      </c>
      <c r="Q512">
        <v>51</v>
      </c>
      <c r="S512" t="s">
        <v>6570</v>
      </c>
    </row>
    <row r="513" spans="1:23" x14ac:dyDescent="0.25">
      <c r="A513" t="s">
        <v>5426</v>
      </c>
      <c r="B513" t="str">
        <f t="shared" si="7"/>
        <v>DELETED</v>
      </c>
      <c r="C513" s="5"/>
      <c r="D513" s="5"/>
      <c r="E513" s="5" t="s">
        <v>5431</v>
      </c>
      <c r="F513" s="5"/>
      <c r="G513" s="6" t="s">
        <v>5228</v>
      </c>
      <c r="H513" t="s">
        <v>4431</v>
      </c>
      <c r="I513" t="s">
        <v>7278</v>
      </c>
      <c r="J513" t="s">
        <v>6571</v>
      </c>
      <c r="K513" t="s">
        <v>4144</v>
      </c>
      <c r="M513">
        <v>2014</v>
      </c>
      <c r="P513">
        <v>134</v>
      </c>
      <c r="Q513">
        <v>150</v>
      </c>
      <c r="U513" t="s">
        <v>6572</v>
      </c>
      <c r="V513" t="s">
        <v>5539</v>
      </c>
    </row>
    <row r="514" spans="1:23" x14ac:dyDescent="0.25">
      <c r="A514" t="s">
        <v>5426</v>
      </c>
      <c r="B514" t="str">
        <f t="shared" si="7"/>
        <v>READ</v>
      </c>
      <c r="C514" s="5"/>
      <c r="D514" s="5"/>
      <c r="E514" s="5"/>
      <c r="F514" s="5"/>
      <c r="G514" s="6" t="s">
        <v>5229</v>
      </c>
      <c r="H514" t="s">
        <v>4432</v>
      </c>
      <c r="I514" t="s">
        <v>7279</v>
      </c>
      <c r="J514" t="s">
        <v>6573</v>
      </c>
      <c r="K514" t="s">
        <v>6574</v>
      </c>
      <c r="M514">
        <v>2013</v>
      </c>
      <c r="P514">
        <v>105</v>
      </c>
      <c r="Q514">
        <v>119</v>
      </c>
      <c r="U514" t="s">
        <v>6575</v>
      </c>
      <c r="V514" t="s">
        <v>5640</v>
      </c>
    </row>
    <row r="515" spans="1:23" x14ac:dyDescent="0.25">
      <c r="A515" t="s">
        <v>5425</v>
      </c>
      <c r="B515" t="str">
        <f t="shared" ref="B515:B578" si="8">IF(OR(C515="x",D515="x",E515="x",F515="x"),"DELETED","READ")</f>
        <v>READ</v>
      </c>
      <c r="C515" s="5"/>
      <c r="D515" s="5"/>
      <c r="E515" s="5"/>
      <c r="F515" s="5"/>
      <c r="G515" s="6" t="s">
        <v>5230</v>
      </c>
      <c r="H515" t="s">
        <v>4433</v>
      </c>
      <c r="I515" t="s">
        <v>7280</v>
      </c>
      <c r="J515" t="s">
        <v>6576</v>
      </c>
      <c r="K515" t="s">
        <v>5867</v>
      </c>
      <c r="M515">
        <v>2013</v>
      </c>
      <c r="N515">
        <v>50</v>
      </c>
      <c r="O515">
        <v>1</v>
      </c>
      <c r="P515">
        <v>41</v>
      </c>
      <c r="Q515">
        <v>51</v>
      </c>
      <c r="S515" t="s">
        <v>5868</v>
      </c>
    </row>
    <row r="516" spans="1:23" x14ac:dyDescent="0.25">
      <c r="A516" t="s">
        <v>5426</v>
      </c>
      <c r="B516" t="str">
        <f t="shared" si="8"/>
        <v>READ</v>
      </c>
      <c r="C516" s="5"/>
      <c r="D516" s="5"/>
      <c r="E516" s="5"/>
      <c r="F516" s="5"/>
      <c r="G516" s="6" t="s">
        <v>5231</v>
      </c>
      <c r="H516" t="s">
        <v>4434</v>
      </c>
      <c r="I516" t="s">
        <v>4703</v>
      </c>
      <c r="J516" t="s">
        <v>6577</v>
      </c>
      <c r="K516" t="s">
        <v>6482</v>
      </c>
      <c r="M516">
        <v>2013</v>
      </c>
      <c r="P516">
        <v>387</v>
      </c>
      <c r="Q516">
        <v>394</v>
      </c>
      <c r="U516" t="s">
        <v>6578</v>
      </c>
      <c r="V516" t="s">
        <v>5640</v>
      </c>
    </row>
    <row r="517" spans="1:23" x14ac:dyDescent="0.25">
      <c r="A517" t="s">
        <v>5424</v>
      </c>
      <c r="B517" t="str">
        <f t="shared" si="8"/>
        <v>DELETED</v>
      </c>
      <c r="C517" s="5" t="s">
        <v>5431</v>
      </c>
      <c r="D517" s="5"/>
      <c r="E517" s="5"/>
      <c r="F517" s="5"/>
      <c r="G517" s="6" t="s">
        <v>5232</v>
      </c>
      <c r="H517" t="s">
        <v>4435</v>
      </c>
      <c r="I517" t="s">
        <v>4704</v>
      </c>
      <c r="J517" t="s">
        <v>6579</v>
      </c>
      <c r="K517" t="s">
        <v>6580</v>
      </c>
      <c r="M517">
        <v>2014</v>
      </c>
      <c r="P517">
        <v>11</v>
      </c>
      <c r="Q517">
        <v>49</v>
      </c>
      <c r="U517" t="s">
        <v>6581</v>
      </c>
      <c r="V517" t="s">
        <v>5505</v>
      </c>
      <c r="W517" t="s">
        <v>7451</v>
      </c>
    </row>
    <row r="518" spans="1:23" x14ac:dyDescent="0.25">
      <c r="A518" t="s">
        <v>5425</v>
      </c>
      <c r="B518" t="str">
        <f t="shared" si="8"/>
        <v>DELETED</v>
      </c>
      <c r="C518" s="5"/>
      <c r="D518" s="5" t="s">
        <v>5431</v>
      </c>
      <c r="E518" s="5"/>
      <c r="F518" s="5"/>
      <c r="G518" s="6" t="s">
        <v>5233</v>
      </c>
      <c r="H518" t="s">
        <v>4436</v>
      </c>
      <c r="I518" t="s">
        <v>7281</v>
      </c>
      <c r="J518" t="s">
        <v>6582</v>
      </c>
      <c r="K518" t="s">
        <v>6071</v>
      </c>
      <c r="M518">
        <v>2014</v>
      </c>
      <c r="N518">
        <v>15</v>
      </c>
      <c r="O518">
        <v>1</v>
      </c>
      <c r="P518">
        <v>119</v>
      </c>
      <c r="Q518">
        <v>146</v>
      </c>
      <c r="S518" t="s">
        <v>5519</v>
      </c>
    </row>
    <row r="519" spans="1:23" x14ac:dyDescent="0.25">
      <c r="A519" t="s">
        <v>5424</v>
      </c>
      <c r="B519" t="str">
        <f t="shared" si="8"/>
        <v>DELETED</v>
      </c>
      <c r="C519" s="5"/>
      <c r="D519" s="5" t="s">
        <v>5431</v>
      </c>
      <c r="E519" s="5"/>
      <c r="F519" s="5"/>
      <c r="G519" s="6" t="s">
        <v>5234</v>
      </c>
      <c r="H519" t="s">
        <v>4437</v>
      </c>
      <c r="I519" t="s">
        <v>4705</v>
      </c>
      <c r="J519" t="s">
        <v>6584</v>
      </c>
      <c r="K519" t="s">
        <v>6583</v>
      </c>
      <c r="M519">
        <v>2014</v>
      </c>
      <c r="P519">
        <v>209</v>
      </c>
      <c r="Q519">
        <v>289</v>
      </c>
      <c r="U519" t="s">
        <v>6585</v>
      </c>
      <c r="V519" t="s">
        <v>5505</v>
      </c>
    </row>
    <row r="520" spans="1:23" x14ac:dyDescent="0.25">
      <c r="A520" t="s">
        <v>5426</v>
      </c>
      <c r="B520" t="str">
        <f t="shared" si="8"/>
        <v>DELETED</v>
      </c>
      <c r="C520" s="5"/>
      <c r="D520" s="5" t="s">
        <v>5431</v>
      </c>
      <c r="E520" s="5"/>
      <c r="F520" s="5"/>
      <c r="G520" s="6" t="s">
        <v>5235</v>
      </c>
      <c r="H520" t="s">
        <v>4438</v>
      </c>
      <c r="I520" t="s">
        <v>4706</v>
      </c>
      <c r="J520" t="s">
        <v>6586</v>
      </c>
      <c r="K520" t="s">
        <v>6587</v>
      </c>
      <c r="M520">
        <v>2013</v>
      </c>
      <c r="P520">
        <v>149</v>
      </c>
      <c r="Q520">
        <v>156</v>
      </c>
      <c r="U520" t="s">
        <v>6588</v>
      </c>
      <c r="V520" t="s">
        <v>5640</v>
      </c>
    </row>
    <row r="521" spans="1:23" x14ac:dyDescent="0.25">
      <c r="A521" t="s">
        <v>5426</v>
      </c>
      <c r="B521" t="str">
        <f t="shared" si="8"/>
        <v>DELETED</v>
      </c>
      <c r="C521" s="5"/>
      <c r="D521" s="5" t="s">
        <v>5431</v>
      </c>
      <c r="E521" s="5"/>
      <c r="F521" s="5"/>
      <c r="G521" s="6" t="s">
        <v>5236</v>
      </c>
      <c r="H521" t="s">
        <v>4439</v>
      </c>
      <c r="I521" t="s">
        <v>7282</v>
      </c>
      <c r="J521" t="s">
        <v>6589</v>
      </c>
      <c r="K521" t="s">
        <v>6590</v>
      </c>
      <c r="M521">
        <v>2013</v>
      </c>
      <c r="P521">
        <v>191</v>
      </c>
      <c r="Q521">
        <v>201</v>
      </c>
      <c r="U521" t="s">
        <v>6591</v>
      </c>
      <c r="V521" t="s">
        <v>5640</v>
      </c>
    </row>
    <row r="522" spans="1:23" x14ac:dyDescent="0.25">
      <c r="A522" t="s">
        <v>5426</v>
      </c>
      <c r="B522" t="str">
        <f t="shared" si="8"/>
        <v>READ</v>
      </c>
      <c r="C522" s="5"/>
      <c r="D522" s="5"/>
      <c r="E522" s="5"/>
      <c r="F522" s="5"/>
      <c r="G522" s="6" t="s">
        <v>5237</v>
      </c>
      <c r="H522" t="s">
        <v>4440</v>
      </c>
      <c r="I522" t="s">
        <v>7283</v>
      </c>
      <c r="J522" t="s">
        <v>6592</v>
      </c>
      <c r="K522" t="s">
        <v>5526</v>
      </c>
      <c r="M522">
        <v>2012</v>
      </c>
      <c r="P522">
        <v>169</v>
      </c>
      <c r="Q522">
        <v>194</v>
      </c>
      <c r="U522" t="s">
        <v>6593</v>
      </c>
      <c r="V522" t="s">
        <v>5640</v>
      </c>
    </row>
    <row r="523" spans="1:23" x14ac:dyDescent="0.25">
      <c r="A523" t="s">
        <v>5426</v>
      </c>
      <c r="B523" t="str">
        <f t="shared" si="8"/>
        <v>READ</v>
      </c>
      <c r="C523" s="5"/>
      <c r="D523" s="5"/>
      <c r="E523" s="5"/>
      <c r="F523" s="5"/>
      <c r="G523" s="6" t="s">
        <v>5238</v>
      </c>
      <c r="H523" t="s">
        <v>4441</v>
      </c>
      <c r="I523" t="s">
        <v>4707</v>
      </c>
      <c r="J523" t="s">
        <v>6594</v>
      </c>
      <c r="K523" t="s">
        <v>6574</v>
      </c>
      <c r="M523">
        <v>2013</v>
      </c>
      <c r="P523">
        <v>120</v>
      </c>
      <c r="Q523">
        <v>135</v>
      </c>
      <c r="U523" t="s">
        <v>6575</v>
      </c>
      <c r="V523" t="s">
        <v>5640</v>
      </c>
    </row>
    <row r="524" spans="1:23" x14ac:dyDescent="0.25">
      <c r="A524" t="s">
        <v>5426</v>
      </c>
      <c r="B524" t="str">
        <f t="shared" si="8"/>
        <v>DELETED</v>
      </c>
      <c r="C524" s="5" t="s">
        <v>5431</v>
      </c>
      <c r="D524" s="5"/>
      <c r="E524" s="5"/>
      <c r="F524" s="5"/>
      <c r="G524" s="6" t="s">
        <v>5239</v>
      </c>
      <c r="H524" t="s">
        <v>4442</v>
      </c>
      <c r="I524" t="s">
        <v>4706</v>
      </c>
      <c r="J524" t="s">
        <v>6595</v>
      </c>
      <c r="K524" t="s">
        <v>6596</v>
      </c>
      <c r="M524">
        <v>2013</v>
      </c>
      <c r="P524">
        <v>152</v>
      </c>
      <c r="Q524">
        <v>164</v>
      </c>
      <c r="U524" t="s">
        <v>6597</v>
      </c>
      <c r="V524" t="s">
        <v>5640</v>
      </c>
    </row>
    <row r="525" spans="1:23" x14ac:dyDescent="0.25">
      <c r="A525" t="s">
        <v>5426</v>
      </c>
      <c r="B525" t="str">
        <f t="shared" si="8"/>
        <v>READ</v>
      </c>
      <c r="C525" s="5"/>
      <c r="D525" s="5"/>
      <c r="E525" s="5"/>
      <c r="F525" s="5"/>
      <c r="G525" s="6" t="s">
        <v>5240</v>
      </c>
      <c r="H525" t="s">
        <v>4443</v>
      </c>
      <c r="I525" t="s">
        <v>7284</v>
      </c>
      <c r="J525" t="s">
        <v>6598</v>
      </c>
      <c r="K525" t="s">
        <v>5526</v>
      </c>
      <c r="M525">
        <v>2013</v>
      </c>
      <c r="P525">
        <v>316</v>
      </c>
      <c r="Q525">
        <v>327</v>
      </c>
      <c r="U525" t="s">
        <v>6599</v>
      </c>
      <c r="V525" t="s">
        <v>5640</v>
      </c>
    </row>
    <row r="526" spans="1:23" x14ac:dyDescent="0.25">
      <c r="A526" t="s">
        <v>5426</v>
      </c>
      <c r="B526" t="str">
        <f t="shared" si="8"/>
        <v>DELETED</v>
      </c>
      <c r="C526" s="5"/>
      <c r="D526" s="5" t="s">
        <v>5431</v>
      </c>
      <c r="E526" s="5"/>
      <c r="F526" s="5"/>
      <c r="G526" s="6" t="s">
        <v>5241</v>
      </c>
      <c r="H526" t="s">
        <v>4444</v>
      </c>
      <c r="I526" t="s">
        <v>7285</v>
      </c>
      <c r="J526" t="s">
        <v>6600</v>
      </c>
      <c r="K526" t="s">
        <v>5592</v>
      </c>
      <c r="M526">
        <v>2013</v>
      </c>
      <c r="P526">
        <v>292</v>
      </c>
      <c r="Q526">
        <v>307</v>
      </c>
      <c r="U526" t="s">
        <v>6601</v>
      </c>
      <c r="V526" t="s">
        <v>5640</v>
      </c>
    </row>
    <row r="527" spans="1:23" x14ac:dyDescent="0.25">
      <c r="A527" t="s">
        <v>5426</v>
      </c>
      <c r="B527" t="str">
        <f t="shared" si="8"/>
        <v>DELETED</v>
      </c>
      <c r="C527" s="5"/>
      <c r="D527" s="5" t="s">
        <v>5431</v>
      </c>
      <c r="E527" s="5"/>
      <c r="F527" s="5"/>
      <c r="G527" s="6" t="s">
        <v>5242</v>
      </c>
      <c r="H527" t="s">
        <v>4445</v>
      </c>
      <c r="I527" t="s">
        <v>4706</v>
      </c>
      <c r="J527" t="s">
        <v>6602</v>
      </c>
      <c r="K527" t="s">
        <v>6603</v>
      </c>
      <c r="M527">
        <v>2013</v>
      </c>
      <c r="P527">
        <v>218</v>
      </c>
      <c r="Q527">
        <v>227</v>
      </c>
      <c r="U527" t="s">
        <v>6604</v>
      </c>
      <c r="V527" t="s">
        <v>5640</v>
      </c>
    </row>
    <row r="528" spans="1:23" x14ac:dyDescent="0.25">
      <c r="A528" t="s">
        <v>5426</v>
      </c>
      <c r="B528" t="str">
        <f t="shared" si="8"/>
        <v>DELETED</v>
      </c>
      <c r="C528" s="5"/>
      <c r="D528" s="5"/>
      <c r="E528" s="5" t="s">
        <v>5431</v>
      </c>
      <c r="F528" s="5"/>
      <c r="G528" s="6" t="s">
        <v>5243</v>
      </c>
      <c r="H528" t="s">
        <v>4446</v>
      </c>
      <c r="I528" t="s">
        <v>7286</v>
      </c>
      <c r="J528" t="s">
        <v>6605</v>
      </c>
      <c r="K528" t="s">
        <v>5640</v>
      </c>
      <c r="M528">
        <v>2013</v>
      </c>
      <c r="P528">
        <v>44</v>
      </c>
      <c r="Q528">
        <v>59</v>
      </c>
      <c r="U528" t="s">
        <v>6606</v>
      </c>
      <c r="V528" t="s">
        <v>5640</v>
      </c>
    </row>
    <row r="529" spans="1:23" x14ac:dyDescent="0.25">
      <c r="A529" t="s">
        <v>5425</v>
      </c>
      <c r="B529" t="str">
        <f t="shared" si="8"/>
        <v>DELETED</v>
      </c>
      <c r="C529" s="5"/>
      <c r="D529" s="5" t="s">
        <v>5431</v>
      </c>
      <c r="E529" s="5"/>
      <c r="F529" s="5"/>
      <c r="G529" s="6" t="s">
        <v>5244</v>
      </c>
      <c r="H529" t="s">
        <v>4447</v>
      </c>
      <c r="I529" t="s">
        <v>7287</v>
      </c>
      <c r="J529" t="s">
        <v>6607</v>
      </c>
      <c r="K529" t="s">
        <v>6608</v>
      </c>
      <c r="M529">
        <v>2013</v>
      </c>
      <c r="N529">
        <v>17</v>
      </c>
      <c r="O529">
        <v>3</v>
      </c>
      <c r="P529">
        <v>427</v>
      </c>
      <c r="Q529">
        <v>454</v>
      </c>
      <c r="S529" t="s">
        <v>6609</v>
      </c>
    </row>
    <row r="530" spans="1:23" x14ac:dyDescent="0.25">
      <c r="A530" t="s">
        <v>5425</v>
      </c>
      <c r="B530" t="str">
        <f t="shared" si="8"/>
        <v>DELETED</v>
      </c>
      <c r="C530" s="5"/>
      <c r="D530" s="5" t="s">
        <v>5431</v>
      </c>
      <c r="E530" s="5"/>
      <c r="F530" s="5"/>
      <c r="G530" s="6" t="s">
        <v>5245</v>
      </c>
      <c r="H530" t="s">
        <v>4448</v>
      </c>
      <c r="I530" t="s">
        <v>7288</v>
      </c>
      <c r="J530" t="s">
        <v>6610</v>
      </c>
      <c r="K530" t="s">
        <v>6611</v>
      </c>
      <c r="M530">
        <v>2013</v>
      </c>
      <c r="N530">
        <v>74</v>
      </c>
      <c r="O530">
        <v>20</v>
      </c>
      <c r="P530">
        <v>8761</v>
      </c>
      <c r="Q530">
        <v>8779</v>
      </c>
      <c r="S530" t="s">
        <v>6612</v>
      </c>
    </row>
    <row r="531" spans="1:23" x14ac:dyDescent="0.25">
      <c r="A531" t="s">
        <v>5424</v>
      </c>
      <c r="B531" t="str">
        <f t="shared" si="8"/>
        <v>DELETED</v>
      </c>
      <c r="C531" s="5" t="s">
        <v>5431</v>
      </c>
      <c r="D531" s="5"/>
      <c r="E531" s="5"/>
      <c r="F531" s="5"/>
      <c r="G531" s="6" t="s">
        <v>5246</v>
      </c>
      <c r="H531" t="s">
        <v>4449</v>
      </c>
      <c r="I531" t="s">
        <v>4708</v>
      </c>
      <c r="J531" t="s">
        <v>6613</v>
      </c>
      <c r="K531" t="s">
        <v>6614</v>
      </c>
      <c r="M531">
        <v>2013</v>
      </c>
      <c r="P531">
        <v>1</v>
      </c>
      <c r="Q531">
        <v>19</v>
      </c>
      <c r="U531" t="s">
        <v>6615</v>
      </c>
      <c r="V531" t="s">
        <v>5640</v>
      </c>
      <c r="W531" t="s">
        <v>7451</v>
      </c>
    </row>
    <row r="532" spans="1:23" x14ac:dyDescent="0.25">
      <c r="A532" t="s">
        <v>5426</v>
      </c>
      <c r="B532" t="str">
        <f t="shared" si="8"/>
        <v>DELETED</v>
      </c>
      <c r="C532" s="5"/>
      <c r="D532" s="5" t="s">
        <v>5431</v>
      </c>
      <c r="E532" s="5"/>
      <c r="F532" s="5"/>
      <c r="G532" s="6" t="s">
        <v>5247</v>
      </c>
      <c r="H532" t="s">
        <v>4450</v>
      </c>
      <c r="I532" t="s">
        <v>7289</v>
      </c>
      <c r="J532" t="s">
        <v>6616</v>
      </c>
      <c r="K532" t="s">
        <v>5526</v>
      </c>
      <c r="M532">
        <v>2013</v>
      </c>
      <c r="P532">
        <v>662</v>
      </c>
      <c r="Q532">
        <v>674</v>
      </c>
      <c r="U532" t="s">
        <v>6599</v>
      </c>
      <c r="V532" t="s">
        <v>5640</v>
      </c>
    </row>
    <row r="533" spans="1:23" x14ac:dyDescent="0.25">
      <c r="A533" t="s">
        <v>5424</v>
      </c>
      <c r="B533" t="str">
        <f t="shared" si="8"/>
        <v>DELETED</v>
      </c>
      <c r="C533" s="5"/>
      <c r="D533" s="5" t="s">
        <v>5431</v>
      </c>
      <c r="E533" s="5"/>
      <c r="F533" s="5"/>
      <c r="G533" s="6" t="s">
        <v>5248</v>
      </c>
      <c r="H533" t="s">
        <v>4451</v>
      </c>
      <c r="I533" t="s">
        <v>7290</v>
      </c>
      <c r="J533" t="s">
        <v>6617</v>
      </c>
      <c r="K533" t="s">
        <v>6618</v>
      </c>
      <c r="M533">
        <v>2013</v>
      </c>
      <c r="P533">
        <v>405</v>
      </c>
      <c r="Q533">
        <v>419</v>
      </c>
      <c r="U533" t="s">
        <v>6619</v>
      </c>
      <c r="V533" t="s">
        <v>5640</v>
      </c>
    </row>
    <row r="534" spans="1:23" x14ac:dyDescent="0.25">
      <c r="A534" t="s">
        <v>5425</v>
      </c>
      <c r="B534" t="str">
        <f t="shared" si="8"/>
        <v>DELETED</v>
      </c>
      <c r="C534" s="5"/>
      <c r="D534" s="5"/>
      <c r="E534" s="5" t="s">
        <v>5431</v>
      </c>
      <c r="F534" s="5"/>
      <c r="G534" s="6" t="s">
        <v>5249</v>
      </c>
      <c r="H534" t="s">
        <v>4452</v>
      </c>
      <c r="I534" t="s">
        <v>1791</v>
      </c>
      <c r="J534" t="s">
        <v>6620</v>
      </c>
      <c r="K534" t="s">
        <v>6071</v>
      </c>
      <c r="M534">
        <v>2012</v>
      </c>
      <c r="N534">
        <v>11</v>
      </c>
      <c r="O534">
        <v>4</v>
      </c>
      <c r="P534">
        <v>557</v>
      </c>
      <c r="Q534">
        <v>569</v>
      </c>
      <c r="S534" t="s">
        <v>5519</v>
      </c>
    </row>
    <row r="535" spans="1:23" x14ac:dyDescent="0.25">
      <c r="A535" t="s">
        <v>5424</v>
      </c>
      <c r="B535" t="str">
        <f t="shared" si="8"/>
        <v>DELETED</v>
      </c>
      <c r="C535" s="5" t="s">
        <v>5431</v>
      </c>
      <c r="D535" s="5"/>
      <c r="E535" s="5"/>
      <c r="F535" s="5"/>
      <c r="G535" s="6" t="s">
        <v>5250</v>
      </c>
      <c r="H535" t="s">
        <v>4453</v>
      </c>
      <c r="I535" t="s">
        <v>7291</v>
      </c>
      <c r="J535" t="s">
        <v>6621</v>
      </c>
      <c r="K535" t="s">
        <v>6622</v>
      </c>
      <c r="M535">
        <v>2013</v>
      </c>
      <c r="P535">
        <v>134</v>
      </c>
      <c r="Q535">
        <v>148</v>
      </c>
      <c r="U535" t="s">
        <v>6623</v>
      </c>
      <c r="V535" t="s">
        <v>5505</v>
      </c>
      <c r="W535" t="s">
        <v>7451</v>
      </c>
    </row>
    <row r="536" spans="1:23" x14ac:dyDescent="0.25">
      <c r="A536" t="s">
        <v>5426</v>
      </c>
      <c r="B536" t="str">
        <f t="shared" si="8"/>
        <v>DELETED</v>
      </c>
      <c r="C536" s="5"/>
      <c r="D536" s="5"/>
      <c r="E536" s="5" t="s">
        <v>5431</v>
      </c>
      <c r="F536" s="5"/>
      <c r="G536" s="6" t="s">
        <v>5251</v>
      </c>
      <c r="H536" t="s">
        <v>4454</v>
      </c>
      <c r="I536" t="s">
        <v>7292</v>
      </c>
      <c r="J536" t="s">
        <v>6624</v>
      </c>
      <c r="K536" t="s">
        <v>5526</v>
      </c>
      <c r="M536">
        <v>2012</v>
      </c>
      <c r="P536">
        <v>99</v>
      </c>
      <c r="Q536">
        <v>110</v>
      </c>
      <c r="U536" t="s">
        <v>6593</v>
      </c>
      <c r="V536" t="s">
        <v>5640</v>
      </c>
    </row>
    <row r="537" spans="1:23" x14ac:dyDescent="0.25">
      <c r="A537" t="s">
        <v>5426</v>
      </c>
      <c r="B537" t="str">
        <f t="shared" si="8"/>
        <v>DELETED</v>
      </c>
      <c r="C537" s="5"/>
      <c r="D537" s="5"/>
      <c r="E537" s="5" t="s">
        <v>5431</v>
      </c>
      <c r="F537" s="5"/>
      <c r="G537" s="6" t="s">
        <v>5252</v>
      </c>
      <c r="H537" t="s">
        <v>4455</v>
      </c>
      <c r="I537" t="s">
        <v>7263</v>
      </c>
      <c r="J537" t="s">
        <v>6625</v>
      </c>
      <c r="K537" t="s">
        <v>5592</v>
      </c>
      <c r="M537">
        <v>2013</v>
      </c>
      <c r="P537">
        <v>230</v>
      </c>
      <c r="Q537">
        <v>245</v>
      </c>
      <c r="U537" t="s">
        <v>6601</v>
      </c>
      <c r="V537" t="s">
        <v>5640</v>
      </c>
    </row>
    <row r="538" spans="1:23" x14ac:dyDescent="0.25">
      <c r="A538" t="s">
        <v>5426</v>
      </c>
      <c r="B538" t="str">
        <f t="shared" si="8"/>
        <v>DELETED</v>
      </c>
      <c r="C538" s="5"/>
      <c r="D538" s="5" t="s">
        <v>5431</v>
      </c>
      <c r="E538" s="5"/>
      <c r="F538" s="5"/>
      <c r="G538" s="6" t="s">
        <v>5253</v>
      </c>
      <c r="H538" t="s">
        <v>4456</v>
      </c>
      <c r="I538" t="s">
        <v>7293</v>
      </c>
      <c r="J538" t="s">
        <v>6626</v>
      </c>
      <c r="K538" t="s">
        <v>6627</v>
      </c>
      <c r="M538">
        <v>2013</v>
      </c>
      <c r="P538">
        <v>274</v>
      </c>
      <c r="Q538">
        <v>291</v>
      </c>
      <c r="U538" t="s">
        <v>6628</v>
      </c>
      <c r="V538" t="s">
        <v>5640</v>
      </c>
    </row>
    <row r="539" spans="1:23" x14ac:dyDescent="0.25">
      <c r="A539" t="s">
        <v>5424</v>
      </c>
      <c r="B539" t="str">
        <f t="shared" si="8"/>
        <v>DELETED</v>
      </c>
      <c r="C539" s="5"/>
      <c r="D539" s="5" t="s">
        <v>5431</v>
      </c>
      <c r="E539" s="5"/>
      <c r="F539" s="5"/>
      <c r="G539" s="6" t="s">
        <v>5254</v>
      </c>
      <c r="H539" t="s">
        <v>4457</v>
      </c>
      <c r="I539" t="s">
        <v>7294</v>
      </c>
      <c r="J539" t="s">
        <v>6629</v>
      </c>
      <c r="K539" t="s">
        <v>6630</v>
      </c>
      <c r="M539">
        <v>2013</v>
      </c>
      <c r="P539">
        <v>240</v>
      </c>
      <c r="Q539">
        <v>254</v>
      </c>
      <c r="U539" t="s">
        <v>6631</v>
      </c>
      <c r="V539" t="s">
        <v>5640</v>
      </c>
    </row>
    <row r="540" spans="1:23" x14ac:dyDescent="0.25">
      <c r="A540" t="s">
        <v>5426</v>
      </c>
      <c r="B540" t="str">
        <f t="shared" si="8"/>
        <v>DELETED</v>
      </c>
      <c r="C540" s="5"/>
      <c r="D540" s="5" t="s">
        <v>5431</v>
      </c>
      <c r="E540" s="5"/>
      <c r="F540" s="5"/>
      <c r="G540" s="6" t="s">
        <v>5255</v>
      </c>
      <c r="H540" t="s">
        <v>4458</v>
      </c>
      <c r="I540" t="s">
        <v>7295</v>
      </c>
      <c r="J540" t="s">
        <v>6632</v>
      </c>
      <c r="K540" t="s">
        <v>5668</v>
      </c>
      <c r="M540">
        <v>2013</v>
      </c>
      <c r="P540">
        <v>170</v>
      </c>
      <c r="Q540">
        <v>184</v>
      </c>
      <c r="U540" t="s">
        <v>6633</v>
      </c>
      <c r="V540" t="s">
        <v>5640</v>
      </c>
    </row>
    <row r="541" spans="1:23" x14ac:dyDescent="0.25">
      <c r="A541" t="s">
        <v>5424</v>
      </c>
      <c r="B541" t="str">
        <f t="shared" si="8"/>
        <v>DELETED</v>
      </c>
      <c r="C541" s="5"/>
      <c r="D541" s="5" t="s">
        <v>5431</v>
      </c>
      <c r="E541" s="5"/>
      <c r="F541" s="5"/>
      <c r="G541" s="6" t="s">
        <v>5256</v>
      </c>
      <c r="H541" t="s">
        <v>4459</v>
      </c>
      <c r="I541" t="s">
        <v>7296</v>
      </c>
      <c r="J541" t="s">
        <v>6634</v>
      </c>
      <c r="K541" t="s">
        <v>6635</v>
      </c>
      <c r="M541">
        <v>2013</v>
      </c>
      <c r="P541">
        <v>225</v>
      </c>
      <c r="Q541">
        <v>252</v>
      </c>
      <c r="U541" t="s">
        <v>6636</v>
      </c>
      <c r="V541" t="s">
        <v>5505</v>
      </c>
    </row>
    <row r="542" spans="1:23" x14ac:dyDescent="0.25">
      <c r="A542" t="s">
        <v>5424</v>
      </c>
      <c r="B542" t="str">
        <f t="shared" si="8"/>
        <v>DELETED</v>
      </c>
      <c r="C542" s="5"/>
      <c r="D542" s="5" t="s">
        <v>5431</v>
      </c>
      <c r="E542" s="5"/>
      <c r="F542" s="5"/>
      <c r="G542" s="6" t="s">
        <v>5257</v>
      </c>
      <c r="H542" t="s">
        <v>4460</v>
      </c>
      <c r="I542" t="s">
        <v>7297</v>
      </c>
      <c r="J542" t="s">
        <v>6637</v>
      </c>
      <c r="K542" t="s">
        <v>6638</v>
      </c>
      <c r="M542">
        <v>2013</v>
      </c>
      <c r="P542">
        <v>17</v>
      </c>
      <c r="Q542">
        <v>28</v>
      </c>
      <c r="U542" t="s">
        <v>6639</v>
      </c>
      <c r="V542" t="s">
        <v>5640</v>
      </c>
    </row>
    <row r="543" spans="1:23" x14ac:dyDescent="0.25">
      <c r="A543" t="s">
        <v>5426</v>
      </c>
      <c r="B543" t="str">
        <f t="shared" si="8"/>
        <v>DELETED</v>
      </c>
      <c r="C543" s="5"/>
      <c r="D543" s="5" t="s">
        <v>5431</v>
      </c>
      <c r="E543" s="5"/>
      <c r="F543" s="5"/>
      <c r="G543" s="6" t="s">
        <v>5258</v>
      </c>
      <c r="H543" t="s">
        <v>4461</v>
      </c>
      <c r="I543" t="s">
        <v>7298</v>
      </c>
      <c r="J543" t="s">
        <v>6640</v>
      </c>
      <c r="K543" t="s">
        <v>5526</v>
      </c>
      <c r="M543">
        <v>2013</v>
      </c>
      <c r="P543">
        <v>280</v>
      </c>
      <c r="Q543">
        <v>291</v>
      </c>
      <c r="U543" t="s">
        <v>6599</v>
      </c>
      <c r="V543" t="s">
        <v>5640</v>
      </c>
    </row>
    <row r="544" spans="1:23" x14ac:dyDescent="0.25">
      <c r="A544" t="s">
        <v>5424</v>
      </c>
      <c r="B544" t="str">
        <f t="shared" si="8"/>
        <v>DELETED</v>
      </c>
      <c r="C544" s="5"/>
      <c r="D544" s="5" t="s">
        <v>5431</v>
      </c>
      <c r="E544" s="5"/>
      <c r="F544" s="5"/>
      <c r="G544" s="6" t="s">
        <v>5259</v>
      </c>
      <c r="H544" t="s">
        <v>4462</v>
      </c>
      <c r="I544" t="s">
        <v>4709</v>
      </c>
      <c r="J544" t="s">
        <v>6641</v>
      </c>
      <c r="K544" t="s">
        <v>6642</v>
      </c>
      <c r="M544">
        <v>2013</v>
      </c>
      <c r="P544">
        <v>229</v>
      </c>
      <c r="Q544">
        <v>242</v>
      </c>
      <c r="U544" t="s">
        <v>6643</v>
      </c>
      <c r="V544" t="s">
        <v>6644</v>
      </c>
    </row>
    <row r="545" spans="1:22" x14ac:dyDescent="0.25">
      <c r="A545" t="s">
        <v>5425</v>
      </c>
      <c r="B545" t="str">
        <f t="shared" si="8"/>
        <v>DELETED</v>
      </c>
      <c r="C545" s="5"/>
      <c r="D545" s="5" t="s">
        <v>5431</v>
      </c>
      <c r="E545" s="5"/>
      <c r="F545" s="5"/>
      <c r="G545" s="6" t="s">
        <v>5260</v>
      </c>
      <c r="H545" t="s">
        <v>4463</v>
      </c>
      <c r="I545" t="s">
        <v>7299</v>
      </c>
      <c r="J545" t="s">
        <v>6645</v>
      </c>
      <c r="K545" t="s">
        <v>6646</v>
      </c>
      <c r="M545">
        <v>2014</v>
      </c>
      <c r="N545">
        <v>19</v>
      </c>
      <c r="O545">
        <v>2</v>
      </c>
      <c r="P545">
        <v>171</v>
      </c>
      <c r="Q545">
        <v>209</v>
      </c>
      <c r="S545" t="s">
        <v>6647</v>
      </c>
    </row>
    <row r="546" spans="1:22" x14ac:dyDescent="0.25">
      <c r="A546" t="s">
        <v>5426</v>
      </c>
      <c r="B546" t="str">
        <f t="shared" si="8"/>
        <v>DELETED</v>
      </c>
      <c r="C546" s="5"/>
      <c r="D546" s="5" t="s">
        <v>5431</v>
      </c>
      <c r="E546" s="5"/>
      <c r="F546" s="5"/>
      <c r="G546" s="6" t="s">
        <v>5261</v>
      </c>
      <c r="H546" t="s">
        <v>4144</v>
      </c>
      <c r="I546" t="s">
        <v>4710</v>
      </c>
      <c r="J546" t="s">
        <v>6648</v>
      </c>
      <c r="K546" t="s">
        <v>6649</v>
      </c>
      <c r="M546">
        <v>2013</v>
      </c>
      <c r="P546">
        <v>1</v>
      </c>
      <c r="Q546">
        <v>23</v>
      </c>
      <c r="U546" t="s">
        <v>6650</v>
      </c>
      <c r="V546" t="s">
        <v>5539</v>
      </c>
    </row>
    <row r="547" spans="1:22" x14ac:dyDescent="0.25">
      <c r="A547" t="s">
        <v>5426</v>
      </c>
      <c r="B547" t="str">
        <f t="shared" si="8"/>
        <v>DELETED</v>
      </c>
      <c r="C547" s="5"/>
      <c r="D547" s="5" t="s">
        <v>5431</v>
      </c>
      <c r="E547" s="5"/>
      <c r="F547" s="5"/>
      <c r="G547" s="6" t="s">
        <v>5262</v>
      </c>
      <c r="H547" t="s">
        <v>4464</v>
      </c>
      <c r="I547" t="s">
        <v>7300</v>
      </c>
      <c r="J547" t="s">
        <v>6651</v>
      </c>
      <c r="K547" t="s">
        <v>5578</v>
      </c>
      <c r="M547">
        <v>2013</v>
      </c>
      <c r="P547">
        <v>400</v>
      </c>
      <c r="Q547">
        <v>416</v>
      </c>
      <c r="U547" t="s">
        <v>6652</v>
      </c>
      <c r="V547" t="s">
        <v>6653</v>
      </c>
    </row>
    <row r="548" spans="1:22" x14ac:dyDescent="0.25">
      <c r="A548" t="s">
        <v>5425</v>
      </c>
      <c r="B548" t="str">
        <f t="shared" si="8"/>
        <v>DELETED</v>
      </c>
      <c r="C548" s="5"/>
      <c r="D548" s="5" t="s">
        <v>5431</v>
      </c>
      <c r="E548" s="5"/>
      <c r="F548" s="5"/>
      <c r="G548" s="6" t="s">
        <v>5263</v>
      </c>
      <c r="H548" t="s">
        <v>4465</v>
      </c>
      <c r="I548" t="s">
        <v>7301</v>
      </c>
      <c r="J548" t="s">
        <v>6654</v>
      </c>
      <c r="K548" t="s">
        <v>6655</v>
      </c>
      <c r="M548">
        <v>2012</v>
      </c>
      <c r="N548">
        <v>13</v>
      </c>
      <c r="O548">
        <v>7</v>
      </c>
      <c r="P548">
        <v>483</v>
      </c>
      <c r="Q548">
        <v>509</v>
      </c>
      <c r="S548" t="s">
        <v>6656</v>
      </c>
    </row>
    <row r="549" spans="1:22" x14ac:dyDescent="0.25">
      <c r="A549" t="s">
        <v>5424</v>
      </c>
      <c r="B549" t="str">
        <f t="shared" si="8"/>
        <v>DELETED</v>
      </c>
      <c r="C549" s="5"/>
      <c r="D549" s="5"/>
      <c r="E549" s="5" t="s">
        <v>5431</v>
      </c>
      <c r="F549" s="5"/>
      <c r="G549" s="6" t="s">
        <v>5264</v>
      </c>
      <c r="H549" t="s">
        <v>4466</v>
      </c>
      <c r="I549" t="s">
        <v>4663</v>
      </c>
      <c r="J549" t="s">
        <v>6657</v>
      </c>
      <c r="K549" t="s">
        <v>6658</v>
      </c>
      <c r="M549">
        <v>2012</v>
      </c>
      <c r="P549">
        <v>255</v>
      </c>
      <c r="Q549">
        <v>281</v>
      </c>
      <c r="U549" t="s">
        <v>6659</v>
      </c>
      <c r="V549" t="s">
        <v>5640</v>
      </c>
    </row>
    <row r="550" spans="1:22" x14ac:dyDescent="0.25">
      <c r="A550" t="s">
        <v>5424</v>
      </c>
      <c r="B550" t="str">
        <f t="shared" si="8"/>
        <v>READ</v>
      </c>
      <c r="C550" s="5"/>
      <c r="D550" s="5"/>
      <c r="E550" s="5"/>
      <c r="F550" s="5"/>
      <c r="G550" s="6" t="s">
        <v>5265</v>
      </c>
      <c r="H550" t="s">
        <v>4467</v>
      </c>
      <c r="I550" t="s">
        <v>7302</v>
      </c>
      <c r="J550" t="s">
        <v>6660</v>
      </c>
      <c r="K550" t="s">
        <v>6661</v>
      </c>
      <c r="M550">
        <v>2012</v>
      </c>
      <c r="P550">
        <v>407</v>
      </c>
      <c r="Q550">
        <v>429</v>
      </c>
      <c r="U550" t="s">
        <v>6662</v>
      </c>
      <c r="V550" t="s">
        <v>6644</v>
      </c>
    </row>
    <row r="551" spans="1:22" x14ac:dyDescent="0.25">
      <c r="A551" t="s">
        <v>5424</v>
      </c>
      <c r="B551" t="str">
        <f t="shared" si="8"/>
        <v>DELETED</v>
      </c>
      <c r="C551" s="5"/>
      <c r="D551" s="5"/>
      <c r="E551" s="5" t="s">
        <v>5431</v>
      </c>
      <c r="F551" s="5"/>
      <c r="G551" s="6" t="s">
        <v>5266</v>
      </c>
      <c r="H551" t="s">
        <v>7486</v>
      </c>
      <c r="I551" t="s">
        <v>7303</v>
      </c>
      <c r="J551" t="s">
        <v>6663</v>
      </c>
      <c r="K551" t="s">
        <v>6664</v>
      </c>
      <c r="M551">
        <v>2012</v>
      </c>
      <c r="P551">
        <v>334</v>
      </c>
      <c r="Q551">
        <v>363</v>
      </c>
      <c r="U551" t="s">
        <v>6665</v>
      </c>
      <c r="V551" t="s">
        <v>5640</v>
      </c>
    </row>
    <row r="552" spans="1:22" x14ac:dyDescent="0.25">
      <c r="A552" t="s">
        <v>5425</v>
      </c>
      <c r="B552" t="str">
        <f t="shared" si="8"/>
        <v>DELETED</v>
      </c>
      <c r="C552" s="5"/>
      <c r="D552" s="5" t="s">
        <v>5431</v>
      </c>
      <c r="E552" s="5"/>
      <c r="F552" s="5"/>
      <c r="G552" s="6" t="s">
        <v>5267</v>
      </c>
      <c r="H552" t="s">
        <v>4468</v>
      </c>
      <c r="I552" t="s">
        <v>7304</v>
      </c>
      <c r="J552" t="s">
        <v>6666</v>
      </c>
      <c r="K552" t="s">
        <v>6071</v>
      </c>
      <c r="M552">
        <v>2012</v>
      </c>
      <c r="N552">
        <v>11</v>
      </c>
      <c r="O552">
        <v>3</v>
      </c>
      <c r="P552">
        <v>319</v>
      </c>
      <c r="Q552">
        <v>323</v>
      </c>
      <c r="S552" t="s">
        <v>5519</v>
      </c>
    </row>
    <row r="553" spans="1:22" x14ac:dyDescent="0.25">
      <c r="A553" t="s">
        <v>5426</v>
      </c>
      <c r="B553" t="str">
        <f t="shared" si="8"/>
        <v>DELETED</v>
      </c>
      <c r="C553" s="5"/>
      <c r="D553" s="5"/>
      <c r="E553" s="5" t="s">
        <v>5431</v>
      </c>
      <c r="F553" s="5"/>
      <c r="G553" s="6" t="s">
        <v>5268</v>
      </c>
      <c r="H553" t="s">
        <v>4469</v>
      </c>
      <c r="I553" t="s">
        <v>7305</v>
      </c>
      <c r="J553" t="s">
        <v>6667</v>
      </c>
      <c r="K553" t="s">
        <v>6668</v>
      </c>
      <c r="M553">
        <v>2012</v>
      </c>
      <c r="P553">
        <v>126</v>
      </c>
      <c r="Q553">
        <v>131</v>
      </c>
      <c r="U553" t="s">
        <v>6669</v>
      </c>
      <c r="V553" t="s">
        <v>5640</v>
      </c>
    </row>
    <row r="554" spans="1:22" x14ac:dyDescent="0.25">
      <c r="A554" t="s">
        <v>5426</v>
      </c>
      <c r="B554" t="str">
        <f t="shared" si="8"/>
        <v>DELETED</v>
      </c>
      <c r="C554" s="5"/>
      <c r="D554" s="5"/>
      <c r="E554" s="5" t="s">
        <v>5431</v>
      </c>
      <c r="F554" s="5"/>
      <c r="G554" s="6" t="s">
        <v>5269</v>
      </c>
      <c r="H554" t="s">
        <v>4470</v>
      </c>
      <c r="I554" t="s">
        <v>7306</v>
      </c>
      <c r="J554" t="s">
        <v>6670</v>
      </c>
      <c r="K554" t="s">
        <v>5557</v>
      </c>
      <c r="M554">
        <v>2012</v>
      </c>
      <c r="P554">
        <v>383</v>
      </c>
      <c r="Q554">
        <v>397</v>
      </c>
      <c r="U554" t="s">
        <v>6671</v>
      </c>
      <c r="V554" t="s">
        <v>5640</v>
      </c>
    </row>
    <row r="555" spans="1:22" x14ac:dyDescent="0.25">
      <c r="A555" t="s">
        <v>5426</v>
      </c>
      <c r="B555" t="str">
        <f t="shared" si="8"/>
        <v>DELETED</v>
      </c>
      <c r="C555" s="5"/>
      <c r="D555" s="5" t="s">
        <v>5431</v>
      </c>
      <c r="E555" s="5"/>
      <c r="F555" s="5"/>
      <c r="G555" s="6" t="s">
        <v>5270</v>
      </c>
      <c r="H555" t="s">
        <v>4471</v>
      </c>
      <c r="I555" t="s">
        <v>7307</v>
      </c>
      <c r="J555" t="s">
        <v>6672</v>
      </c>
      <c r="K555" t="s">
        <v>6673</v>
      </c>
      <c r="M555">
        <v>2012</v>
      </c>
      <c r="P555">
        <v>142</v>
      </c>
      <c r="Q555">
        <v>155</v>
      </c>
      <c r="U555" t="s">
        <v>6674</v>
      </c>
      <c r="V555" t="s">
        <v>5640</v>
      </c>
    </row>
    <row r="556" spans="1:22" x14ac:dyDescent="0.25">
      <c r="A556" t="s">
        <v>5426</v>
      </c>
      <c r="B556" t="str">
        <f t="shared" si="8"/>
        <v>DELETED</v>
      </c>
      <c r="C556" s="5"/>
      <c r="D556" s="5" t="s">
        <v>5431</v>
      </c>
      <c r="E556" s="5"/>
      <c r="F556" s="5"/>
      <c r="G556" s="6" t="s">
        <v>5271</v>
      </c>
      <c r="H556" t="s">
        <v>4472</v>
      </c>
      <c r="I556" t="s">
        <v>7308</v>
      </c>
      <c r="J556" t="s">
        <v>6675</v>
      </c>
      <c r="K556" t="s">
        <v>5526</v>
      </c>
      <c r="M556">
        <v>2012</v>
      </c>
      <c r="P556">
        <v>39</v>
      </c>
      <c r="Q556">
        <v>49</v>
      </c>
      <c r="U556" t="s">
        <v>6676</v>
      </c>
      <c r="V556" t="s">
        <v>5640</v>
      </c>
    </row>
    <row r="557" spans="1:22" x14ac:dyDescent="0.25">
      <c r="A557" t="s">
        <v>5426</v>
      </c>
      <c r="B557" t="str">
        <f t="shared" si="8"/>
        <v>READ</v>
      </c>
      <c r="C557" s="5"/>
      <c r="D557" s="5"/>
      <c r="E557" s="5"/>
      <c r="F557" s="5"/>
      <c r="G557" s="6" t="s">
        <v>5272</v>
      </c>
      <c r="H557" t="s">
        <v>4473</v>
      </c>
      <c r="I557" t="s">
        <v>7309</v>
      </c>
      <c r="J557" t="s">
        <v>6677</v>
      </c>
      <c r="K557" t="s">
        <v>5526</v>
      </c>
      <c r="M557">
        <v>2012</v>
      </c>
      <c r="P557">
        <v>159</v>
      </c>
      <c r="Q557">
        <v>164</v>
      </c>
      <c r="U557" t="s">
        <v>6593</v>
      </c>
      <c r="V557" t="s">
        <v>5640</v>
      </c>
    </row>
    <row r="558" spans="1:22" x14ac:dyDescent="0.25">
      <c r="A558" t="s">
        <v>5426</v>
      </c>
      <c r="B558" t="str">
        <f t="shared" si="8"/>
        <v>DELETED</v>
      </c>
      <c r="C558" s="5"/>
      <c r="D558" s="5" t="s">
        <v>5431</v>
      </c>
      <c r="E558" s="5"/>
      <c r="F558" s="5"/>
      <c r="G558" s="6" t="s">
        <v>5273</v>
      </c>
      <c r="H558" t="s">
        <v>4474</v>
      </c>
      <c r="I558" t="s">
        <v>7310</v>
      </c>
      <c r="J558" t="s">
        <v>6678</v>
      </c>
      <c r="K558" t="s">
        <v>5526</v>
      </c>
      <c r="M558">
        <v>2012</v>
      </c>
      <c r="P558">
        <v>473</v>
      </c>
      <c r="Q558">
        <v>478</v>
      </c>
      <c r="U558" t="s">
        <v>6593</v>
      </c>
      <c r="V558" t="s">
        <v>5640</v>
      </c>
    </row>
    <row r="559" spans="1:22" x14ac:dyDescent="0.25">
      <c r="A559" t="s">
        <v>5426</v>
      </c>
      <c r="B559" t="str">
        <f t="shared" si="8"/>
        <v>DELETED</v>
      </c>
      <c r="C559" s="5"/>
      <c r="D559" s="5" t="s">
        <v>5431</v>
      </c>
      <c r="E559" s="5"/>
      <c r="F559" s="5"/>
      <c r="G559" s="6" t="s">
        <v>5274</v>
      </c>
      <c r="H559" t="s">
        <v>4475</v>
      </c>
      <c r="I559" t="s">
        <v>7311</v>
      </c>
      <c r="J559" t="s">
        <v>6679</v>
      </c>
      <c r="K559" t="s">
        <v>6680</v>
      </c>
      <c r="M559">
        <v>2012</v>
      </c>
      <c r="P559">
        <v>137</v>
      </c>
      <c r="Q559">
        <v>151</v>
      </c>
      <c r="U559" t="s">
        <v>6681</v>
      </c>
      <c r="V559" t="s">
        <v>5640</v>
      </c>
    </row>
    <row r="560" spans="1:22" x14ac:dyDescent="0.25">
      <c r="A560" t="s">
        <v>5425</v>
      </c>
      <c r="B560" t="str">
        <f t="shared" si="8"/>
        <v>DELETED</v>
      </c>
      <c r="C560" s="5"/>
      <c r="D560" s="5"/>
      <c r="E560" s="5" t="s">
        <v>5431</v>
      </c>
      <c r="F560" s="5"/>
      <c r="G560" s="6" t="s">
        <v>5275</v>
      </c>
      <c r="H560" t="s">
        <v>4476</v>
      </c>
      <c r="I560" t="s">
        <v>7312</v>
      </c>
      <c r="K560" t="s">
        <v>6526</v>
      </c>
      <c r="M560">
        <v>2011</v>
      </c>
      <c r="N560">
        <v>53</v>
      </c>
      <c r="O560">
        <v>6</v>
      </c>
      <c r="P560">
        <v>377</v>
      </c>
      <c r="Q560">
        <v>381</v>
      </c>
      <c r="S560" t="s">
        <v>6527</v>
      </c>
    </row>
    <row r="561" spans="1:22" x14ac:dyDescent="0.25">
      <c r="A561" t="s">
        <v>5425</v>
      </c>
      <c r="B561" t="str">
        <f t="shared" si="8"/>
        <v>DELETED</v>
      </c>
      <c r="C561" s="5"/>
      <c r="D561" s="5"/>
      <c r="E561" s="5" t="s">
        <v>5431</v>
      </c>
      <c r="F561" s="5"/>
      <c r="G561" s="6" t="s">
        <v>5276</v>
      </c>
      <c r="H561" t="s">
        <v>4477</v>
      </c>
      <c r="I561" t="s">
        <v>7312</v>
      </c>
      <c r="K561" t="s">
        <v>5501</v>
      </c>
      <c r="M561">
        <v>2011</v>
      </c>
      <c r="N561">
        <v>3</v>
      </c>
      <c r="O561">
        <v>6</v>
      </c>
      <c r="P561">
        <v>385</v>
      </c>
      <c r="Q561">
        <v>388</v>
      </c>
      <c r="S561" t="s">
        <v>964</v>
      </c>
    </row>
    <row r="562" spans="1:22" x14ac:dyDescent="0.25">
      <c r="A562" t="s">
        <v>5426</v>
      </c>
      <c r="B562" t="str">
        <f t="shared" si="8"/>
        <v>READ</v>
      </c>
      <c r="C562" s="5"/>
      <c r="D562" s="5"/>
      <c r="E562" s="5"/>
      <c r="F562" s="5"/>
      <c r="G562" s="6" t="s">
        <v>5277</v>
      </c>
      <c r="H562" t="s">
        <v>4478</v>
      </c>
      <c r="I562" t="s">
        <v>7313</v>
      </c>
      <c r="J562" t="s">
        <v>6682</v>
      </c>
      <c r="K562" t="s">
        <v>5526</v>
      </c>
      <c r="M562">
        <v>2012</v>
      </c>
      <c r="P562">
        <v>87</v>
      </c>
      <c r="Q562">
        <v>98</v>
      </c>
      <c r="U562" t="s">
        <v>6593</v>
      </c>
      <c r="V562" t="s">
        <v>5640</v>
      </c>
    </row>
    <row r="563" spans="1:22" x14ac:dyDescent="0.25">
      <c r="A563" t="s">
        <v>5426</v>
      </c>
      <c r="B563" t="str">
        <f t="shared" si="8"/>
        <v>DELETED</v>
      </c>
      <c r="C563" s="5"/>
      <c r="D563" s="5"/>
      <c r="E563" s="5" t="s">
        <v>5431</v>
      </c>
      <c r="F563" s="5"/>
      <c r="G563" s="6" t="s">
        <v>5278</v>
      </c>
      <c r="H563" t="s">
        <v>4479</v>
      </c>
      <c r="I563" t="s">
        <v>7314</v>
      </c>
      <c r="J563" t="s">
        <v>6683</v>
      </c>
      <c r="K563" t="s">
        <v>5890</v>
      </c>
      <c r="M563">
        <v>2012</v>
      </c>
      <c r="P563">
        <v>84</v>
      </c>
      <c r="Q563">
        <v>95</v>
      </c>
      <c r="U563" t="s">
        <v>6684</v>
      </c>
      <c r="V563" t="s">
        <v>5640</v>
      </c>
    </row>
    <row r="564" spans="1:22" x14ac:dyDescent="0.25">
      <c r="A564" t="s">
        <v>5426</v>
      </c>
      <c r="B564" t="str">
        <f t="shared" si="8"/>
        <v>DELETED</v>
      </c>
      <c r="C564" s="5"/>
      <c r="D564" s="5"/>
      <c r="E564" s="5" t="s">
        <v>5431</v>
      </c>
      <c r="F564" s="5"/>
      <c r="G564" s="6" t="s">
        <v>5279</v>
      </c>
      <c r="H564" t="s">
        <v>4480</v>
      </c>
      <c r="I564" t="s">
        <v>7315</v>
      </c>
      <c r="J564" t="s">
        <v>6685</v>
      </c>
      <c r="K564" t="s">
        <v>6686</v>
      </c>
      <c r="M564">
        <v>2012</v>
      </c>
      <c r="P564">
        <v>8</v>
      </c>
      <c r="Q564">
        <v>22</v>
      </c>
      <c r="U564" t="s">
        <v>6687</v>
      </c>
      <c r="V564" t="s">
        <v>5640</v>
      </c>
    </row>
    <row r="565" spans="1:22" x14ac:dyDescent="0.25">
      <c r="A565" t="s">
        <v>5426</v>
      </c>
      <c r="B565" t="str">
        <f t="shared" si="8"/>
        <v>DELETED</v>
      </c>
      <c r="C565" s="5"/>
      <c r="D565" s="5" t="s">
        <v>5431</v>
      </c>
      <c r="E565" s="5"/>
      <c r="F565" s="5"/>
      <c r="G565" s="6" t="s">
        <v>5280</v>
      </c>
      <c r="H565" t="s">
        <v>4481</v>
      </c>
      <c r="I565" t="s">
        <v>4615</v>
      </c>
      <c r="J565" t="s">
        <v>6688</v>
      </c>
      <c r="K565" t="s">
        <v>4144</v>
      </c>
      <c r="M565">
        <v>2012</v>
      </c>
      <c r="P565">
        <v>1</v>
      </c>
      <c r="Q565">
        <v>16</v>
      </c>
      <c r="U565" t="s">
        <v>6689</v>
      </c>
      <c r="V565" t="s">
        <v>5640</v>
      </c>
    </row>
    <row r="566" spans="1:22" x14ac:dyDescent="0.25">
      <c r="A566" t="s">
        <v>5426</v>
      </c>
      <c r="B566" t="str">
        <f t="shared" si="8"/>
        <v>DELETED</v>
      </c>
      <c r="C566" s="5"/>
      <c r="D566" s="5" t="s">
        <v>5431</v>
      </c>
      <c r="E566" s="5"/>
      <c r="F566" s="5"/>
      <c r="G566" s="6" t="s">
        <v>5281</v>
      </c>
      <c r="H566" t="s">
        <v>4482</v>
      </c>
      <c r="I566" t="s">
        <v>7316</v>
      </c>
      <c r="J566" t="s">
        <v>6690</v>
      </c>
      <c r="K566" t="s">
        <v>6691</v>
      </c>
      <c r="M566">
        <v>2012</v>
      </c>
      <c r="P566">
        <v>305</v>
      </c>
      <c r="Q566">
        <v>322</v>
      </c>
      <c r="U566" t="s">
        <v>6692</v>
      </c>
      <c r="V566" t="s">
        <v>5640</v>
      </c>
    </row>
    <row r="567" spans="1:22" x14ac:dyDescent="0.25">
      <c r="A567" t="s">
        <v>5426</v>
      </c>
      <c r="B567" t="str">
        <f t="shared" si="8"/>
        <v>DELETED</v>
      </c>
      <c r="C567" s="5" t="s">
        <v>5431</v>
      </c>
      <c r="D567" s="5"/>
      <c r="E567" s="5"/>
      <c r="F567" s="5"/>
      <c r="G567" s="6" t="s">
        <v>5282</v>
      </c>
      <c r="H567" t="s">
        <v>4483</v>
      </c>
      <c r="I567" t="s">
        <v>7317</v>
      </c>
      <c r="J567" t="s">
        <v>6693</v>
      </c>
      <c r="K567" t="s">
        <v>6694</v>
      </c>
      <c r="M567">
        <v>2012</v>
      </c>
      <c r="P567">
        <v>75</v>
      </c>
      <c r="Q567">
        <v>92</v>
      </c>
      <c r="U567" t="s">
        <v>6695</v>
      </c>
      <c r="V567" t="s">
        <v>5640</v>
      </c>
    </row>
    <row r="568" spans="1:22" x14ac:dyDescent="0.25">
      <c r="A568" t="s">
        <v>5426</v>
      </c>
      <c r="B568" t="str">
        <f t="shared" si="8"/>
        <v>READ</v>
      </c>
      <c r="C568" s="5"/>
      <c r="D568" s="5"/>
      <c r="E568" s="5"/>
      <c r="F568" s="5"/>
      <c r="G568" s="6" t="s">
        <v>5283</v>
      </c>
      <c r="H568" t="s">
        <v>4484</v>
      </c>
      <c r="I568" t="s">
        <v>7318</v>
      </c>
      <c r="J568" t="s">
        <v>6696</v>
      </c>
      <c r="K568" t="s">
        <v>5592</v>
      </c>
      <c r="M568">
        <v>2011</v>
      </c>
      <c r="P568">
        <v>31</v>
      </c>
      <c r="Q568">
        <v>45</v>
      </c>
      <c r="U568" t="s">
        <v>6697</v>
      </c>
      <c r="V568" t="s">
        <v>5640</v>
      </c>
    </row>
    <row r="569" spans="1:22" x14ac:dyDescent="0.25">
      <c r="A569" t="s">
        <v>5426</v>
      </c>
      <c r="B569" t="str">
        <f t="shared" si="8"/>
        <v>DELETED</v>
      </c>
      <c r="C569" s="5" t="s">
        <v>5431</v>
      </c>
      <c r="D569" s="5"/>
      <c r="E569" s="5"/>
      <c r="F569" s="5"/>
      <c r="G569" s="6" t="s">
        <v>5284</v>
      </c>
      <c r="H569" t="s">
        <v>4485</v>
      </c>
      <c r="I569" t="s">
        <v>7319</v>
      </c>
      <c r="J569" t="s">
        <v>6698</v>
      </c>
      <c r="K569" t="s">
        <v>6699</v>
      </c>
      <c r="M569">
        <v>2012</v>
      </c>
      <c r="P569">
        <v>34</v>
      </c>
      <c r="Q569">
        <v>42</v>
      </c>
      <c r="U569" t="s">
        <v>6700</v>
      </c>
      <c r="V569" t="s">
        <v>5640</v>
      </c>
    </row>
    <row r="570" spans="1:22" x14ac:dyDescent="0.25">
      <c r="A570" t="s">
        <v>5426</v>
      </c>
      <c r="B570" t="str">
        <f t="shared" si="8"/>
        <v>DELETED</v>
      </c>
      <c r="C570" s="5"/>
      <c r="D570" s="5"/>
      <c r="E570" s="5" t="s">
        <v>5431</v>
      </c>
      <c r="F570" s="5"/>
      <c r="G570" s="6" t="s">
        <v>5285</v>
      </c>
      <c r="H570" t="s">
        <v>4486</v>
      </c>
      <c r="I570" t="s">
        <v>7320</v>
      </c>
      <c r="J570" t="s">
        <v>6701</v>
      </c>
      <c r="K570" t="s">
        <v>5592</v>
      </c>
      <c r="M570">
        <v>2012</v>
      </c>
      <c r="P570">
        <v>107</v>
      </c>
      <c r="Q570">
        <v>120</v>
      </c>
      <c r="U570" t="s">
        <v>6702</v>
      </c>
      <c r="V570" t="s">
        <v>5640</v>
      </c>
    </row>
    <row r="571" spans="1:22" x14ac:dyDescent="0.25">
      <c r="A571" t="s">
        <v>5426</v>
      </c>
      <c r="B571" t="str">
        <f t="shared" si="8"/>
        <v>DELETED</v>
      </c>
      <c r="C571" s="5"/>
      <c r="D571" s="5"/>
      <c r="E571" s="5" t="s">
        <v>5431</v>
      </c>
      <c r="F571" s="5"/>
      <c r="G571" s="6" t="s">
        <v>5286</v>
      </c>
      <c r="H571" t="s">
        <v>4487</v>
      </c>
      <c r="I571" t="s">
        <v>7321</v>
      </c>
      <c r="J571" t="s">
        <v>6703</v>
      </c>
      <c r="K571" t="s">
        <v>6704</v>
      </c>
      <c r="M571">
        <v>2012</v>
      </c>
      <c r="P571">
        <v>88</v>
      </c>
      <c r="Q571">
        <v>107</v>
      </c>
      <c r="U571" t="s">
        <v>6705</v>
      </c>
      <c r="V571" t="s">
        <v>5640</v>
      </c>
    </row>
    <row r="572" spans="1:22" x14ac:dyDescent="0.25">
      <c r="A572" t="s">
        <v>5426</v>
      </c>
      <c r="B572" t="str">
        <f t="shared" si="8"/>
        <v>DELETED</v>
      </c>
      <c r="C572" s="5"/>
      <c r="D572" s="5" t="s">
        <v>5431</v>
      </c>
      <c r="E572" s="5"/>
      <c r="F572" s="5"/>
      <c r="G572" s="6" t="s">
        <v>5287</v>
      </c>
      <c r="H572" t="s">
        <v>4488</v>
      </c>
      <c r="I572" t="s">
        <v>4711</v>
      </c>
      <c r="J572" t="s">
        <v>6706</v>
      </c>
      <c r="K572" t="s">
        <v>6707</v>
      </c>
      <c r="M572">
        <v>2012</v>
      </c>
      <c r="P572">
        <v>220</v>
      </c>
      <c r="Q572">
        <v>235</v>
      </c>
      <c r="U572" t="s">
        <v>6708</v>
      </c>
      <c r="V572" t="s">
        <v>5640</v>
      </c>
    </row>
    <row r="573" spans="1:22" x14ac:dyDescent="0.25">
      <c r="A573" t="s">
        <v>5426</v>
      </c>
      <c r="B573" t="str">
        <f t="shared" si="8"/>
        <v>DELETED</v>
      </c>
      <c r="C573" s="5"/>
      <c r="D573" s="5" t="s">
        <v>5431</v>
      </c>
      <c r="E573" s="5"/>
      <c r="F573" s="5"/>
      <c r="G573" s="6" t="s">
        <v>5288</v>
      </c>
      <c r="H573" t="s">
        <v>4489</v>
      </c>
      <c r="I573" t="s">
        <v>4615</v>
      </c>
      <c r="J573" t="s">
        <v>6709</v>
      </c>
      <c r="K573" t="s">
        <v>6177</v>
      </c>
      <c r="M573">
        <v>2011</v>
      </c>
      <c r="P573">
        <v>1</v>
      </c>
      <c r="Q573">
        <v>11</v>
      </c>
      <c r="U573" t="s">
        <v>6710</v>
      </c>
      <c r="V573" t="s">
        <v>5640</v>
      </c>
    </row>
    <row r="574" spans="1:22" x14ac:dyDescent="0.25">
      <c r="A574" t="s">
        <v>5424</v>
      </c>
      <c r="B574" t="str">
        <f t="shared" si="8"/>
        <v>DELETED</v>
      </c>
      <c r="C574" s="5"/>
      <c r="D574" s="5"/>
      <c r="E574" s="5" t="s">
        <v>5431</v>
      </c>
      <c r="F574" s="5"/>
      <c r="G574" s="6" t="s">
        <v>5289</v>
      </c>
      <c r="H574" t="s">
        <v>4490</v>
      </c>
      <c r="I574" t="s">
        <v>7322</v>
      </c>
      <c r="J574" t="s">
        <v>6711</v>
      </c>
      <c r="K574" t="s">
        <v>6712</v>
      </c>
      <c r="M574">
        <v>2012</v>
      </c>
      <c r="P574">
        <v>367</v>
      </c>
      <c r="Q574">
        <v>400</v>
      </c>
      <c r="U574" t="s">
        <v>6713</v>
      </c>
      <c r="V574" t="s">
        <v>5640</v>
      </c>
    </row>
    <row r="575" spans="1:22" x14ac:dyDescent="0.25">
      <c r="A575" t="s">
        <v>5426</v>
      </c>
      <c r="B575" t="str">
        <f t="shared" si="8"/>
        <v>DELETED</v>
      </c>
      <c r="C575" s="5"/>
      <c r="D575" s="5" t="s">
        <v>5431</v>
      </c>
      <c r="E575" s="5"/>
      <c r="F575" s="5"/>
      <c r="G575" s="6" t="s">
        <v>5290</v>
      </c>
      <c r="H575" t="s">
        <v>4491</v>
      </c>
      <c r="I575" t="s">
        <v>7323</v>
      </c>
      <c r="J575" t="s">
        <v>6714</v>
      </c>
      <c r="K575" t="s">
        <v>6715</v>
      </c>
      <c r="M575">
        <v>2012</v>
      </c>
      <c r="P575">
        <v>88</v>
      </c>
      <c r="Q575">
        <v>101</v>
      </c>
      <c r="U575" t="s">
        <v>6716</v>
      </c>
      <c r="V575" t="s">
        <v>5640</v>
      </c>
    </row>
    <row r="576" spans="1:22" x14ac:dyDescent="0.25">
      <c r="A576" t="s">
        <v>5426</v>
      </c>
      <c r="B576" t="str">
        <f t="shared" si="8"/>
        <v>DELETED</v>
      </c>
      <c r="C576" s="5"/>
      <c r="D576" s="5" t="s">
        <v>5431</v>
      </c>
      <c r="E576" s="5"/>
      <c r="F576" s="5"/>
      <c r="G576" s="6" t="s">
        <v>5291</v>
      </c>
      <c r="H576" t="s">
        <v>4492</v>
      </c>
      <c r="I576" t="s">
        <v>7324</v>
      </c>
      <c r="J576" t="s">
        <v>6717</v>
      </c>
      <c r="K576" t="s">
        <v>5578</v>
      </c>
      <c r="M576">
        <v>2012</v>
      </c>
      <c r="P576">
        <v>678</v>
      </c>
      <c r="Q576">
        <v>694</v>
      </c>
      <c r="U576" t="s">
        <v>6718</v>
      </c>
      <c r="V576" t="s">
        <v>5640</v>
      </c>
    </row>
    <row r="577" spans="1:22" x14ac:dyDescent="0.25">
      <c r="A577" t="s">
        <v>5424</v>
      </c>
      <c r="B577" t="str">
        <f t="shared" si="8"/>
        <v>DELETED</v>
      </c>
      <c r="C577" s="5"/>
      <c r="D577" s="5" t="s">
        <v>5431</v>
      </c>
      <c r="E577" s="5"/>
      <c r="F577" s="5"/>
      <c r="G577" s="6" t="s">
        <v>5292</v>
      </c>
      <c r="H577" t="s">
        <v>4493</v>
      </c>
      <c r="I577" t="s">
        <v>4615</v>
      </c>
      <c r="J577" t="s">
        <v>6719</v>
      </c>
      <c r="K577" t="s">
        <v>6720</v>
      </c>
      <c r="M577">
        <v>2011</v>
      </c>
      <c r="P577">
        <v>261</v>
      </c>
      <c r="Q577">
        <v>275</v>
      </c>
      <c r="U577" t="s">
        <v>6721</v>
      </c>
      <c r="V577" t="s">
        <v>5640</v>
      </c>
    </row>
    <row r="578" spans="1:22" x14ac:dyDescent="0.25">
      <c r="A578" t="s">
        <v>5424</v>
      </c>
      <c r="B578" t="str">
        <f t="shared" si="8"/>
        <v>DELETED</v>
      </c>
      <c r="C578" s="5"/>
      <c r="D578" s="5"/>
      <c r="E578" s="5" t="s">
        <v>5431</v>
      </c>
      <c r="F578" s="5"/>
      <c r="G578" s="6" t="s">
        <v>5293</v>
      </c>
      <c r="H578" t="s">
        <v>1375</v>
      </c>
      <c r="I578" t="s">
        <v>4615</v>
      </c>
      <c r="J578" t="s">
        <v>6722</v>
      </c>
      <c r="K578" t="s">
        <v>6720</v>
      </c>
      <c r="M578">
        <v>2011</v>
      </c>
      <c r="P578">
        <v>1</v>
      </c>
      <c r="Q578">
        <v>25</v>
      </c>
      <c r="U578" t="s">
        <v>6721</v>
      </c>
      <c r="V578" t="s">
        <v>5640</v>
      </c>
    </row>
    <row r="579" spans="1:22" x14ac:dyDescent="0.25">
      <c r="A579" t="s">
        <v>5426</v>
      </c>
      <c r="B579" t="str">
        <f t="shared" ref="B579:B642" si="9">IF(OR(C579="x",D579="x",E579="x",F579="x"),"DELETED","READ")</f>
        <v>DELETED</v>
      </c>
      <c r="C579" s="5"/>
      <c r="D579" s="5" t="s">
        <v>5431</v>
      </c>
      <c r="E579" s="5"/>
      <c r="F579" s="5"/>
      <c r="G579" s="6" t="s">
        <v>5294</v>
      </c>
      <c r="H579" t="s">
        <v>4494</v>
      </c>
      <c r="I579" t="s">
        <v>7325</v>
      </c>
      <c r="J579" t="s">
        <v>6723</v>
      </c>
      <c r="K579" t="s">
        <v>6724</v>
      </c>
      <c r="M579">
        <v>2011</v>
      </c>
      <c r="P579">
        <v>60</v>
      </c>
      <c r="Q579">
        <v>75</v>
      </c>
      <c r="U579" t="s">
        <v>6725</v>
      </c>
      <c r="V579" t="s">
        <v>5640</v>
      </c>
    </row>
    <row r="580" spans="1:22" x14ac:dyDescent="0.25">
      <c r="A580" t="s">
        <v>5424</v>
      </c>
      <c r="B580" t="str">
        <f t="shared" si="9"/>
        <v>READ</v>
      </c>
      <c r="C580" s="5"/>
      <c r="D580" s="5"/>
      <c r="E580" s="5"/>
      <c r="F580" s="5"/>
      <c r="G580" s="6" t="s">
        <v>5295</v>
      </c>
      <c r="H580" t="s">
        <v>4357</v>
      </c>
      <c r="I580" t="s">
        <v>4615</v>
      </c>
      <c r="J580" t="s">
        <v>6726</v>
      </c>
      <c r="K580" t="s">
        <v>6720</v>
      </c>
      <c r="M580">
        <v>2011</v>
      </c>
      <c r="P580">
        <v>95</v>
      </c>
      <c r="Q580">
        <v>123</v>
      </c>
      <c r="U580" t="s">
        <v>6721</v>
      </c>
      <c r="V580" t="s">
        <v>5640</v>
      </c>
    </row>
    <row r="581" spans="1:22" x14ac:dyDescent="0.25">
      <c r="A581" t="s">
        <v>5426</v>
      </c>
      <c r="B581" t="str">
        <f t="shared" si="9"/>
        <v>DELETED</v>
      </c>
      <c r="C581" s="5"/>
      <c r="D581" s="5"/>
      <c r="E581" s="5" t="s">
        <v>5431</v>
      </c>
      <c r="F581" s="5"/>
      <c r="G581" s="6" t="s">
        <v>5296</v>
      </c>
      <c r="H581" t="s">
        <v>4495</v>
      </c>
      <c r="I581" t="s">
        <v>7326</v>
      </c>
      <c r="J581" t="s">
        <v>6727</v>
      </c>
      <c r="K581" t="s">
        <v>5526</v>
      </c>
      <c r="M581">
        <v>2011</v>
      </c>
      <c r="P581">
        <v>201</v>
      </c>
      <c r="Q581">
        <v>207</v>
      </c>
      <c r="U581" t="s">
        <v>6728</v>
      </c>
      <c r="V581" t="s">
        <v>5640</v>
      </c>
    </row>
    <row r="582" spans="1:22" x14ac:dyDescent="0.25">
      <c r="A582" t="s">
        <v>5426</v>
      </c>
      <c r="B582" t="str">
        <f t="shared" si="9"/>
        <v>DELETED</v>
      </c>
      <c r="C582" s="5"/>
      <c r="D582" s="5" t="s">
        <v>5431</v>
      </c>
      <c r="E582" s="5"/>
      <c r="F582" s="5"/>
      <c r="G582" s="6" t="s">
        <v>5297</v>
      </c>
      <c r="H582" t="s">
        <v>4496</v>
      </c>
      <c r="I582" t="s">
        <v>7327</v>
      </c>
      <c r="J582" t="s">
        <v>6729</v>
      </c>
      <c r="K582" t="s">
        <v>4144</v>
      </c>
      <c r="M582">
        <v>2011</v>
      </c>
      <c r="P582">
        <v>116</v>
      </c>
      <c r="Q582">
        <v>131</v>
      </c>
      <c r="U582" t="s">
        <v>6730</v>
      </c>
      <c r="V582" t="s">
        <v>5640</v>
      </c>
    </row>
    <row r="583" spans="1:22" x14ac:dyDescent="0.25">
      <c r="A583" t="s">
        <v>5426</v>
      </c>
      <c r="B583" t="str">
        <f t="shared" si="9"/>
        <v>DELETED</v>
      </c>
      <c r="C583" s="5"/>
      <c r="D583" s="5" t="s">
        <v>5431</v>
      </c>
      <c r="E583" s="5"/>
      <c r="F583" s="5"/>
      <c r="G583" s="6" t="s">
        <v>5298</v>
      </c>
      <c r="H583" t="s">
        <v>4497</v>
      </c>
      <c r="I583" t="s">
        <v>7328</v>
      </c>
      <c r="J583" t="s">
        <v>6731</v>
      </c>
      <c r="K583" t="s">
        <v>6590</v>
      </c>
      <c r="M583">
        <v>2011</v>
      </c>
      <c r="P583">
        <v>296</v>
      </c>
      <c r="Q583">
        <v>304</v>
      </c>
      <c r="U583" t="s">
        <v>6732</v>
      </c>
      <c r="V583" t="s">
        <v>5640</v>
      </c>
    </row>
    <row r="584" spans="1:22" x14ac:dyDescent="0.25">
      <c r="A584" t="s">
        <v>5426</v>
      </c>
      <c r="B584" t="str">
        <f t="shared" si="9"/>
        <v>DELETED</v>
      </c>
      <c r="C584" s="5" t="s">
        <v>5431</v>
      </c>
      <c r="D584" s="5"/>
      <c r="E584" s="5"/>
      <c r="F584" s="5"/>
      <c r="G584" s="6" t="s">
        <v>5299</v>
      </c>
      <c r="H584" t="s">
        <v>4498</v>
      </c>
      <c r="I584" t="s">
        <v>7329</v>
      </c>
      <c r="J584" t="s">
        <v>6733</v>
      </c>
      <c r="K584" t="s">
        <v>6250</v>
      </c>
      <c r="M584">
        <v>2011</v>
      </c>
      <c r="P584">
        <v>235</v>
      </c>
      <c r="Q584">
        <v>249</v>
      </c>
      <c r="U584" t="s">
        <v>6734</v>
      </c>
      <c r="V584" t="s">
        <v>5640</v>
      </c>
    </row>
    <row r="585" spans="1:22" x14ac:dyDescent="0.25">
      <c r="A585" t="s">
        <v>5426</v>
      </c>
      <c r="B585" t="str">
        <f t="shared" si="9"/>
        <v>READ</v>
      </c>
      <c r="C585" s="5"/>
      <c r="D585" s="5"/>
      <c r="E585" s="5"/>
      <c r="F585" s="5"/>
      <c r="G585" s="6" t="s">
        <v>5300</v>
      </c>
      <c r="H585" t="s">
        <v>279</v>
      </c>
      <c r="I585" t="s">
        <v>7330</v>
      </c>
      <c r="J585" t="s">
        <v>642</v>
      </c>
      <c r="K585" t="s">
        <v>6735</v>
      </c>
      <c r="M585">
        <v>2010</v>
      </c>
      <c r="P585">
        <v>293</v>
      </c>
      <c r="Q585">
        <v>302</v>
      </c>
      <c r="U585" t="s">
        <v>6736</v>
      </c>
      <c r="V585" t="s">
        <v>5640</v>
      </c>
    </row>
    <row r="586" spans="1:22" x14ac:dyDescent="0.25">
      <c r="A586" t="s">
        <v>5426</v>
      </c>
      <c r="B586" t="str">
        <f t="shared" si="9"/>
        <v>DELETED</v>
      </c>
      <c r="C586" s="5"/>
      <c r="D586" s="5"/>
      <c r="E586" s="5" t="s">
        <v>5431</v>
      </c>
      <c r="F586" s="5"/>
      <c r="G586" s="6" t="s">
        <v>5301</v>
      </c>
      <c r="H586" t="s">
        <v>4499</v>
      </c>
      <c r="I586" t="s">
        <v>7331</v>
      </c>
      <c r="J586" t="s">
        <v>6737</v>
      </c>
      <c r="K586" t="s">
        <v>4144</v>
      </c>
      <c r="M586">
        <v>2011</v>
      </c>
      <c r="P586">
        <v>199</v>
      </c>
      <c r="Q586">
        <v>214</v>
      </c>
      <c r="U586" t="s">
        <v>6730</v>
      </c>
      <c r="V586" t="s">
        <v>5640</v>
      </c>
    </row>
    <row r="587" spans="1:22" x14ac:dyDescent="0.25">
      <c r="A587" t="s">
        <v>5426</v>
      </c>
      <c r="B587" t="str">
        <f t="shared" si="9"/>
        <v>DELETED</v>
      </c>
      <c r="C587" s="5"/>
      <c r="D587" s="5" t="s">
        <v>5431</v>
      </c>
      <c r="E587" s="5"/>
      <c r="F587" s="5"/>
      <c r="G587" s="6" t="s">
        <v>5302</v>
      </c>
      <c r="H587" t="s">
        <v>4500</v>
      </c>
      <c r="I587" t="s">
        <v>7332</v>
      </c>
      <c r="J587" t="s">
        <v>6738</v>
      </c>
      <c r="K587" t="s">
        <v>4144</v>
      </c>
      <c r="M587">
        <v>2011</v>
      </c>
      <c r="P587">
        <v>17</v>
      </c>
      <c r="Q587">
        <v>28</v>
      </c>
      <c r="U587" t="s">
        <v>6730</v>
      </c>
      <c r="V587" t="s">
        <v>5640</v>
      </c>
    </row>
    <row r="588" spans="1:22" x14ac:dyDescent="0.25">
      <c r="A588" t="s">
        <v>5426</v>
      </c>
      <c r="B588" t="str">
        <f t="shared" si="9"/>
        <v>DELETED</v>
      </c>
      <c r="C588" s="5"/>
      <c r="D588" s="5" t="s">
        <v>5431</v>
      </c>
      <c r="E588" s="5"/>
      <c r="F588" s="5"/>
      <c r="G588" s="6" t="s">
        <v>5303</v>
      </c>
      <c r="H588" t="s">
        <v>4501</v>
      </c>
      <c r="I588" t="s">
        <v>7333</v>
      </c>
      <c r="J588" t="s">
        <v>6739</v>
      </c>
      <c r="K588" t="s">
        <v>5578</v>
      </c>
      <c r="M588">
        <v>2011</v>
      </c>
      <c r="P588">
        <v>497</v>
      </c>
      <c r="Q588">
        <v>511</v>
      </c>
      <c r="U588" t="s">
        <v>6740</v>
      </c>
      <c r="V588" t="s">
        <v>5640</v>
      </c>
    </row>
    <row r="589" spans="1:22" x14ac:dyDescent="0.25">
      <c r="A589" t="s">
        <v>5426</v>
      </c>
      <c r="B589" t="str">
        <f t="shared" si="9"/>
        <v>DELETED</v>
      </c>
      <c r="C589" s="5"/>
      <c r="D589" s="5" t="s">
        <v>5431</v>
      </c>
      <c r="E589" s="5"/>
      <c r="F589" s="5"/>
      <c r="G589" s="6" t="s">
        <v>5304</v>
      </c>
      <c r="H589" t="s">
        <v>4502</v>
      </c>
      <c r="I589" t="s">
        <v>7334</v>
      </c>
      <c r="J589" t="s">
        <v>6741</v>
      </c>
      <c r="K589" t="s">
        <v>5526</v>
      </c>
      <c r="M589">
        <v>2010</v>
      </c>
      <c r="P589">
        <v>69</v>
      </c>
      <c r="Q589">
        <v>80</v>
      </c>
      <c r="U589" t="s">
        <v>6742</v>
      </c>
      <c r="V589" t="s">
        <v>5640</v>
      </c>
    </row>
    <row r="590" spans="1:22" x14ac:dyDescent="0.25">
      <c r="A590" t="s">
        <v>5426</v>
      </c>
      <c r="B590" t="str">
        <f t="shared" si="9"/>
        <v>DELETED</v>
      </c>
      <c r="C590" s="5"/>
      <c r="D590" s="5" t="s">
        <v>5431</v>
      </c>
      <c r="E590" s="5"/>
      <c r="F590" s="5"/>
      <c r="G590" s="6" t="s">
        <v>5305</v>
      </c>
      <c r="H590" t="s">
        <v>4503</v>
      </c>
      <c r="I590" t="s">
        <v>7335</v>
      </c>
      <c r="J590" t="s">
        <v>6743</v>
      </c>
      <c r="K590" t="s">
        <v>6744</v>
      </c>
      <c r="M590">
        <v>2011</v>
      </c>
      <c r="P590">
        <v>164</v>
      </c>
      <c r="Q590">
        <v>178</v>
      </c>
      <c r="U590" t="s">
        <v>6745</v>
      </c>
      <c r="V590" t="s">
        <v>5640</v>
      </c>
    </row>
    <row r="591" spans="1:22" x14ac:dyDescent="0.25">
      <c r="A591" t="s">
        <v>5426</v>
      </c>
      <c r="B591" t="str">
        <f t="shared" si="9"/>
        <v>DELETED</v>
      </c>
      <c r="C591" s="5"/>
      <c r="D591" s="5" t="s">
        <v>5431</v>
      </c>
      <c r="E591" s="5"/>
      <c r="F591" s="5"/>
      <c r="G591" s="6" t="s">
        <v>5306</v>
      </c>
      <c r="H591" t="s">
        <v>4504</v>
      </c>
      <c r="I591" t="s">
        <v>7336</v>
      </c>
      <c r="J591" t="s">
        <v>6746</v>
      </c>
      <c r="K591" t="s">
        <v>5890</v>
      </c>
      <c r="M591">
        <v>2011</v>
      </c>
      <c r="P591">
        <v>37</v>
      </c>
      <c r="Q591">
        <v>49</v>
      </c>
      <c r="U591" t="s">
        <v>6747</v>
      </c>
      <c r="V591" t="s">
        <v>5640</v>
      </c>
    </row>
    <row r="592" spans="1:22" x14ac:dyDescent="0.25">
      <c r="A592" t="s">
        <v>5426</v>
      </c>
      <c r="B592" t="str">
        <f t="shared" si="9"/>
        <v>DELETED</v>
      </c>
      <c r="C592" s="5"/>
      <c r="D592" s="5" t="s">
        <v>5431</v>
      </c>
      <c r="E592" s="5"/>
      <c r="F592" s="5"/>
      <c r="G592" s="6" t="s">
        <v>5307</v>
      </c>
      <c r="H592" t="s">
        <v>4505</v>
      </c>
      <c r="I592" t="s">
        <v>7337</v>
      </c>
      <c r="J592" t="s">
        <v>6748</v>
      </c>
      <c r="K592" t="s">
        <v>6749</v>
      </c>
      <c r="M592">
        <v>2011</v>
      </c>
      <c r="P592">
        <v>163</v>
      </c>
      <c r="Q592">
        <v>176</v>
      </c>
      <c r="U592" t="s">
        <v>6750</v>
      </c>
      <c r="V592" t="s">
        <v>5640</v>
      </c>
    </row>
    <row r="593" spans="1:22" x14ac:dyDescent="0.25">
      <c r="A593" t="s">
        <v>5424</v>
      </c>
      <c r="B593" t="str">
        <f t="shared" si="9"/>
        <v>DELETED</v>
      </c>
      <c r="C593" s="5"/>
      <c r="D593" s="5" t="s">
        <v>5431</v>
      </c>
      <c r="E593" s="5"/>
      <c r="F593" s="5"/>
      <c r="G593" s="6" t="s">
        <v>5308</v>
      </c>
      <c r="H593" t="s">
        <v>4373</v>
      </c>
      <c r="I593" t="s">
        <v>4615</v>
      </c>
      <c r="J593" t="s">
        <v>6439</v>
      </c>
      <c r="K593" t="s">
        <v>6720</v>
      </c>
      <c r="M593">
        <v>2011</v>
      </c>
      <c r="P593">
        <v>29</v>
      </c>
      <c r="Q593">
        <v>57</v>
      </c>
      <c r="U593" t="s">
        <v>6721</v>
      </c>
      <c r="V593" t="s">
        <v>5640</v>
      </c>
    </row>
    <row r="594" spans="1:22" x14ac:dyDescent="0.25">
      <c r="A594" t="s">
        <v>5424</v>
      </c>
      <c r="B594" t="str">
        <f t="shared" si="9"/>
        <v>DELETED</v>
      </c>
      <c r="C594" s="5"/>
      <c r="D594" s="5" t="s">
        <v>5431</v>
      </c>
      <c r="E594" s="5"/>
      <c r="F594" s="5"/>
      <c r="G594" s="6" t="s">
        <v>5309</v>
      </c>
      <c r="H594" t="s">
        <v>4200</v>
      </c>
      <c r="I594" t="s">
        <v>4615</v>
      </c>
      <c r="J594" t="s">
        <v>6751</v>
      </c>
      <c r="K594" t="s">
        <v>6720</v>
      </c>
      <c r="M594">
        <v>2011</v>
      </c>
      <c r="P594">
        <v>191</v>
      </c>
      <c r="Q594">
        <v>213</v>
      </c>
      <c r="U594" t="s">
        <v>6721</v>
      </c>
      <c r="V594" t="s">
        <v>5640</v>
      </c>
    </row>
    <row r="595" spans="1:22" x14ac:dyDescent="0.25">
      <c r="A595" t="s">
        <v>5426</v>
      </c>
      <c r="B595" t="str">
        <f t="shared" si="9"/>
        <v>DELETED</v>
      </c>
      <c r="C595" s="5"/>
      <c r="D595" s="5" t="s">
        <v>5431</v>
      </c>
      <c r="E595" s="5"/>
      <c r="F595" s="5"/>
      <c r="G595" s="6" t="s">
        <v>5310</v>
      </c>
      <c r="H595" t="s">
        <v>4506</v>
      </c>
      <c r="I595" t="s">
        <v>7336</v>
      </c>
      <c r="J595" t="s">
        <v>6752</v>
      </c>
      <c r="K595" t="s">
        <v>4144</v>
      </c>
      <c r="M595">
        <v>2011</v>
      </c>
      <c r="P595">
        <v>345</v>
      </c>
      <c r="Q595">
        <v>361</v>
      </c>
      <c r="U595" t="s">
        <v>6730</v>
      </c>
      <c r="V595" t="s">
        <v>5640</v>
      </c>
    </row>
    <row r="596" spans="1:22" x14ac:dyDescent="0.25">
      <c r="A596" t="s">
        <v>5426</v>
      </c>
      <c r="B596" t="str">
        <f t="shared" si="9"/>
        <v>DELETED</v>
      </c>
      <c r="C596" s="5" t="s">
        <v>5431</v>
      </c>
      <c r="D596" s="5"/>
      <c r="E596" s="5"/>
      <c r="F596" s="5"/>
      <c r="G596" s="6" t="s">
        <v>5311</v>
      </c>
      <c r="H596" t="s">
        <v>4507</v>
      </c>
      <c r="I596" t="s">
        <v>4712</v>
      </c>
      <c r="J596" t="s">
        <v>6753</v>
      </c>
      <c r="K596" t="s">
        <v>5526</v>
      </c>
      <c r="M596">
        <v>2011</v>
      </c>
      <c r="P596">
        <v>384</v>
      </c>
      <c r="Q596">
        <v>395</v>
      </c>
      <c r="U596" t="s">
        <v>6728</v>
      </c>
      <c r="V596" t="s">
        <v>5640</v>
      </c>
    </row>
    <row r="597" spans="1:22" x14ac:dyDescent="0.25">
      <c r="A597" t="s">
        <v>5426</v>
      </c>
      <c r="B597" t="str">
        <f t="shared" si="9"/>
        <v>DELETED</v>
      </c>
      <c r="C597" s="5"/>
      <c r="D597" s="5" t="s">
        <v>5431</v>
      </c>
      <c r="E597" s="5"/>
      <c r="F597" s="5"/>
      <c r="G597" s="6" t="s">
        <v>5312</v>
      </c>
      <c r="H597" t="s">
        <v>4508</v>
      </c>
      <c r="I597" t="s">
        <v>7320</v>
      </c>
      <c r="J597" t="s">
        <v>6754</v>
      </c>
      <c r="K597" t="s">
        <v>5526</v>
      </c>
      <c r="M597">
        <v>2011</v>
      </c>
      <c r="P597">
        <v>535</v>
      </c>
      <c r="Q597">
        <v>546</v>
      </c>
      <c r="U597" t="s">
        <v>6728</v>
      </c>
      <c r="V597" t="s">
        <v>5640</v>
      </c>
    </row>
    <row r="598" spans="1:22" x14ac:dyDescent="0.25">
      <c r="A598" t="s">
        <v>5426</v>
      </c>
      <c r="B598" t="str">
        <f t="shared" si="9"/>
        <v>DELETED</v>
      </c>
      <c r="C598" s="5"/>
      <c r="D598" s="5"/>
      <c r="E598" s="5" t="s">
        <v>5431</v>
      </c>
      <c r="F598" s="5"/>
      <c r="G598" s="6" t="s">
        <v>5313</v>
      </c>
      <c r="H598" t="s">
        <v>4509</v>
      </c>
      <c r="I598" t="s">
        <v>7338</v>
      </c>
      <c r="J598" t="s">
        <v>6755</v>
      </c>
      <c r="K598" t="s">
        <v>6756</v>
      </c>
      <c r="M598">
        <v>2011</v>
      </c>
      <c r="P598">
        <v>390</v>
      </c>
      <c r="Q598">
        <v>399</v>
      </c>
      <c r="U598" t="s">
        <v>6757</v>
      </c>
      <c r="V598" t="s">
        <v>5640</v>
      </c>
    </row>
    <row r="599" spans="1:22" x14ac:dyDescent="0.25">
      <c r="A599" t="s">
        <v>5426</v>
      </c>
      <c r="B599" t="str">
        <f t="shared" si="9"/>
        <v>DELETED</v>
      </c>
      <c r="C599" s="5"/>
      <c r="D599" s="5" t="s">
        <v>5431</v>
      </c>
      <c r="E599" s="5"/>
      <c r="F599" s="5"/>
      <c r="G599" s="6" t="s">
        <v>5314</v>
      </c>
      <c r="H599" t="s">
        <v>301</v>
      </c>
      <c r="I599" t="s">
        <v>4615</v>
      </c>
      <c r="J599" t="s">
        <v>6758</v>
      </c>
      <c r="K599" t="s">
        <v>6759</v>
      </c>
      <c r="M599">
        <v>2010</v>
      </c>
      <c r="P599">
        <v>8</v>
      </c>
      <c r="Q599">
        <v>25</v>
      </c>
      <c r="U599" t="s">
        <v>6760</v>
      </c>
      <c r="V599" t="s">
        <v>5640</v>
      </c>
    </row>
    <row r="600" spans="1:22" x14ac:dyDescent="0.25">
      <c r="A600" t="s">
        <v>5426</v>
      </c>
      <c r="B600" t="str">
        <f t="shared" si="9"/>
        <v>DELETED</v>
      </c>
      <c r="C600" s="5" t="s">
        <v>5431</v>
      </c>
      <c r="D600" s="5"/>
      <c r="E600" s="5"/>
      <c r="F600" s="5"/>
      <c r="G600" s="6" t="s">
        <v>5315</v>
      </c>
      <c r="H600" t="s">
        <v>4510</v>
      </c>
      <c r="I600" t="s">
        <v>7339</v>
      </c>
      <c r="J600" t="s">
        <v>6761</v>
      </c>
      <c r="K600" t="s">
        <v>6762</v>
      </c>
      <c r="M600">
        <v>2010</v>
      </c>
      <c r="P600">
        <v>135</v>
      </c>
      <c r="Q600">
        <v>142</v>
      </c>
      <c r="U600" t="s">
        <v>6763</v>
      </c>
      <c r="V600" t="s">
        <v>5640</v>
      </c>
    </row>
    <row r="601" spans="1:22" x14ac:dyDescent="0.25">
      <c r="A601" t="s">
        <v>5426</v>
      </c>
      <c r="B601" t="str">
        <f t="shared" si="9"/>
        <v>DELETED</v>
      </c>
      <c r="C601" s="5"/>
      <c r="D601" s="5" t="s">
        <v>5431</v>
      </c>
      <c r="E601" s="5"/>
      <c r="F601" s="5"/>
      <c r="G601" s="6" t="s">
        <v>5316</v>
      </c>
      <c r="H601" t="s">
        <v>4511</v>
      </c>
      <c r="I601" t="s">
        <v>7340</v>
      </c>
      <c r="J601" t="s">
        <v>6764</v>
      </c>
      <c r="K601" t="s">
        <v>5890</v>
      </c>
      <c r="M601">
        <v>2011</v>
      </c>
      <c r="P601">
        <v>62</v>
      </c>
      <c r="Q601">
        <v>73</v>
      </c>
      <c r="U601" t="s">
        <v>6747</v>
      </c>
      <c r="V601" t="s">
        <v>5640</v>
      </c>
    </row>
    <row r="602" spans="1:22" x14ac:dyDescent="0.25">
      <c r="A602" t="s">
        <v>5426</v>
      </c>
      <c r="B602" t="str">
        <f t="shared" si="9"/>
        <v>DELETED</v>
      </c>
      <c r="C602" s="5"/>
      <c r="D602" s="5" t="s">
        <v>5431</v>
      </c>
      <c r="E602" s="5"/>
      <c r="F602" s="5"/>
      <c r="G602" s="6" t="s">
        <v>5317</v>
      </c>
      <c r="H602" t="s">
        <v>4512</v>
      </c>
      <c r="I602" t="s">
        <v>7341</v>
      </c>
      <c r="J602" t="s">
        <v>6765</v>
      </c>
      <c r="K602" t="s">
        <v>4144</v>
      </c>
      <c r="M602">
        <v>2011</v>
      </c>
      <c r="P602">
        <v>298</v>
      </c>
      <c r="Q602">
        <v>312</v>
      </c>
      <c r="U602" t="s">
        <v>6730</v>
      </c>
      <c r="V602" t="s">
        <v>5640</v>
      </c>
    </row>
    <row r="603" spans="1:22" x14ac:dyDescent="0.25">
      <c r="A603" t="s">
        <v>5424</v>
      </c>
      <c r="B603" t="str">
        <f t="shared" si="9"/>
        <v>DELETED</v>
      </c>
      <c r="C603" s="5"/>
      <c r="D603" s="5" t="s">
        <v>5431</v>
      </c>
      <c r="E603" s="5"/>
      <c r="F603" s="5"/>
      <c r="G603" s="6" t="s">
        <v>5318</v>
      </c>
      <c r="H603" t="s">
        <v>4513</v>
      </c>
      <c r="I603" t="s">
        <v>4691</v>
      </c>
      <c r="J603" t="s">
        <v>6766</v>
      </c>
      <c r="K603" t="s">
        <v>6767</v>
      </c>
      <c r="M603">
        <v>2011</v>
      </c>
      <c r="P603">
        <v>1</v>
      </c>
      <c r="Q603">
        <v>20</v>
      </c>
      <c r="U603" t="s">
        <v>6768</v>
      </c>
      <c r="V603" t="s">
        <v>5640</v>
      </c>
    </row>
    <row r="604" spans="1:22" x14ac:dyDescent="0.25">
      <c r="A604" t="s">
        <v>5426</v>
      </c>
      <c r="B604" t="str">
        <f t="shared" si="9"/>
        <v>DELETED</v>
      </c>
      <c r="C604" s="5"/>
      <c r="D604" s="5" t="s">
        <v>5431</v>
      </c>
      <c r="E604" s="5"/>
      <c r="F604" s="5"/>
      <c r="G604" s="6" t="s">
        <v>5319</v>
      </c>
      <c r="H604" t="s">
        <v>4514</v>
      </c>
      <c r="I604" t="s">
        <v>7342</v>
      </c>
      <c r="J604" t="s">
        <v>6769</v>
      </c>
      <c r="K604" t="s">
        <v>6250</v>
      </c>
      <c r="M604">
        <v>2010</v>
      </c>
      <c r="P604">
        <v>515</v>
      </c>
      <c r="Q604">
        <v>526</v>
      </c>
      <c r="U604" t="s">
        <v>6770</v>
      </c>
      <c r="V604" t="s">
        <v>5640</v>
      </c>
    </row>
    <row r="605" spans="1:22" x14ac:dyDescent="0.25">
      <c r="A605" t="s">
        <v>5425</v>
      </c>
      <c r="B605" t="str">
        <f t="shared" si="9"/>
        <v>DELETED</v>
      </c>
      <c r="C605" s="5"/>
      <c r="D605" s="5" t="s">
        <v>5431</v>
      </c>
      <c r="E605" s="5"/>
      <c r="F605" s="5"/>
      <c r="G605" s="6" t="s">
        <v>5320</v>
      </c>
      <c r="H605" t="s">
        <v>4515</v>
      </c>
      <c r="I605" t="s">
        <v>7343</v>
      </c>
      <c r="J605" t="s">
        <v>6771</v>
      </c>
      <c r="K605" t="s">
        <v>6772</v>
      </c>
      <c r="M605">
        <v>2010</v>
      </c>
      <c r="N605">
        <v>20</v>
      </c>
      <c r="O605">
        <v>3</v>
      </c>
      <c r="P605">
        <v>417</v>
      </c>
      <c r="Q605">
        <v>444</v>
      </c>
      <c r="S605" t="s">
        <v>6773</v>
      </c>
    </row>
    <row r="606" spans="1:22" x14ac:dyDescent="0.25">
      <c r="A606" t="s">
        <v>5426</v>
      </c>
      <c r="B606" t="str">
        <f t="shared" si="9"/>
        <v>DELETED</v>
      </c>
      <c r="C606" s="5" t="s">
        <v>5431</v>
      </c>
      <c r="D606" s="5"/>
      <c r="E606" s="5"/>
      <c r="F606" s="5"/>
      <c r="G606" s="6" t="s">
        <v>5321</v>
      </c>
      <c r="H606" t="s">
        <v>4516</v>
      </c>
      <c r="I606" t="s">
        <v>4682</v>
      </c>
      <c r="J606" t="s">
        <v>6774</v>
      </c>
      <c r="K606" t="s">
        <v>6759</v>
      </c>
      <c r="M606">
        <v>2010</v>
      </c>
      <c r="P606">
        <v>4</v>
      </c>
      <c r="Q606">
        <v>5</v>
      </c>
      <c r="U606" t="s">
        <v>6760</v>
      </c>
      <c r="V606" t="s">
        <v>5640</v>
      </c>
    </row>
    <row r="607" spans="1:22" x14ac:dyDescent="0.25">
      <c r="A607" t="s">
        <v>5425</v>
      </c>
      <c r="B607" t="str">
        <f t="shared" si="9"/>
        <v>DELETED</v>
      </c>
      <c r="C607" s="5"/>
      <c r="D607" s="5" t="s">
        <v>5431</v>
      </c>
      <c r="E607" s="5"/>
      <c r="F607" s="5"/>
      <c r="G607" s="6" t="s">
        <v>5322</v>
      </c>
      <c r="H607" t="s">
        <v>4517</v>
      </c>
      <c r="I607" t="s">
        <v>7344</v>
      </c>
      <c r="J607" t="s">
        <v>6775</v>
      </c>
      <c r="K607" t="s">
        <v>5867</v>
      </c>
      <c r="M607">
        <v>2009</v>
      </c>
      <c r="N607">
        <v>46</v>
      </c>
      <c r="O607">
        <v>2</v>
      </c>
      <c r="P607">
        <v>43</v>
      </c>
      <c r="Q607">
        <v>51</v>
      </c>
      <c r="S607" t="s">
        <v>5868</v>
      </c>
    </row>
    <row r="608" spans="1:22" x14ac:dyDescent="0.25">
      <c r="A608" t="s">
        <v>5424</v>
      </c>
      <c r="B608" t="str">
        <f t="shared" si="9"/>
        <v>DELETED</v>
      </c>
      <c r="C608" s="5"/>
      <c r="D608" s="5" t="s">
        <v>5431</v>
      </c>
      <c r="E608" s="5"/>
      <c r="F608" s="5"/>
      <c r="G608" s="6" t="s">
        <v>5323</v>
      </c>
      <c r="H608" t="s">
        <v>4518</v>
      </c>
      <c r="I608" t="s">
        <v>7345</v>
      </c>
      <c r="J608" t="s">
        <v>6776</v>
      </c>
      <c r="K608" t="s">
        <v>6777</v>
      </c>
      <c r="M608">
        <v>2010</v>
      </c>
      <c r="P608">
        <v>115</v>
      </c>
      <c r="Q608">
        <v>136</v>
      </c>
      <c r="U608" t="s">
        <v>6778</v>
      </c>
      <c r="V608" t="s">
        <v>5640</v>
      </c>
    </row>
    <row r="609" spans="1:22" x14ac:dyDescent="0.25">
      <c r="A609" t="s">
        <v>5426</v>
      </c>
      <c r="B609" t="str">
        <f t="shared" si="9"/>
        <v>DELETED</v>
      </c>
      <c r="C609" s="5" t="s">
        <v>5431</v>
      </c>
      <c r="D609" s="5"/>
      <c r="E609" s="5"/>
      <c r="F609" s="5"/>
      <c r="G609" s="6" t="s">
        <v>5324</v>
      </c>
      <c r="H609" t="s">
        <v>4519</v>
      </c>
      <c r="I609" t="s">
        <v>7346</v>
      </c>
      <c r="J609" t="s">
        <v>6779</v>
      </c>
      <c r="K609" t="s">
        <v>6780</v>
      </c>
      <c r="M609">
        <v>2010</v>
      </c>
      <c r="P609">
        <v>327</v>
      </c>
      <c r="Q609">
        <v>336</v>
      </c>
      <c r="U609" t="s">
        <v>6781</v>
      </c>
      <c r="V609" t="s">
        <v>5640</v>
      </c>
    </row>
    <row r="610" spans="1:22" x14ac:dyDescent="0.25">
      <c r="A610" t="s">
        <v>5425</v>
      </c>
      <c r="B610" t="str">
        <f t="shared" si="9"/>
        <v>DELETED</v>
      </c>
      <c r="C610" s="5"/>
      <c r="D610" s="5"/>
      <c r="E610" s="5" t="s">
        <v>5431</v>
      </c>
      <c r="F610" s="5"/>
      <c r="G610" s="6" t="s">
        <v>5325</v>
      </c>
      <c r="H610" t="s">
        <v>4520</v>
      </c>
      <c r="I610" t="s">
        <v>7347</v>
      </c>
      <c r="J610" t="s">
        <v>6782</v>
      </c>
      <c r="K610" t="s">
        <v>6783</v>
      </c>
      <c r="M610">
        <v>2010</v>
      </c>
      <c r="N610">
        <v>13</v>
      </c>
      <c r="O610">
        <v>4</v>
      </c>
      <c r="P610">
        <v>515</v>
      </c>
      <c r="Q610">
        <v>542</v>
      </c>
      <c r="S610" t="s">
        <v>6784</v>
      </c>
    </row>
    <row r="611" spans="1:22" x14ac:dyDescent="0.25">
      <c r="A611" t="s">
        <v>5426</v>
      </c>
      <c r="B611" t="str">
        <f t="shared" si="9"/>
        <v>DELETED</v>
      </c>
      <c r="C611" s="5" t="s">
        <v>5431</v>
      </c>
      <c r="D611" s="5"/>
      <c r="E611" s="5"/>
      <c r="F611" s="5"/>
      <c r="G611" s="6" t="s">
        <v>5326</v>
      </c>
      <c r="H611" t="s">
        <v>4521</v>
      </c>
      <c r="I611" t="s">
        <v>7348</v>
      </c>
      <c r="J611" t="s">
        <v>6785</v>
      </c>
      <c r="K611" t="s">
        <v>6756</v>
      </c>
      <c r="M611">
        <v>2010</v>
      </c>
      <c r="P611">
        <v>325</v>
      </c>
      <c r="Q611">
        <v>334</v>
      </c>
      <c r="U611" t="s">
        <v>6786</v>
      </c>
      <c r="V611" t="s">
        <v>5640</v>
      </c>
    </row>
    <row r="612" spans="1:22" x14ac:dyDescent="0.25">
      <c r="A612" t="s">
        <v>5424</v>
      </c>
      <c r="B612" t="str">
        <f t="shared" si="9"/>
        <v>DELETED</v>
      </c>
      <c r="C612" s="5"/>
      <c r="D612" s="5"/>
      <c r="E612" s="5" t="s">
        <v>5431</v>
      </c>
      <c r="F612" s="5"/>
      <c r="G612" s="6" t="s">
        <v>5327</v>
      </c>
      <c r="H612" t="s">
        <v>4393</v>
      </c>
      <c r="I612" t="s">
        <v>7254</v>
      </c>
      <c r="J612" t="s">
        <v>6486</v>
      </c>
      <c r="K612" t="s">
        <v>6487</v>
      </c>
      <c r="M612">
        <v>2010</v>
      </c>
      <c r="P612">
        <v>387</v>
      </c>
      <c r="Q612">
        <v>418</v>
      </c>
      <c r="U612" t="s">
        <v>6787</v>
      </c>
      <c r="V612" t="s">
        <v>5640</v>
      </c>
    </row>
    <row r="613" spans="1:22" x14ac:dyDescent="0.25">
      <c r="A613" t="s">
        <v>5426</v>
      </c>
      <c r="B613" t="str">
        <f t="shared" si="9"/>
        <v>DELETED</v>
      </c>
      <c r="C613" s="5"/>
      <c r="D613" s="5"/>
      <c r="E613" s="5" t="s">
        <v>5431</v>
      </c>
      <c r="F613" s="5"/>
      <c r="G613" s="6" t="s">
        <v>5328</v>
      </c>
      <c r="H613" t="s">
        <v>4522</v>
      </c>
      <c r="I613" t="s">
        <v>7349</v>
      </c>
      <c r="J613" t="s">
        <v>6788</v>
      </c>
      <c r="K613" t="s">
        <v>6789</v>
      </c>
      <c r="M613">
        <v>2010</v>
      </c>
      <c r="P613">
        <v>233</v>
      </c>
      <c r="Q613">
        <v>244</v>
      </c>
      <c r="U613" t="s">
        <v>6790</v>
      </c>
      <c r="V613" t="s">
        <v>5640</v>
      </c>
    </row>
    <row r="614" spans="1:22" x14ac:dyDescent="0.25">
      <c r="A614" t="s">
        <v>5426</v>
      </c>
      <c r="B614" t="str">
        <f t="shared" si="9"/>
        <v>DELETED</v>
      </c>
      <c r="C614" s="5"/>
      <c r="D614" s="5"/>
      <c r="E614" s="5" t="s">
        <v>5431</v>
      </c>
      <c r="F614" s="5"/>
      <c r="G614" s="6" t="s">
        <v>5329</v>
      </c>
      <c r="H614" t="s">
        <v>4523</v>
      </c>
      <c r="I614" t="s">
        <v>7350</v>
      </c>
      <c r="J614" t="s">
        <v>6791</v>
      </c>
      <c r="K614" t="s">
        <v>6792</v>
      </c>
      <c r="M614">
        <v>2010</v>
      </c>
      <c r="P614">
        <v>524</v>
      </c>
      <c r="Q614">
        <v>532</v>
      </c>
      <c r="U614" t="s">
        <v>6793</v>
      </c>
      <c r="V614" t="s">
        <v>5640</v>
      </c>
    </row>
    <row r="615" spans="1:22" x14ac:dyDescent="0.25">
      <c r="A615" t="s">
        <v>5426</v>
      </c>
      <c r="B615" t="str">
        <f t="shared" si="9"/>
        <v>DELETED</v>
      </c>
      <c r="C615" s="5"/>
      <c r="D615" s="5" t="s">
        <v>5431</v>
      </c>
      <c r="E615" s="5"/>
      <c r="F615" s="5"/>
      <c r="G615" s="6" t="s">
        <v>5330</v>
      </c>
      <c r="H615" t="s">
        <v>4524</v>
      </c>
      <c r="I615" t="s">
        <v>7351</v>
      </c>
      <c r="J615" t="s">
        <v>6794</v>
      </c>
      <c r="K615" t="s">
        <v>6795</v>
      </c>
      <c r="M615">
        <v>2010</v>
      </c>
      <c r="P615">
        <v>206</v>
      </c>
      <c r="Q615">
        <v>225</v>
      </c>
      <c r="U615" t="s">
        <v>6796</v>
      </c>
      <c r="V615" t="s">
        <v>5640</v>
      </c>
    </row>
    <row r="616" spans="1:22" x14ac:dyDescent="0.25">
      <c r="A616" t="s">
        <v>5426</v>
      </c>
      <c r="B616" t="str">
        <f t="shared" si="9"/>
        <v>DELETED</v>
      </c>
      <c r="C616" s="5"/>
      <c r="D616" s="5"/>
      <c r="E616" s="5" t="s">
        <v>5431</v>
      </c>
      <c r="F616" s="5"/>
      <c r="G616" s="6" t="s">
        <v>5331</v>
      </c>
      <c r="H616" t="s">
        <v>4525</v>
      </c>
      <c r="I616" t="s">
        <v>7352</v>
      </c>
      <c r="J616" t="s">
        <v>6797</v>
      </c>
      <c r="K616" t="s">
        <v>6780</v>
      </c>
      <c r="M616">
        <v>2010</v>
      </c>
      <c r="P616">
        <v>257</v>
      </c>
      <c r="Q616">
        <v>264</v>
      </c>
      <c r="U616" t="s">
        <v>6781</v>
      </c>
      <c r="V616" t="s">
        <v>5640</v>
      </c>
    </row>
    <row r="617" spans="1:22" x14ac:dyDescent="0.25">
      <c r="A617" t="s">
        <v>5426</v>
      </c>
      <c r="B617" t="str">
        <f t="shared" si="9"/>
        <v>DELETED</v>
      </c>
      <c r="C617" s="5"/>
      <c r="D617" s="5"/>
      <c r="E617" s="5" t="s">
        <v>5431</v>
      </c>
      <c r="F617" s="5"/>
      <c r="G617" s="6" t="s">
        <v>5332</v>
      </c>
      <c r="H617" t="s">
        <v>4526</v>
      </c>
      <c r="I617" t="s">
        <v>7353</v>
      </c>
      <c r="J617" t="s">
        <v>6798</v>
      </c>
      <c r="K617" t="s">
        <v>6756</v>
      </c>
      <c r="M617">
        <v>2010</v>
      </c>
      <c r="P617">
        <v>1</v>
      </c>
      <c r="Q617">
        <v>9</v>
      </c>
      <c r="U617" t="s">
        <v>6786</v>
      </c>
      <c r="V617" t="s">
        <v>5640</v>
      </c>
    </row>
    <row r="618" spans="1:22" x14ac:dyDescent="0.25">
      <c r="A618" t="s">
        <v>5424</v>
      </c>
      <c r="B618" t="str">
        <f t="shared" si="9"/>
        <v>DELETED</v>
      </c>
      <c r="C618" s="5"/>
      <c r="D618" s="5"/>
      <c r="E618" s="5" t="s">
        <v>5431</v>
      </c>
      <c r="F618" s="5"/>
      <c r="G618" s="6" t="s">
        <v>5333</v>
      </c>
      <c r="H618" t="s">
        <v>4408</v>
      </c>
      <c r="I618" t="s">
        <v>7265</v>
      </c>
      <c r="J618" t="s">
        <v>6520</v>
      </c>
      <c r="K618" t="s">
        <v>6521</v>
      </c>
      <c r="M618">
        <v>2010</v>
      </c>
      <c r="P618">
        <v>159</v>
      </c>
      <c r="Q618">
        <v>175</v>
      </c>
      <c r="U618" t="s">
        <v>6799</v>
      </c>
      <c r="V618" t="s">
        <v>5640</v>
      </c>
    </row>
    <row r="619" spans="1:22" x14ac:dyDescent="0.25">
      <c r="A619" t="s">
        <v>5426</v>
      </c>
      <c r="B619" t="str">
        <f t="shared" si="9"/>
        <v>DELETED</v>
      </c>
      <c r="C619" s="5"/>
      <c r="D619" s="5"/>
      <c r="E619" s="5" t="s">
        <v>5431</v>
      </c>
      <c r="F619" s="5"/>
      <c r="G619" s="6" t="s">
        <v>5334</v>
      </c>
      <c r="H619" t="s">
        <v>4527</v>
      </c>
      <c r="I619" t="s">
        <v>7354</v>
      </c>
      <c r="J619" t="s">
        <v>6800</v>
      </c>
      <c r="K619" t="s">
        <v>6801</v>
      </c>
      <c r="M619">
        <v>2010</v>
      </c>
      <c r="P619">
        <v>191</v>
      </c>
      <c r="Q619">
        <v>207</v>
      </c>
      <c r="U619" t="s">
        <v>6802</v>
      </c>
      <c r="V619" t="s">
        <v>5640</v>
      </c>
    </row>
    <row r="620" spans="1:22" x14ac:dyDescent="0.25">
      <c r="A620" t="s">
        <v>5426</v>
      </c>
      <c r="B620" t="str">
        <f t="shared" si="9"/>
        <v>DELETED</v>
      </c>
      <c r="C620" s="5"/>
      <c r="D620" s="5"/>
      <c r="E620" s="5" t="s">
        <v>5431</v>
      </c>
      <c r="F620" s="5"/>
      <c r="G620" s="6" t="s">
        <v>5335</v>
      </c>
      <c r="H620" t="s">
        <v>4528</v>
      </c>
      <c r="I620" t="s">
        <v>7355</v>
      </c>
      <c r="J620" t="s">
        <v>6803</v>
      </c>
      <c r="K620" t="s">
        <v>5890</v>
      </c>
      <c r="M620">
        <v>2010</v>
      </c>
      <c r="P620">
        <v>144</v>
      </c>
      <c r="Q620">
        <v>157</v>
      </c>
      <c r="U620" t="s">
        <v>6804</v>
      </c>
      <c r="V620" t="s">
        <v>5640</v>
      </c>
    </row>
    <row r="621" spans="1:22" x14ac:dyDescent="0.25">
      <c r="A621" t="s">
        <v>5424</v>
      </c>
      <c r="B621" t="str">
        <f t="shared" si="9"/>
        <v>DELETED</v>
      </c>
      <c r="C621" s="5"/>
      <c r="D621" s="5"/>
      <c r="E621" s="5" t="s">
        <v>5431</v>
      </c>
      <c r="F621" s="5"/>
      <c r="G621" s="6" t="s">
        <v>5336</v>
      </c>
      <c r="H621" t="s">
        <v>1375</v>
      </c>
      <c r="I621" t="s">
        <v>7356</v>
      </c>
      <c r="J621" t="s">
        <v>6805</v>
      </c>
      <c r="K621" t="s">
        <v>6806</v>
      </c>
      <c r="M621">
        <v>2010</v>
      </c>
      <c r="P621">
        <v>3</v>
      </c>
      <c r="Q621">
        <v>19</v>
      </c>
      <c r="U621" t="s">
        <v>6807</v>
      </c>
      <c r="V621" t="s">
        <v>5640</v>
      </c>
    </row>
    <row r="622" spans="1:22" x14ac:dyDescent="0.25">
      <c r="A622" t="s">
        <v>5425</v>
      </c>
      <c r="B622" t="str">
        <f t="shared" si="9"/>
        <v>DELETED</v>
      </c>
      <c r="C622" s="5"/>
      <c r="D622" s="5"/>
      <c r="E622" s="5" t="s">
        <v>5431</v>
      </c>
      <c r="F622" s="5"/>
      <c r="G622" s="6" t="s">
        <v>5337</v>
      </c>
      <c r="H622" t="s">
        <v>4529</v>
      </c>
      <c r="I622" t="s">
        <v>7357</v>
      </c>
      <c r="J622" t="s">
        <v>6808</v>
      </c>
      <c r="K622" t="s">
        <v>5741</v>
      </c>
      <c r="M622">
        <v>2010</v>
      </c>
      <c r="N622">
        <v>27</v>
      </c>
      <c r="O622">
        <v>3</v>
      </c>
      <c r="P622">
        <v>271</v>
      </c>
      <c r="Q622">
        <v>343</v>
      </c>
      <c r="S622" t="s">
        <v>970</v>
      </c>
    </row>
    <row r="623" spans="1:22" x14ac:dyDescent="0.25">
      <c r="A623" t="s">
        <v>5426</v>
      </c>
      <c r="B623" t="str">
        <f t="shared" si="9"/>
        <v>DELETED</v>
      </c>
      <c r="C623" s="5"/>
      <c r="D623" s="5"/>
      <c r="E623" s="5" t="s">
        <v>5431</v>
      </c>
      <c r="F623" s="5"/>
      <c r="G623" s="6" t="s">
        <v>5338</v>
      </c>
      <c r="H623" t="s">
        <v>4530</v>
      </c>
      <c r="I623" t="s">
        <v>7358</v>
      </c>
      <c r="J623" t="s">
        <v>6809</v>
      </c>
      <c r="K623" t="s">
        <v>4144</v>
      </c>
      <c r="M623">
        <v>2010</v>
      </c>
      <c r="P623">
        <v>343</v>
      </c>
      <c r="Q623">
        <v>358</v>
      </c>
      <c r="U623" t="s">
        <v>6810</v>
      </c>
      <c r="V623" t="s">
        <v>5640</v>
      </c>
    </row>
    <row r="624" spans="1:22" x14ac:dyDescent="0.25">
      <c r="A624" t="s">
        <v>5426</v>
      </c>
      <c r="B624" t="str">
        <f t="shared" si="9"/>
        <v>DELETED</v>
      </c>
      <c r="C624" s="5" t="s">
        <v>5431</v>
      </c>
      <c r="D624" s="5"/>
      <c r="E624" s="5"/>
      <c r="F624" s="5"/>
      <c r="G624" s="6" t="s">
        <v>5339</v>
      </c>
      <c r="H624" t="s">
        <v>4531</v>
      </c>
      <c r="I624" t="s">
        <v>7359</v>
      </c>
      <c r="J624" t="s">
        <v>6811</v>
      </c>
      <c r="K624" t="s">
        <v>6812</v>
      </c>
      <c r="M624">
        <v>2010</v>
      </c>
      <c r="P624">
        <v>91</v>
      </c>
      <c r="Q624">
        <v>105</v>
      </c>
      <c r="U624" t="s">
        <v>6813</v>
      </c>
      <c r="V624" t="s">
        <v>5640</v>
      </c>
    </row>
    <row r="625" spans="1:22" x14ac:dyDescent="0.25">
      <c r="A625" t="s">
        <v>5424</v>
      </c>
      <c r="B625" t="str">
        <f t="shared" si="9"/>
        <v>DELETED</v>
      </c>
      <c r="C625" s="5" t="s">
        <v>5431</v>
      </c>
      <c r="D625" s="5"/>
      <c r="E625" s="5"/>
      <c r="F625" s="5"/>
      <c r="G625" s="6" t="s">
        <v>5340</v>
      </c>
      <c r="H625" t="s">
        <v>4532</v>
      </c>
      <c r="I625" t="s">
        <v>7360</v>
      </c>
      <c r="J625" t="s">
        <v>6814</v>
      </c>
      <c r="K625" t="s">
        <v>6487</v>
      </c>
      <c r="M625">
        <v>2010</v>
      </c>
      <c r="P625">
        <v>313</v>
      </c>
      <c r="Q625">
        <v>338</v>
      </c>
      <c r="U625" t="s">
        <v>6787</v>
      </c>
      <c r="V625" t="s">
        <v>5640</v>
      </c>
    </row>
    <row r="626" spans="1:22" x14ac:dyDescent="0.25">
      <c r="A626" t="s">
        <v>5424</v>
      </c>
      <c r="B626" t="str">
        <f t="shared" si="9"/>
        <v>DELETED</v>
      </c>
      <c r="C626" s="5"/>
      <c r="D626" s="5" t="s">
        <v>5431</v>
      </c>
      <c r="E626" s="5"/>
      <c r="F626" s="5"/>
      <c r="G626" s="6" t="s">
        <v>5341</v>
      </c>
      <c r="H626" t="s">
        <v>4533</v>
      </c>
      <c r="I626" t="s">
        <v>7361</v>
      </c>
      <c r="J626" t="s">
        <v>6815</v>
      </c>
      <c r="K626" t="s">
        <v>6816</v>
      </c>
      <c r="M626">
        <v>2010</v>
      </c>
      <c r="P626">
        <v>65</v>
      </c>
      <c r="Q626">
        <v>85</v>
      </c>
      <c r="U626" t="s">
        <v>6817</v>
      </c>
      <c r="V626" t="s">
        <v>6818</v>
      </c>
    </row>
    <row r="627" spans="1:22" x14ac:dyDescent="0.25">
      <c r="A627" t="s">
        <v>5424</v>
      </c>
      <c r="B627" t="str">
        <f t="shared" si="9"/>
        <v>DELETED</v>
      </c>
      <c r="C627" s="5"/>
      <c r="D627" s="5"/>
      <c r="E627" s="5" t="s">
        <v>5431</v>
      </c>
      <c r="F627" s="5"/>
      <c r="G627" s="6" t="s">
        <v>5342</v>
      </c>
      <c r="H627" t="s">
        <v>4534</v>
      </c>
      <c r="I627" t="s">
        <v>4615</v>
      </c>
      <c r="J627" t="s">
        <v>6819</v>
      </c>
      <c r="K627" t="s">
        <v>6820</v>
      </c>
      <c r="M627">
        <v>2009</v>
      </c>
      <c r="P627">
        <v>1</v>
      </c>
      <c r="Q627">
        <v>26</v>
      </c>
      <c r="U627" t="s">
        <v>6821</v>
      </c>
      <c r="V627" t="s">
        <v>5640</v>
      </c>
    </row>
    <row r="628" spans="1:22" x14ac:dyDescent="0.25">
      <c r="A628" t="s">
        <v>5426</v>
      </c>
      <c r="B628" t="str">
        <f t="shared" si="9"/>
        <v>DELETED</v>
      </c>
      <c r="C628" s="5"/>
      <c r="D628" s="5" t="s">
        <v>5431</v>
      </c>
      <c r="E628" s="5"/>
      <c r="F628" s="5"/>
      <c r="G628" s="6" t="s">
        <v>5343</v>
      </c>
      <c r="H628" t="s">
        <v>4535</v>
      </c>
      <c r="I628" t="s">
        <v>7362</v>
      </c>
      <c r="J628" t="s">
        <v>6822</v>
      </c>
      <c r="K628" t="s">
        <v>6250</v>
      </c>
      <c r="M628">
        <v>2010</v>
      </c>
      <c r="P628">
        <v>1</v>
      </c>
      <c r="Q628">
        <v>16</v>
      </c>
      <c r="U628" t="s">
        <v>6770</v>
      </c>
      <c r="V628" t="s">
        <v>5640</v>
      </c>
    </row>
    <row r="629" spans="1:22" x14ac:dyDescent="0.25">
      <c r="A629" t="s">
        <v>5424</v>
      </c>
      <c r="B629" t="str">
        <f t="shared" si="9"/>
        <v>DELETED</v>
      </c>
      <c r="C629" s="5"/>
      <c r="D629" s="5"/>
      <c r="E629" s="5" t="s">
        <v>5431</v>
      </c>
      <c r="F629" s="5"/>
      <c r="G629" s="6" t="s">
        <v>5344</v>
      </c>
      <c r="H629" t="s">
        <v>4536</v>
      </c>
      <c r="I629" t="s">
        <v>7363</v>
      </c>
      <c r="J629" t="s">
        <v>6823</v>
      </c>
      <c r="K629" t="s">
        <v>6487</v>
      </c>
      <c r="M629">
        <v>2010</v>
      </c>
      <c r="P629">
        <v>187</v>
      </c>
      <c r="Q629">
        <v>211</v>
      </c>
      <c r="U629" t="s">
        <v>6787</v>
      </c>
      <c r="V629" t="s">
        <v>5640</v>
      </c>
    </row>
    <row r="630" spans="1:22" x14ac:dyDescent="0.25">
      <c r="A630" t="s">
        <v>5424</v>
      </c>
      <c r="B630" t="str">
        <f t="shared" si="9"/>
        <v>DELETED</v>
      </c>
      <c r="C630" s="5"/>
      <c r="D630" s="5"/>
      <c r="E630" s="5" t="s">
        <v>5431</v>
      </c>
      <c r="F630" s="5"/>
      <c r="G630" s="6" t="s">
        <v>5345</v>
      </c>
      <c r="H630" t="s">
        <v>4416</v>
      </c>
      <c r="I630" t="s">
        <v>7364</v>
      </c>
      <c r="J630" t="s">
        <v>6824</v>
      </c>
      <c r="K630" t="s">
        <v>6521</v>
      </c>
      <c r="M630">
        <v>2010</v>
      </c>
      <c r="P630">
        <v>239</v>
      </c>
      <c r="Q630">
        <v>265</v>
      </c>
      <c r="U630" t="s">
        <v>6799</v>
      </c>
      <c r="V630" t="s">
        <v>5640</v>
      </c>
    </row>
    <row r="631" spans="1:22" x14ac:dyDescent="0.25">
      <c r="A631" t="s">
        <v>5426</v>
      </c>
      <c r="B631" t="str">
        <f t="shared" si="9"/>
        <v>DELETED</v>
      </c>
      <c r="C631" s="5"/>
      <c r="D631" s="5" t="s">
        <v>5431</v>
      </c>
      <c r="E631" s="5"/>
      <c r="F631" s="5"/>
      <c r="G631" s="6" t="s">
        <v>5346</v>
      </c>
      <c r="H631" t="s">
        <v>353</v>
      </c>
      <c r="I631" t="s">
        <v>7365</v>
      </c>
      <c r="J631" t="s">
        <v>6825</v>
      </c>
      <c r="K631" t="s">
        <v>5890</v>
      </c>
      <c r="M631">
        <v>2009</v>
      </c>
      <c r="P631">
        <v>181</v>
      </c>
      <c r="Q631">
        <v>192</v>
      </c>
      <c r="U631" t="s">
        <v>6826</v>
      </c>
      <c r="V631" t="s">
        <v>5640</v>
      </c>
    </row>
    <row r="632" spans="1:22" x14ac:dyDescent="0.25">
      <c r="A632" t="s">
        <v>5425</v>
      </c>
      <c r="B632" t="str">
        <f t="shared" si="9"/>
        <v>DELETED</v>
      </c>
      <c r="C632" s="5"/>
      <c r="D632" s="5"/>
      <c r="E632" s="5" t="s">
        <v>5431</v>
      </c>
      <c r="F632" s="5"/>
      <c r="G632" s="6" t="s">
        <v>5347</v>
      </c>
      <c r="H632" t="s">
        <v>6986</v>
      </c>
      <c r="I632" t="s">
        <v>7366</v>
      </c>
      <c r="J632" t="s">
        <v>6827</v>
      </c>
      <c r="K632" t="s">
        <v>6828</v>
      </c>
      <c r="M632">
        <v>2009</v>
      </c>
      <c r="N632">
        <v>23</v>
      </c>
      <c r="O632">
        <v>2</v>
      </c>
      <c r="P632">
        <v>47</v>
      </c>
      <c r="Q632">
        <v>65</v>
      </c>
      <c r="S632" t="s">
        <v>6829</v>
      </c>
    </row>
    <row r="633" spans="1:22" x14ac:dyDescent="0.25">
      <c r="A633" t="s">
        <v>5426</v>
      </c>
      <c r="B633" t="str">
        <f t="shared" si="9"/>
        <v>DELETED</v>
      </c>
      <c r="C633" s="5"/>
      <c r="D633" s="5"/>
      <c r="E633" s="5" t="s">
        <v>5431</v>
      </c>
      <c r="F633" s="5"/>
      <c r="G633" s="6" t="s">
        <v>5348</v>
      </c>
      <c r="H633" t="s">
        <v>4537</v>
      </c>
      <c r="I633" t="s">
        <v>7367</v>
      </c>
      <c r="J633" t="s">
        <v>6830</v>
      </c>
      <c r="K633" t="s">
        <v>6831</v>
      </c>
      <c r="M633">
        <v>2009</v>
      </c>
      <c r="P633">
        <v>76</v>
      </c>
      <c r="Q633">
        <v>93</v>
      </c>
      <c r="U633" t="s">
        <v>6832</v>
      </c>
      <c r="V633" t="s">
        <v>5640</v>
      </c>
    </row>
    <row r="634" spans="1:22" x14ac:dyDescent="0.25">
      <c r="A634" t="s">
        <v>5426</v>
      </c>
      <c r="B634" t="str">
        <f t="shared" si="9"/>
        <v>DELETED</v>
      </c>
      <c r="C634" s="5" t="s">
        <v>5431</v>
      </c>
      <c r="D634" s="5"/>
      <c r="E634" s="5"/>
      <c r="F634" s="5"/>
      <c r="G634" s="6" t="s">
        <v>5349</v>
      </c>
      <c r="H634" t="s">
        <v>4538</v>
      </c>
      <c r="I634" t="s">
        <v>7368</v>
      </c>
      <c r="J634" t="s">
        <v>6833</v>
      </c>
      <c r="K634" t="s">
        <v>5526</v>
      </c>
      <c r="M634">
        <v>2009</v>
      </c>
      <c r="P634">
        <v>95</v>
      </c>
      <c r="Q634">
        <v>96</v>
      </c>
      <c r="U634" t="s">
        <v>6834</v>
      </c>
      <c r="V634" t="s">
        <v>5640</v>
      </c>
    </row>
    <row r="635" spans="1:22" x14ac:dyDescent="0.25">
      <c r="A635" t="s">
        <v>5428</v>
      </c>
      <c r="B635" t="str">
        <f t="shared" si="9"/>
        <v>DELETED</v>
      </c>
      <c r="C635" s="5"/>
      <c r="D635" s="5"/>
      <c r="E635" s="5" t="s">
        <v>5431</v>
      </c>
      <c r="F635" s="5"/>
      <c r="G635" s="6" t="s">
        <v>5350</v>
      </c>
      <c r="H635" t="s">
        <v>4144</v>
      </c>
      <c r="I635" t="s">
        <v>1791</v>
      </c>
      <c r="K635" t="s">
        <v>6303</v>
      </c>
      <c r="M635">
        <v>2009</v>
      </c>
      <c r="P635">
        <v>289</v>
      </c>
      <c r="Q635">
        <v>293</v>
      </c>
      <c r="U635" t="s">
        <v>6835</v>
      </c>
      <c r="V635" t="s">
        <v>6836</v>
      </c>
    </row>
    <row r="636" spans="1:22" x14ac:dyDescent="0.25">
      <c r="A636" t="s">
        <v>5425</v>
      </c>
      <c r="B636" t="str">
        <f t="shared" si="9"/>
        <v>DELETED</v>
      </c>
      <c r="C636" s="5"/>
      <c r="D636" s="5"/>
      <c r="E636" s="5" t="s">
        <v>5431</v>
      </c>
      <c r="F636" s="5"/>
      <c r="G636" s="6" t="s">
        <v>5351</v>
      </c>
      <c r="H636" t="s">
        <v>464</v>
      </c>
      <c r="I636" t="s">
        <v>7369</v>
      </c>
      <c r="J636" t="s">
        <v>827</v>
      </c>
      <c r="K636" t="s">
        <v>5741</v>
      </c>
      <c r="M636">
        <v>2009</v>
      </c>
      <c r="N636">
        <v>25</v>
      </c>
      <c r="O636">
        <v>3</v>
      </c>
      <c r="P636">
        <v>193</v>
      </c>
      <c r="Q636">
        <v>240</v>
      </c>
      <c r="S636" t="s">
        <v>970</v>
      </c>
    </row>
    <row r="637" spans="1:22" x14ac:dyDescent="0.25">
      <c r="A637" t="s">
        <v>5426</v>
      </c>
      <c r="B637" t="str">
        <f t="shared" si="9"/>
        <v>READ</v>
      </c>
      <c r="C637" s="5"/>
      <c r="D637" s="5"/>
      <c r="E637" s="5"/>
      <c r="F637" s="5"/>
      <c r="G637" s="6" t="s">
        <v>5352</v>
      </c>
      <c r="H637" t="s">
        <v>4539</v>
      </c>
      <c r="I637" t="s">
        <v>7370</v>
      </c>
      <c r="J637" t="s">
        <v>6837</v>
      </c>
      <c r="K637" t="s">
        <v>5526</v>
      </c>
      <c r="M637">
        <v>2008</v>
      </c>
      <c r="P637">
        <v>30</v>
      </c>
      <c r="Q637">
        <v>41</v>
      </c>
      <c r="U637" t="s">
        <v>6838</v>
      </c>
      <c r="V637" t="s">
        <v>5640</v>
      </c>
    </row>
    <row r="638" spans="1:22" x14ac:dyDescent="0.25">
      <c r="A638" t="s">
        <v>5426</v>
      </c>
      <c r="B638" t="str">
        <f t="shared" si="9"/>
        <v>DELETED</v>
      </c>
      <c r="C638" s="5" t="s">
        <v>5431</v>
      </c>
      <c r="D638" s="5"/>
      <c r="E638" s="5"/>
      <c r="F638" s="5"/>
      <c r="G638" s="6" t="s">
        <v>5353</v>
      </c>
      <c r="H638" t="s">
        <v>4540</v>
      </c>
      <c r="I638" t="s">
        <v>7371</v>
      </c>
      <c r="J638" t="s">
        <v>6839</v>
      </c>
      <c r="K638" t="s">
        <v>4144</v>
      </c>
      <c r="M638">
        <v>2009</v>
      </c>
      <c r="P638">
        <v>1</v>
      </c>
      <c r="Q638">
        <v>14</v>
      </c>
      <c r="U638" t="s">
        <v>6840</v>
      </c>
      <c r="V638" t="s">
        <v>5640</v>
      </c>
    </row>
    <row r="639" spans="1:22" x14ac:dyDescent="0.25">
      <c r="A639" t="s">
        <v>5425</v>
      </c>
      <c r="B639" t="str">
        <f t="shared" si="9"/>
        <v>DELETED</v>
      </c>
      <c r="C639" s="5"/>
      <c r="D639" s="5"/>
      <c r="E639" s="5" t="s">
        <v>5431</v>
      </c>
      <c r="F639" s="5"/>
      <c r="G639" s="6" t="s">
        <v>5354</v>
      </c>
      <c r="H639" t="s">
        <v>4541</v>
      </c>
      <c r="I639" t="s">
        <v>7372</v>
      </c>
      <c r="J639" t="s">
        <v>6841</v>
      </c>
      <c r="K639" t="s">
        <v>5536</v>
      </c>
      <c r="M639">
        <v>2008</v>
      </c>
      <c r="N639">
        <v>32</v>
      </c>
      <c r="O639">
        <v>2</v>
      </c>
      <c r="P639">
        <v>163</v>
      </c>
      <c r="Q639">
        <v>190</v>
      </c>
      <c r="S639" t="s">
        <v>938</v>
      </c>
    </row>
    <row r="640" spans="1:22" x14ac:dyDescent="0.25">
      <c r="A640" t="s">
        <v>5426</v>
      </c>
      <c r="B640" t="str">
        <f t="shared" si="9"/>
        <v>DELETED</v>
      </c>
      <c r="C640" s="5"/>
      <c r="D640" s="5"/>
      <c r="E640" s="5" t="s">
        <v>5431</v>
      </c>
      <c r="F640" s="5"/>
      <c r="G640" s="6" t="s">
        <v>5355</v>
      </c>
      <c r="H640" t="s">
        <v>4542</v>
      </c>
      <c r="I640" t="s">
        <v>7373</v>
      </c>
      <c r="J640" t="s">
        <v>6842</v>
      </c>
      <c r="K640" t="s">
        <v>5890</v>
      </c>
      <c r="M640">
        <v>2009</v>
      </c>
      <c r="P640">
        <v>169</v>
      </c>
      <c r="Q640">
        <v>180</v>
      </c>
      <c r="U640" t="s">
        <v>6826</v>
      </c>
      <c r="V640" t="s">
        <v>5640</v>
      </c>
    </row>
    <row r="641" spans="1:22" x14ac:dyDescent="0.25">
      <c r="A641" t="s">
        <v>5424</v>
      </c>
      <c r="B641" t="str">
        <f t="shared" si="9"/>
        <v>DELETED</v>
      </c>
      <c r="C641" s="5"/>
      <c r="D641" s="5"/>
      <c r="E641" s="5" t="s">
        <v>5431</v>
      </c>
      <c r="F641" s="5"/>
      <c r="G641" s="6" t="s">
        <v>5356</v>
      </c>
      <c r="H641" t="s">
        <v>4543</v>
      </c>
      <c r="I641" t="s">
        <v>7374</v>
      </c>
      <c r="J641" t="s">
        <v>6843</v>
      </c>
      <c r="K641" t="s">
        <v>6844</v>
      </c>
      <c r="M641">
        <v>2008</v>
      </c>
      <c r="P641">
        <v>35</v>
      </c>
      <c r="Q641">
        <v>80</v>
      </c>
      <c r="U641" t="s">
        <v>6845</v>
      </c>
      <c r="V641" t="s">
        <v>5640</v>
      </c>
    </row>
    <row r="642" spans="1:22" x14ac:dyDescent="0.25">
      <c r="A642" t="s">
        <v>5424</v>
      </c>
      <c r="B642" t="str">
        <f t="shared" si="9"/>
        <v>DELETED</v>
      </c>
      <c r="C642" s="5"/>
      <c r="D642" s="5"/>
      <c r="E642" s="5" t="s">
        <v>5431</v>
      </c>
      <c r="F642" s="5"/>
      <c r="G642" s="6" t="s">
        <v>5357</v>
      </c>
      <c r="H642" t="s">
        <v>4544</v>
      </c>
      <c r="I642" t="s">
        <v>4713</v>
      </c>
      <c r="J642" t="s">
        <v>6846</v>
      </c>
      <c r="K642" t="s">
        <v>6847</v>
      </c>
      <c r="M642">
        <v>2008</v>
      </c>
      <c r="P642">
        <v>637</v>
      </c>
      <c r="Q642">
        <v>657</v>
      </c>
      <c r="U642" t="s">
        <v>6848</v>
      </c>
      <c r="V642" t="s">
        <v>5640</v>
      </c>
    </row>
    <row r="643" spans="1:22" x14ac:dyDescent="0.25">
      <c r="A643" t="s">
        <v>5426</v>
      </c>
      <c r="B643" t="str">
        <f t="shared" ref="B643:B706" si="10">IF(OR(C643="x",D643="x",E643="x",F643="x"),"DELETED","READ")</f>
        <v>DELETED</v>
      </c>
      <c r="C643" s="5"/>
      <c r="D643" s="5"/>
      <c r="E643" s="5" t="s">
        <v>5431</v>
      </c>
      <c r="F643" s="5"/>
      <c r="G643" s="6" t="s">
        <v>5358</v>
      </c>
      <c r="H643" t="s">
        <v>4545</v>
      </c>
      <c r="I643" t="s">
        <v>7375</v>
      </c>
      <c r="J643" t="s">
        <v>6849</v>
      </c>
      <c r="K643" t="s">
        <v>4144</v>
      </c>
      <c r="M643">
        <v>2009</v>
      </c>
      <c r="P643">
        <v>48</v>
      </c>
      <c r="Q643">
        <v>63</v>
      </c>
      <c r="U643" t="s">
        <v>6840</v>
      </c>
      <c r="V643" t="s">
        <v>5640</v>
      </c>
    </row>
    <row r="644" spans="1:22" x14ac:dyDescent="0.25">
      <c r="A644" t="s">
        <v>5426</v>
      </c>
      <c r="B644" t="str">
        <f t="shared" si="10"/>
        <v>DELETED</v>
      </c>
      <c r="C644" s="5" t="s">
        <v>5431</v>
      </c>
      <c r="D644" s="5"/>
      <c r="E644" s="5"/>
      <c r="F644" s="5"/>
      <c r="G644" s="6" t="s">
        <v>5359</v>
      </c>
      <c r="H644" t="s">
        <v>4546</v>
      </c>
      <c r="I644" t="s">
        <v>7376</v>
      </c>
      <c r="J644" t="s">
        <v>6851</v>
      </c>
      <c r="K644" t="s">
        <v>6850</v>
      </c>
      <c r="M644">
        <v>2008</v>
      </c>
      <c r="P644">
        <v>425</v>
      </c>
      <c r="Q644">
        <v>438</v>
      </c>
      <c r="U644" t="s">
        <v>6852</v>
      </c>
      <c r="V644" t="s">
        <v>5640</v>
      </c>
    </row>
    <row r="645" spans="1:22" x14ac:dyDescent="0.25">
      <c r="A645" t="s">
        <v>5424</v>
      </c>
      <c r="B645" t="str">
        <f t="shared" si="10"/>
        <v>DELETED</v>
      </c>
      <c r="C645" s="5"/>
      <c r="D645" s="5" t="s">
        <v>5431</v>
      </c>
      <c r="E645" s="5"/>
      <c r="F645" s="5"/>
      <c r="G645" s="6" t="s">
        <v>5360</v>
      </c>
      <c r="H645" t="s">
        <v>6854</v>
      </c>
      <c r="I645" t="s">
        <v>7377</v>
      </c>
      <c r="J645" t="s">
        <v>6853</v>
      </c>
      <c r="K645" t="s">
        <v>6820</v>
      </c>
      <c r="M645">
        <v>2009</v>
      </c>
      <c r="P645">
        <v>46</v>
      </c>
      <c r="Q645">
        <v>63</v>
      </c>
      <c r="U645" t="s">
        <v>6821</v>
      </c>
      <c r="V645" t="s">
        <v>5640</v>
      </c>
    </row>
    <row r="646" spans="1:22" x14ac:dyDescent="0.25">
      <c r="A646" t="s">
        <v>5426</v>
      </c>
      <c r="B646" t="str">
        <f t="shared" si="10"/>
        <v>DELETED</v>
      </c>
      <c r="C646" s="5"/>
      <c r="D646" s="5"/>
      <c r="E646" s="5" t="s">
        <v>5431</v>
      </c>
      <c r="F646" s="5"/>
      <c r="G646" s="6" t="s">
        <v>5361</v>
      </c>
      <c r="H646" t="s">
        <v>4547</v>
      </c>
      <c r="I646" t="s">
        <v>4615</v>
      </c>
      <c r="J646" t="s">
        <v>6855</v>
      </c>
      <c r="K646" t="s">
        <v>6364</v>
      </c>
      <c r="M646">
        <v>2008</v>
      </c>
      <c r="P646">
        <v>27</v>
      </c>
      <c r="Q646">
        <v>42</v>
      </c>
      <c r="U646" t="s">
        <v>6856</v>
      </c>
      <c r="V646" t="s">
        <v>5640</v>
      </c>
    </row>
    <row r="647" spans="1:22" x14ac:dyDescent="0.25">
      <c r="A647" t="s">
        <v>5426</v>
      </c>
      <c r="B647" t="str">
        <f t="shared" si="10"/>
        <v>DELETED</v>
      </c>
      <c r="C647" s="5"/>
      <c r="D647" s="5"/>
      <c r="E647" s="5" t="s">
        <v>5431</v>
      </c>
      <c r="F647" s="5"/>
      <c r="G647" s="6" t="s">
        <v>5362</v>
      </c>
      <c r="H647" t="s">
        <v>4548</v>
      </c>
      <c r="I647" t="s">
        <v>7378</v>
      </c>
      <c r="J647" t="s">
        <v>6857</v>
      </c>
      <c r="K647" t="s">
        <v>6364</v>
      </c>
      <c r="M647">
        <v>2008</v>
      </c>
      <c r="P647">
        <v>3</v>
      </c>
      <c r="Q647">
        <v>15</v>
      </c>
      <c r="U647" t="s">
        <v>6856</v>
      </c>
      <c r="V647" t="s">
        <v>5640</v>
      </c>
    </row>
    <row r="648" spans="1:22" x14ac:dyDescent="0.25">
      <c r="A648" t="s">
        <v>5426</v>
      </c>
      <c r="B648" t="str">
        <f t="shared" si="10"/>
        <v>DELETED</v>
      </c>
      <c r="C648" s="5"/>
      <c r="D648" s="5"/>
      <c r="E648" s="5" t="s">
        <v>5431</v>
      </c>
      <c r="F648" s="5"/>
      <c r="G648" s="6" t="s">
        <v>5363</v>
      </c>
      <c r="H648" t="s">
        <v>4549</v>
      </c>
      <c r="I648" t="s">
        <v>7379</v>
      </c>
      <c r="J648" t="s">
        <v>6858</v>
      </c>
      <c r="K648" t="s">
        <v>6859</v>
      </c>
      <c r="M648">
        <v>2008</v>
      </c>
      <c r="P648">
        <v>263</v>
      </c>
      <c r="Q648">
        <v>272</v>
      </c>
      <c r="U648" t="s">
        <v>6860</v>
      </c>
      <c r="V648" t="s">
        <v>5640</v>
      </c>
    </row>
    <row r="649" spans="1:22" x14ac:dyDescent="0.25">
      <c r="A649" t="s">
        <v>5426</v>
      </c>
      <c r="B649" t="str">
        <f t="shared" si="10"/>
        <v>DELETED</v>
      </c>
      <c r="C649" s="5" t="s">
        <v>5431</v>
      </c>
      <c r="D649" s="5"/>
      <c r="E649" s="5"/>
      <c r="F649" s="5"/>
      <c r="G649" s="6" t="s">
        <v>5364</v>
      </c>
      <c r="H649" t="s">
        <v>4550</v>
      </c>
      <c r="I649" t="s">
        <v>7380</v>
      </c>
      <c r="J649" t="s">
        <v>6861</v>
      </c>
      <c r="K649" t="s">
        <v>5526</v>
      </c>
      <c r="M649">
        <v>2008</v>
      </c>
      <c r="P649">
        <v>3</v>
      </c>
      <c r="Q649">
        <v>4</v>
      </c>
      <c r="U649" t="s">
        <v>6838</v>
      </c>
      <c r="V649" t="s">
        <v>5640</v>
      </c>
    </row>
    <row r="650" spans="1:22" x14ac:dyDescent="0.25">
      <c r="A650" t="s">
        <v>5426</v>
      </c>
      <c r="B650" t="str">
        <f t="shared" si="10"/>
        <v>DELETED</v>
      </c>
      <c r="C650" s="5" t="s">
        <v>5431</v>
      </c>
      <c r="D650" s="5"/>
      <c r="E650" s="5"/>
      <c r="F650" s="5"/>
      <c r="G650" s="6" t="s">
        <v>5365</v>
      </c>
      <c r="H650" t="s">
        <v>4551</v>
      </c>
      <c r="I650" t="s">
        <v>7381</v>
      </c>
      <c r="J650" t="s">
        <v>6862</v>
      </c>
      <c r="K650" t="s">
        <v>5526</v>
      </c>
      <c r="M650">
        <v>2008</v>
      </c>
      <c r="P650">
        <v>5</v>
      </c>
      <c r="Q650">
        <v>10</v>
      </c>
      <c r="U650" t="s">
        <v>6838</v>
      </c>
      <c r="V650" t="s">
        <v>5640</v>
      </c>
    </row>
    <row r="651" spans="1:22" x14ac:dyDescent="0.25">
      <c r="A651" t="s">
        <v>5426</v>
      </c>
      <c r="B651" t="str">
        <f t="shared" si="10"/>
        <v>DELETED</v>
      </c>
      <c r="C651" s="5"/>
      <c r="D651" s="5"/>
      <c r="E651" s="5" t="s">
        <v>5431</v>
      </c>
      <c r="F651" s="5"/>
      <c r="G651" s="6" t="s">
        <v>5366</v>
      </c>
      <c r="H651" t="s">
        <v>4451</v>
      </c>
      <c r="I651" t="s">
        <v>7290</v>
      </c>
      <c r="J651" t="s">
        <v>6863</v>
      </c>
      <c r="K651" t="s">
        <v>5578</v>
      </c>
      <c r="M651">
        <v>2008</v>
      </c>
      <c r="P651">
        <v>450</v>
      </c>
      <c r="Q651">
        <v>464</v>
      </c>
      <c r="U651" t="s">
        <v>6864</v>
      </c>
      <c r="V651" t="s">
        <v>5640</v>
      </c>
    </row>
    <row r="652" spans="1:22" x14ac:dyDescent="0.25">
      <c r="A652" t="s">
        <v>5426</v>
      </c>
      <c r="B652" t="str">
        <f t="shared" si="10"/>
        <v>DELETED</v>
      </c>
      <c r="C652" s="5"/>
      <c r="D652" s="5"/>
      <c r="E652" s="5" t="s">
        <v>5431</v>
      </c>
      <c r="F652" s="5"/>
      <c r="G652" s="6" t="s">
        <v>5367</v>
      </c>
      <c r="H652" t="s">
        <v>4552</v>
      </c>
      <c r="I652" t="s">
        <v>7382</v>
      </c>
      <c r="J652" t="s">
        <v>6865</v>
      </c>
      <c r="K652" t="s">
        <v>6298</v>
      </c>
      <c r="M652">
        <v>2008</v>
      </c>
      <c r="P652">
        <v>837</v>
      </c>
      <c r="Q652">
        <v>850</v>
      </c>
      <c r="U652" t="s">
        <v>6866</v>
      </c>
      <c r="V652" t="s">
        <v>5640</v>
      </c>
    </row>
    <row r="653" spans="1:22" x14ac:dyDescent="0.25">
      <c r="A653" t="s">
        <v>5426</v>
      </c>
      <c r="B653" t="str">
        <f t="shared" si="10"/>
        <v>DELETED</v>
      </c>
      <c r="C653" s="5"/>
      <c r="D653" s="5" t="s">
        <v>5431</v>
      </c>
      <c r="E653" s="5"/>
      <c r="F653" s="5"/>
      <c r="G653" s="6" t="s">
        <v>5368</v>
      </c>
      <c r="H653" t="s">
        <v>4553</v>
      </c>
      <c r="I653" t="s">
        <v>7383</v>
      </c>
      <c r="J653" t="s">
        <v>6867</v>
      </c>
      <c r="K653" t="s">
        <v>5526</v>
      </c>
      <c r="M653">
        <v>2008</v>
      </c>
      <c r="P653">
        <v>11</v>
      </c>
      <c r="Q653">
        <v>16</v>
      </c>
      <c r="U653" t="s">
        <v>6838</v>
      </c>
      <c r="V653" t="s">
        <v>5640</v>
      </c>
    </row>
    <row r="654" spans="1:22" x14ac:dyDescent="0.25">
      <c r="A654" t="s">
        <v>5426</v>
      </c>
      <c r="B654" t="str">
        <f t="shared" si="10"/>
        <v>DELETED</v>
      </c>
      <c r="C654" s="5" t="s">
        <v>5431</v>
      </c>
      <c r="D654" s="5"/>
      <c r="E654" s="5"/>
      <c r="F654" s="5"/>
      <c r="G654" s="6" t="s">
        <v>5369</v>
      </c>
      <c r="H654" t="s">
        <v>4554</v>
      </c>
      <c r="I654" t="s">
        <v>7384</v>
      </c>
      <c r="J654" t="s">
        <v>6868</v>
      </c>
      <c r="K654" t="s">
        <v>4144</v>
      </c>
      <c r="M654">
        <v>2008</v>
      </c>
      <c r="P654">
        <v>84</v>
      </c>
      <c r="Q654">
        <v>99</v>
      </c>
      <c r="U654" t="s">
        <v>6869</v>
      </c>
      <c r="V654" t="s">
        <v>5640</v>
      </c>
    </row>
    <row r="655" spans="1:22" x14ac:dyDescent="0.25">
      <c r="A655" t="s">
        <v>5426</v>
      </c>
      <c r="B655" t="str">
        <f t="shared" si="10"/>
        <v>DELETED</v>
      </c>
      <c r="C655" s="5"/>
      <c r="D655" s="5"/>
      <c r="E655" s="5" t="s">
        <v>5431</v>
      </c>
      <c r="F655" s="5"/>
      <c r="G655" s="6" t="s">
        <v>5370</v>
      </c>
      <c r="H655" t="s">
        <v>4555</v>
      </c>
      <c r="I655" t="s">
        <v>1791</v>
      </c>
      <c r="J655" t="s">
        <v>6870</v>
      </c>
      <c r="K655" t="s">
        <v>6871</v>
      </c>
      <c r="M655">
        <v>2008</v>
      </c>
      <c r="P655">
        <v>18</v>
      </c>
      <c r="Q655">
        <v>37</v>
      </c>
      <c r="U655" t="s">
        <v>6872</v>
      </c>
      <c r="V655" t="s">
        <v>5640</v>
      </c>
    </row>
    <row r="656" spans="1:22" x14ac:dyDescent="0.25">
      <c r="A656" t="s">
        <v>5424</v>
      </c>
      <c r="B656" t="str">
        <f t="shared" si="10"/>
        <v>DELETED</v>
      </c>
      <c r="C656" s="5" t="s">
        <v>5431</v>
      </c>
      <c r="D656" s="5"/>
      <c r="E656" s="5"/>
      <c r="F656" s="5"/>
      <c r="G656" s="6" t="s">
        <v>5371</v>
      </c>
      <c r="H656" t="s">
        <v>4556</v>
      </c>
      <c r="I656" t="s">
        <v>4654</v>
      </c>
      <c r="J656" t="s">
        <v>6873</v>
      </c>
      <c r="K656" t="s">
        <v>6874</v>
      </c>
      <c r="M656">
        <v>2008</v>
      </c>
      <c r="P656">
        <v>17</v>
      </c>
      <c r="Q656">
        <v>57</v>
      </c>
      <c r="U656" t="s">
        <v>6875</v>
      </c>
      <c r="V656" t="s">
        <v>5640</v>
      </c>
    </row>
    <row r="657" spans="1:23" x14ac:dyDescent="0.25">
      <c r="A657" t="s">
        <v>5425</v>
      </c>
      <c r="B657" t="str">
        <f t="shared" si="10"/>
        <v>DELETED</v>
      </c>
      <c r="C657" s="5" t="s">
        <v>5431</v>
      </c>
      <c r="D657" s="5"/>
      <c r="E657" s="5"/>
      <c r="F657" s="5"/>
      <c r="G657" s="6" t="s">
        <v>5372</v>
      </c>
      <c r="H657" t="s">
        <v>4557</v>
      </c>
      <c r="I657" t="s">
        <v>7385</v>
      </c>
      <c r="J657" t="s">
        <v>6876</v>
      </c>
      <c r="K657" t="s">
        <v>6877</v>
      </c>
      <c r="M657">
        <v>2007</v>
      </c>
      <c r="N657">
        <v>14</v>
      </c>
      <c r="O657">
        <v>2</v>
      </c>
      <c r="P657">
        <v>245</v>
      </c>
      <c r="Q657">
        <v>304</v>
      </c>
      <c r="S657" t="s">
        <v>6878</v>
      </c>
    </row>
    <row r="658" spans="1:23" x14ac:dyDescent="0.25">
      <c r="A658" t="s">
        <v>5426</v>
      </c>
      <c r="B658" t="str">
        <f t="shared" si="10"/>
        <v>DELETED</v>
      </c>
      <c r="C658" s="5"/>
      <c r="D658" s="5"/>
      <c r="E658" s="5" t="s">
        <v>5431</v>
      </c>
      <c r="F658" s="5"/>
      <c r="G658" s="6" t="s">
        <v>5373</v>
      </c>
      <c r="H658" t="s">
        <v>4558</v>
      </c>
      <c r="I658" t="s">
        <v>7386</v>
      </c>
      <c r="J658" t="s">
        <v>6879</v>
      </c>
      <c r="K658" t="s">
        <v>4144</v>
      </c>
      <c r="M658">
        <v>2008</v>
      </c>
      <c r="P658">
        <v>67</v>
      </c>
      <c r="Q658">
        <v>83</v>
      </c>
      <c r="U658" t="s">
        <v>6869</v>
      </c>
      <c r="V658" t="s">
        <v>5640</v>
      </c>
    </row>
    <row r="659" spans="1:23" x14ac:dyDescent="0.25">
      <c r="A659" t="s">
        <v>5424</v>
      </c>
      <c r="B659" t="str">
        <f t="shared" si="10"/>
        <v>DELETED</v>
      </c>
      <c r="C659" s="5" t="s">
        <v>5431</v>
      </c>
      <c r="D659" s="5"/>
      <c r="E659" s="5"/>
      <c r="F659" s="5"/>
      <c r="G659" s="6" t="s">
        <v>5374</v>
      </c>
      <c r="H659" t="s">
        <v>4559</v>
      </c>
      <c r="I659" t="s">
        <v>18</v>
      </c>
      <c r="J659" t="s">
        <v>6880</v>
      </c>
      <c r="K659" t="s">
        <v>6881</v>
      </c>
      <c r="M659">
        <v>2008</v>
      </c>
      <c r="P659">
        <v>411</v>
      </c>
      <c r="Q659">
        <v>440</v>
      </c>
      <c r="U659" t="s">
        <v>6882</v>
      </c>
      <c r="V659" t="s">
        <v>5569</v>
      </c>
    </row>
    <row r="660" spans="1:23" x14ac:dyDescent="0.25">
      <c r="A660" t="s">
        <v>5425</v>
      </c>
      <c r="B660" t="str">
        <f t="shared" si="10"/>
        <v>DELETED</v>
      </c>
      <c r="C660" s="5"/>
      <c r="D660" s="5"/>
      <c r="E660" s="5" t="s">
        <v>5431</v>
      </c>
      <c r="F660" s="5"/>
      <c r="G660" s="6" t="s">
        <v>5375</v>
      </c>
      <c r="H660" t="s">
        <v>4560</v>
      </c>
      <c r="I660" t="s">
        <v>7387</v>
      </c>
      <c r="J660" t="s">
        <v>6883</v>
      </c>
      <c r="K660" t="s">
        <v>6071</v>
      </c>
      <c r="M660">
        <v>2008</v>
      </c>
      <c r="N660">
        <v>8</v>
      </c>
      <c r="O660">
        <v>2</v>
      </c>
      <c r="P660">
        <v>251</v>
      </c>
      <c r="Q660">
        <v>274</v>
      </c>
      <c r="S660" t="s">
        <v>5519</v>
      </c>
    </row>
    <row r="661" spans="1:23" x14ac:dyDescent="0.25">
      <c r="A661" t="s">
        <v>5425</v>
      </c>
      <c r="B661" t="str">
        <f t="shared" si="10"/>
        <v>DELETED</v>
      </c>
      <c r="C661" s="5"/>
      <c r="D661" s="5" t="s">
        <v>5431</v>
      </c>
      <c r="E661" s="5"/>
      <c r="F661" s="5"/>
      <c r="G661" s="6" t="s">
        <v>5376</v>
      </c>
      <c r="H661" t="s">
        <v>4561</v>
      </c>
      <c r="I661" t="s">
        <v>7388</v>
      </c>
      <c r="J661" t="s">
        <v>6884</v>
      </c>
      <c r="K661" t="s">
        <v>6877</v>
      </c>
      <c r="M661">
        <v>2007</v>
      </c>
      <c r="N661">
        <v>15</v>
      </c>
      <c r="O661">
        <v>2</v>
      </c>
      <c r="P661">
        <v>145</v>
      </c>
      <c r="Q661">
        <v>180</v>
      </c>
      <c r="S661" t="s">
        <v>6878</v>
      </c>
    </row>
    <row r="662" spans="1:23" x14ac:dyDescent="0.25">
      <c r="A662" t="s">
        <v>5424</v>
      </c>
      <c r="B662" t="str">
        <f t="shared" si="10"/>
        <v>DELETED</v>
      </c>
      <c r="C662" s="5"/>
      <c r="D662" s="5" t="s">
        <v>5431</v>
      </c>
      <c r="E662" s="5"/>
      <c r="F662" s="5"/>
      <c r="G662" s="6" t="s">
        <v>5377</v>
      </c>
      <c r="H662" t="s">
        <v>4562</v>
      </c>
      <c r="I662" t="s">
        <v>4714</v>
      </c>
      <c r="J662" t="s">
        <v>6885</v>
      </c>
      <c r="K662" t="s">
        <v>6886</v>
      </c>
      <c r="M662">
        <v>2007</v>
      </c>
      <c r="P662">
        <v>107</v>
      </c>
      <c r="Q662">
        <v>122</v>
      </c>
      <c r="U662" t="s">
        <v>6887</v>
      </c>
      <c r="V662" t="s">
        <v>5640</v>
      </c>
    </row>
    <row r="663" spans="1:23" x14ac:dyDescent="0.25">
      <c r="A663" t="s">
        <v>5426</v>
      </c>
      <c r="B663" t="str">
        <f t="shared" si="10"/>
        <v>DELETED</v>
      </c>
      <c r="C663" s="5"/>
      <c r="D663" s="5" t="s">
        <v>5431</v>
      </c>
      <c r="E663" s="5"/>
      <c r="F663" s="5"/>
      <c r="G663" s="6" t="s">
        <v>5378</v>
      </c>
      <c r="H663" t="s">
        <v>4563</v>
      </c>
      <c r="I663" t="s">
        <v>7389</v>
      </c>
      <c r="J663" t="s">
        <v>6888</v>
      </c>
      <c r="K663" t="s">
        <v>6889</v>
      </c>
      <c r="M663">
        <v>2007</v>
      </c>
      <c r="P663">
        <v>113</v>
      </c>
      <c r="Q663">
        <v>130</v>
      </c>
      <c r="U663" t="s">
        <v>6890</v>
      </c>
      <c r="V663" t="s">
        <v>5640</v>
      </c>
    </row>
    <row r="664" spans="1:23" x14ac:dyDescent="0.25">
      <c r="A664" t="s">
        <v>5426</v>
      </c>
      <c r="B664" t="str">
        <f t="shared" si="10"/>
        <v>DELETED</v>
      </c>
      <c r="C664" s="5"/>
      <c r="D664" s="5"/>
      <c r="E664" s="5" t="s">
        <v>5431</v>
      </c>
      <c r="F664" s="5"/>
      <c r="G664" s="6" t="s">
        <v>5379</v>
      </c>
      <c r="H664" t="s">
        <v>4564</v>
      </c>
      <c r="I664" t="s">
        <v>7390</v>
      </c>
      <c r="J664" t="s">
        <v>6891</v>
      </c>
      <c r="K664" t="s">
        <v>4144</v>
      </c>
      <c r="M664">
        <v>2007</v>
      </c>
      <c r="P664">
        <v>149</v>
      </c>
      <c r="Q664">
        <v>164</v>
      </c>
      <c r="U664" t="s">
        <v>6892</v>
      </c>
      <c r="V664" t="s">
        <v>5640</v>
      </c>
    </row>
    <row r="665" spans="1:23" x14ac:dyDescent="0.25">
      <c r="A665" t="s">
        <v>5426</v>
      </c>
      <c r="B665" t="str">
        <f t="shared" si="10"/>
        <v>DELETED</v>
      </c>
      <c r="C665" s="5"/>
      <c r="D665" s="5" t="s">
        <v>5431</v>
      </c>
      <c r="E665" s="5"/>
      <c r="F665" s="5"/>
      <c r="G665" s="6" t="s">
        <v>5380</v>
      </c>
      <c r="H665" t="s">
        <v>4565</v>
      </c>
      <c r="I665" t="s">
        <v>7391</v>
      </c>
      <c r="J665" t="s">
        <v>6893</v>
      </c>
      <c r="K665" t="s">
        <v>6894</v>
      </c>
      <c r="M665">
        <v>2007</v>
      </c>
      <c r="P665">
        <v>118</v>
      </c>
      <c r="Q665">
        <v>132</v>
      </c>
      <c r="U665" t="s">
        <v>6895</v>
      </c>
      <c r="V665" t="s">
        <v>5640</v>
      </c>
    </row>
    <row r="666" spans="1:23" x14ac:dyDescent="0.25">
      <c r="A666" t="s">
        <v>5426</v>
      </c>
      <c r="B666" t="str">
        <f t="shared" si="10"/>
        <v>DELETED</v>
      </c>
      <c r="C666" s="5"/>
      <c r="D666" s="5" t="s">
        <v>5431</v>
      </c>
      <c r="E666" s="5"/>
      <c r="F666" s="5"/>
      <c r="G666" s="6" t="s">
        <v>5381</v>
      </c>
      <c r="H666" t="s">
        <v>4566</v>
      </c>
      <c r="I666" t="s">
        <v>7392</v>
      </c>
      <c r="J666" t="s">
        <v>6896</v>
      </c>
      <c r="K666" t="s">
        <v>5890</v>
      </c>
      <c r="M666">
        <v>2007</v>
      </c>
      <c r="P666">
        <v>121</v>
      </c>
      <c r="Q666">
        <v>132</v>
      </c>
      <c r="U666" t="s">
        <v>6897</v>
      </c>
      <c r="V666" t="s">
        <v>5640</v>
      </c>
    </row>
    <row r="667" spans="1:23" x14ac:dyDescent="0.25">
      <c r="A667" t="s">
        <v>5426</v>
      </c>
      <c r="B667" t="str">
        <f t="shared" si="10"/>
        <v>DELETED</v>
      </c>
      <c r="C667" s="5" t="s">
        <v>5431</v>
      </c>
      <c r="D667" s="5"/>
      <c r="E667" s="5"/>
      <c r="F667" s="5"/>
      <c r="G667" s="6" t="s">
        <v>5382</v>
      </c>
      <c r="H667" t="s">
        <v>4567</v>
      </c>
      <c r="I667" t="s">
        <v>7393</v>
      </c>
      <c r="J667" t="s">
        <v>6898</v>
      </c>
      <c r="K667" t="s">
        <v>5578</v>
      </c>
      <c r="M667">
        <v>2007</v>
      </c>
      <c r="P667">
        <v>439</v>
      </c>
      <c r="Q667">
        <v>453</v>
      </c>
      <c r="U667" t="s">
        <v>6899</v>
      </c>
      <c r="V667" t="s">
        <v>5640</v>
      </c>
    </row>
    <row r="668" spans="1:23" x14ac:dyDescent="0.25">
      <c r="A668" t="s">
        <v>5424</v>
      </c>
      <c r="B668" t="str">
        <f t="shared" si="10"/>
        <v>DELETED</v>
      </c>
      <c r="C668" s="5" t="s">
        <v>5431</v>
      </c>
      <c r="D668" s="5"/>
      <c r="E668" s="5"/>
      <c r="F668" s="5"/>
      <c r="G668" s="6" t="s">
        <v>5383</v>
      </c>
      <c r="H668" t="s">
        <v>4568</v>
      </c>
      <c r="I668" t="s">
        <v>7394</v>
      </c>
      <c r="J668" t="s">
        <v>6900</v>
      </c>
      <c r="K668" t="s">
        <v>6901</v>
      </c>
      <c r="M668">
        <v>2007</v>
      </c>
      <c r="P668">
        <v>11</v>
      </c>
      <c r="Q668">
        <v>55</v>
      </c>
      <c r="U668" t="s">
        <v>6902</v>
      </c>
      <c r="V668" t="s">
        <v>5640</v>
      </c>
      <c r="W668" t="s">
        <v>7451</v>
      </c>
    </row>
    <row r="669" spans="1:23" x14ac:dyDescent="0.25">
      <c r="A669" t="s">
        <v>5426</v>
      </c>
      <c r="B669" t="str">
        <f t="shared" si="10"/>
        <v>DELETED</v>
      </c>
      <c r="C669" s="5"/>
      <c r="D669" s="5" t="s">
        <v>5431</v>
      </c>
      <c r="E669" s="5"/>
      <c r="F669" s="5"/>
      <c r="G669" s="6" t="s">
        <v>5384</v>
      </c>
      <c r="H669" t="s">
        <v>4569</v>
      </c>
      <c r="I669" t="s">
        <v>7395</v>
      </c>
      <c r="J669" t="s">
        <v>6903</v>
      </c>
      <c r="K669" t="s">
        <v>6889</v>
      </c>
      <c r="M669">
        <v>2007</v>
      </c>
      <c r="P669">
        <v>95</v>
      </c>
      <c r="Q669">
        <v>112</v>
      </c>
      <c r="U669" t="s">
        <v>6890</v>
      </c>
      <c r="V669" t="s">
        <v>5640</v>
      </c>
    </row>
    <row r="670" spans="1:23" x14ac:dyDescent="0.25">
      <c r="A670" t="s">
        <v>5425</v>
      </c>
      <c r="B670" t="str">
        <f t="shared" si="10"/>
        <v>DELETED</v>
      </c>
      <c r="C670" s="5"/>
      <c r="D670" s="5" t="s">
        <v>5431</v>
      </c>
      <c r="E670" s="5"/>
      <c r="F670" s="5"/>
      <c r="G670" s="6" t="s">
        <v>5385</v>
      </c>
      <c r="H670" t="s">
        <v>4570</v>
      </c>
      <c r="I670" t="s">
        <v>1791</v>
      </c>
      <c r="J670" t="s">
        <v>6904</v>
      </c>
      <c r="K670" t="s">
        <v>5690</v>
      </c>
      <c r="M670">
        <v>2005</v>
      </c>
      <c r="N670">
        <v>10</v>
      </c>
      <c r="O670">
        <v>3</v>
      </c>
      <c r="P670">
        <v>198</v>
      </c>
      <c r="Q670">
        <v>211</v>
      </c>
      <c r="S670" t="s">
        <v>5691</v>
      </c>
    </row>
    <row r="671" spans="1:23" x14ac:dyDescent="0.25">
      <c r="A671" t="s">
        <v>5424</v>
      </c>
      <c r="B671" t="str">
        <f t="shared" si="10"/>
        <v>DELETED</v>
      </c>
      <c r="C671" s="5"/>
      <c r="D671" s="5"/>
      <c r="E671" s="5" t="s">
        <v>5431</v>
      </c>
      <c r="F671" s="5"/>
      <c r="G671" s="6" t="s">
        <v>5386</v>
      </c>
      <c r="H671" t="s">
        <v>4571</v>
      </c>
      <c r="I671" t="s">
        <v>7396</v>
      </c>
      <c r="J671" t="s">
        <v>6905</v>
      </c>
      <c r="K671" t="s">
        <v>6906</v>
      </c>
      <c r="M671">
        <v>2006</v>
      </c>
      <c r="P671">
        <v>1</v>
      </c>
      <c r="Q671">
        <v>6</v>
      </c>
      <c r="U671" t="s">
        <v>6907</v>
      </c>
      <c r="V671" t="s">
        <v>5640</v>
      </c>
    </row>
    <row r="672" spans="1:23" x14ac:dyDescent="0.25">
      <c r="A672" t="s">
        <v>5426</v>
      </c>
      <c r="B672" t="str">
        <f t="shared" si="10"/>
        <v>DELETED</v>
      </c>
      <c r="C672" s="5"/>
      <c r="D672" s="5"/>
      <c r="E672" s="5" t="s">
        <v>5431</v>
      </c>
      <c r="F672" s="5"/>
      <c r="G672" s="6" t="s">
        <v>5387</v>
      </c>
      <c r="H672" t="s">
        <v>4572</v>
      </c>
      <c r="I672" t="s">
        <v>7397</v>
      </c>
      <c r="J672" t="s">
        <v>6908</v>
      </c>
      <c r="K672" t="s">
        <v>5578</v>
      </c>
      <c r="M672">
        <v>2006</v>
      </c>
      <c r="P672">
        <v>369</v>
      </c>
      <c r="Q672">
        <v>383</v>
      </c>
      <c r="U672" t="s">
        <v>6909</v>
      </c>
      <c r="V672" t="s">
        <v>5640</v>
      </c>
    </row>
    <row r="673" spans="1:22" x14ac:dyDescent="0.25">
      <c r="A673" t="s">
        <v>5424</v>
      </c>
      <c r="B673" t="str">
        <f t="shared" si="10"/>
        <v>DELETED</v>
      </c>
      <c r="C673" s="5"/>
      <c r="D673" s="5"/>
      <c r="E673" s="5" t="s">
        <v>5431</v>
      </c>
      <c r="F673" s="5"/>
      <c r="G673" s="6" t="s">
        <v>5388</v>
      </c>
      <c r="H673" t="s">
        <v>4573</v>
      </c>
      <c r="I673" t="s">
        <v>4715</v>
      </c>
      <c r="J673" t="s">
        <v>6910</v>
      </c>
      <c r="K673" t="s">
        <v>6911</v>
      </c>
      <c r="M673">
        <v>2006</v>
      </c>
      <c r="P673">
        <v>235</v>
      </c>
      <c r="Q673">
        <v>250</v>
      </c>
      <c r="U673" t="s">
        <v>6912</v>
      </c>
      <c r="V673" t="s">
        <v>5640</v>
      </c>
    </row>
    <row r="674" spans="1:22" x14ac:dyDescent="0.25">
      <c r="A674" t="s">
        <v>5424</v>
      </c>
      <c r="B674" t="str">
        <f t="shared" si="10"/>
        <v>DELETED</v>
      </c>
      <c r="C674" s="5"/>
      <c r="D674" s="5"/>
      <c r="E674" s="5" t="s">
        <v>5431</v>
      </c>
      <c r="F674" s="5"/>
      <c r="G674" s="6" t="s">
        <v>5389</v>
      </c>
      <c r="H674" t="s">
        <v>4574</v>
      </c>
      <c r="I674" t="s">
        <v>4715</v>
      </c>
      <c r="J674" t="s">
        <v>6913</v>
      </c>
      <c r="K674" t="s">
        <v>6914</v>
      </c>
      <c r="M674">
        <v>2006</v>
      </c>
      <c r="P674">
        <v>245</v>
      </c>
      <c r="Q674">
        <v>260</v>
      </c>
      <c r="U674" t="s">
        <v>6915</v>
      </c>
      <c r="V674" t="s">
        <v>5640</v>
      </c>
    </row>
    <row r="675" spans="1:22" x14ac:dyDescent="0.25">
      <c r="A675" t="s">
        <v>5424</v>
      </c>
      <c r="B675" t="str">
        <f t="shared" si="10"/>
        <v>DELETED</v>
      </c>
      <c r="C675" s="5" t="s">
        <v>5431</v>
      </c>
      <c r="D675" s="5"/>
      <c r="E675" s="5"/>
      <c r="F675" s="5"/>
      <c r="G675" s="6" t="s">
        <v>5390</v>
      </c>
      <c r="H675" t="s">
        <v>4575</v>
      </c>
      <c r="I675" t="s">
        <v>7398</v>
      </c>
      <c r="J675" t="s">
        <v>6916</v>
      </c>
      <c r="K675" t="s">
        <v>6906</v>
      </c>
      <c r="M675">
        <v>2006</v>
      </c>
      <c r="P675">
        <v>65</v>
      </c>
      <c r="Q675">
        <v>76</v>
      </c>
      <c r="U675" t="s">
        <v>6907</v>
      </c>
      <c r="V675" t="s">
        <v>5640</v>
      </c>
    </row>
    <row r="676" spans="1:22" x14ac:dyDescent="0.25">
      <c r="A676" t="s">
        <v>5426</v>
      </c>
      <c r="B676" t="str">
        <f t="shared" si="10"/>
        <v>DELETED</v>
      </c>
      <c r="C676" s="5"/>
      <c r="D676" s="5"/>
      <c r="E676" s="5" t="s">
        <v>5431</v>
      </c>
      <c r="F676" s="5"/>
      <c r="G676" s="6" t="s">
        <v>5391</v>
      </c>
      <c r="H676" t="s">
        <v>4576</v>
      </c>
      <c r="I676" t="s">
        <v>7399</v>
      </c>
      <c r="J676" t="s">
        <v>6917</v>
      </c>
      <c r="K676" t="s">
        <v>5526</v>
      </c>
      <c r="M676">
        <v>2006</v>
      </c>
      <c r="P676">
        <v>163</v>
      </c>
      <c r="Q676">
        <v>176</v>
      </c>
      <c r="U676" t="s">
        <v>6918</v>
      </c>
      <c r="V676" t="s">
        <v>5640</v>
      </c>
    </row>
    <row r="677" spans="1:22" x14ac:dyDescent="0.25">
      <c r="A677" t="s">
        <v>5424</v>
      </c>
      <c r="B677" t="str">
        <f t="shared" si="10"/>
        <v>DELETED</v>
      </c>
      <c r="C677" s="5"/>
      <c r="D677" s="5" t="s">
        <v>5431</v>
      </c>
      <c r="E677" s="5"/>
      <c r="F677" s="5"/>
      <c r="G677" s="6" t="s">
        <v>5392</v>
      </c>
      <c r="H677" t="s">
        <v>4577</v>
      </c>
      <c r="I677" t="s">
        <v>7400</v>
      </c>
      <c r="J677" t="s">
        <v>6919</v>
      </c>
      <c r="K677" t="s">
        <v>6906</v>
      </c>
      <c r="M677">
        <v>2006</v>
      </c>
      <c r="P677">
        <v>179</v>
      </c>
      <c r="Q677">
        <v>190</v>
      </c>
      <c r="U677" t="s">
        <v>6907</v>
      </c>
      <c r="V677" t="s">
        <v>5640</v>
      </c>
    </row>
    <row r="678" spans="1:22" x14ac:dyDescent="0.25">
      <c r="A678" t="s">
        <v>5426</v>
      </c>
      <c r="B678" t="str">
        <f t="shared" si="10"/>
        <v>DELETED</v>
      </c>
      <c r="C678" s="5"/>
      <c r="D678" s="5"/>
      <c r="E678" s="5" t="s">
        <v>5431</v>
      </c>
      <c r="F678" s="5"/>
      <c r="G678" s="6" t="s">
        <v>5393</v>
      </c>
      <c r="H678" t="s">
        <v>4578</v>
      </c>
      <c r="I678" t="s">
        <v>7401</v>
      </c>
      <c r="J678" t="s">
        <v>6920</v>
      </c>
      <c r="K678" t="s">
        <v>4144</v>
      </c>
      <c r="M678">
        <v>2006</v>
      </c>
      <c r="P678">
        <v>129</v>
      </c>
      <c r="Q678">
        <v>144</v>
      </c>
      <c r="U678" t="s">
        <v>6921</v>
      </c>
      <c r="V678" t="s">
        <v>5640</v>
      </c>
    </row>
    <row r="679" spans="1:22" x14ac:dyDescent="0.25">
      <c r="A679" t="s">
        <v>5424</v>
      </c>
      <c r="B679" t="str">
        <f t="shared" si="10"/>
        <v>DELETED</v>
      </c>
      <c r="C679" s="5"/>
      <c r="D679" s="5"/>
      <c r="E679" s="5" t="s">
        <v>5431</v>
      </c>
      <c r="F679" s="5"/>
      <c r="G679" s="6" t="s">
        <v>5394</v>
      </c>
      <c r="H679" t="s">
        <v>4579</v>
      </c>
      <c r="I679" t="s">
        <v>4716</v>
      </c>
      <c r="J679" t="s">
        <v>6922</v>
      </c>
      <c r="K679" t="s">
        <v>6906</v>
      </c>
      <c r="M679">
        <v>2006</v>
      </c>
      <c r="P679">
        <v>31</v>
      </c>
      <c r="Q679">
        <v>44</v>
      </c>
      <c r="U679" t="s">
        <v>6907</v>
      </c>
      <c r="V679" t="s">
        <v>5640</v>
      </c>
    </row>
    <row r="680" spans="1:22" x14ac:dyDescent="0.25">
      <c r="A680" t="s">
        <v>5426</v>
      </c>
      <c r="B680" t="str">
        <f t="shared" si="10"/>
        <v>DELETED</v>
      </c>
      <c r="C680" s="5"/>
      <c r="D680" s="5" t="s">
        <v>5431</v>
      </c>
      <c r="E680" s="5"/>
      <c r="F680" s="5"/>
      <c r="G680" s="6" t="s">
        <v>5395</v>
      </c>
      <c r="H680" t="s">
        <v>4580</v>
      </c>
      <c r="I680" t="s">
        <v>7402</v>
      </c>
      <c r="J680" t="s">
        <v>6923</v>
      </c>
      <c r="K680" t="s">
        <v>5526</v>
      </c>
      <c r="M680">
        <v>2006</v>
      </c>
      <c r="P680">
        <v>177</v>
      </c>
      <c r="Q680">
        <v>190</v>
      </c>
      <c r="U680" t="s">
        <v>6918</v>
      </c>
      <c r="V680" t="s">
        <v>5640</v>
      </c>
    </row>
    <row r="681" spans="1:22" x14ac:dyDescent="0.25">
      <c r="A681" t="s">
        <v>5426</v>
      </c>
      <c r="B681" t="str">
        <f t="shared" si="10"/>
        <v>DELETED</v>
      </c>
      <c r="C681" s="5"/>
      <c r="D681" s="5" t="s">
        <v>5431</v>
      </c>
      <c r="E681" s="5"/>
      <c r="F681" s="5"/>
      <c r="G681" s="6" t="s">
        <v>5396</v>
      </c>
      <c r="H681" t="s">
        <v>4581</v>
      </c>
      <c r="I681" t="s">
        <v>7403</v>
      </c>
      <c r="J681" t="s">
        <v>6924</v>
      </c>
      <c r="K681" t="s">
        <v>6925</v>
      </c>
      <c r="M681">
        <v>2006</v>
      </c>
      <c r="P681">
        <v>287</v>
      </c>
      <c r="Q681">
        <v>301</v>
      </c>
      <c r="U681" t="s">
        <v>6926</v>
      </c>
      <c r="V681" t="s">
        <v>5640</v>
      </c>
    </row>
    <row r="682" spans="1:22" x14ac:dyDescent="0.25">
      <c r="A682" t="s">
        <v>5424</v>
      </c>
      <c r="B682" t="str">
        <f t="shared" si="10"/>
        <v>DELETED</v>
      </c>
      <c r="C682" s="5"/>
      <c r="D682" s="5"/>
      <c r="E682" s="5" t="s">
        <v>5431</v>
      </c>
      <c r="F682" s="5"/>
      <c r="G682" s="6" t="s">
        <v>5397</v>
      </c>
      <c r="H682" t="s">
        <v>4582</v>
      </c>
      <c r="I682" t="s">
        <v>7404</v>
      </c>
      <c r="J682" t="s">
        <v>6927</v>
      </c>
      <c r="K682" t="s">
        <v>6914</v>
      </c>
      <c r="M682">
        <v>2006</v>
      </c>
      <c r="P682">
        <v>281</v>
      </c>
      <c r="Q682">
        <v>293</v>
      </c>
      <c r="U682" t="s">
        <v>6915</v>
      </c>
      <c r="V682" t="s">
        <v>5640</v>
      </c>
    </row>
    <row r="683" spans="1:22" x14ac:dyDescent="0.25">
      <c r="A683" t="s">
        <v>5424</v>
      </c>
      <c r="B683" t="str">
        <f t="shared" si="10"/>
        <v>DELETED</v>
      </c>
      <c r="C683" s="5"/>
      <c r="D683" s="5"/>
      <c r="E683" s="5" t="s">
        <v>5431</v>
      </c>
      <c r="F683" s="5"/>
      <c r="G683" s="6" t="s">
        <v>5398</v>
      </c>
      <c r="H683" t="s">
        <v>4583</v>
      </c>
      <c r="I683" t="s">
        <v>7404</v>
      </c>
      <c r="J683" t="s">
        <v>6928</v>
      </c>
      <c r="K683" t="s">
        <v>6911</v>
      </c>
      <c r="M683">
        <v>2006</v>
      </c>
      <c r="P683">
        <v>269</v>
      </c>
      <c r="Q683">
        <v>281</v>
      </c>
      <c r="U683" t="s">
        <v>6912</v>
      </c>
      <c r="V683" t="s">
        <v>5640</v>
      </c>
    </row>
    <row r="684" spans="1:22" x14ac:dyDescent="0.25">
      <c r="A684" t="s">
        <v>5425</v>
      </c>
      <c r="B684" t="str">
        <f t="shared" si="10"/>
        <v>DELETED</v>
      </c>
      <c r="C684" s="5"/>
      <c r="D684" s="5" t="s">
        <v>5431</v>
      </c>
      <c r="E684" s="5"/>
      <c r="F684" s="5"/>
      <c r="G684" s="6" t="s">
        <v>5399</v>
      </c>
      <c r="H684" t="s">
        <v>4584</v>
      </c>
      <c r="I684" t="s">
        <v>7405</v>
      </c>
      <c r="J684" t="s">
        <v>6929</v>
      </c>
      <c r="K684" t="s">
        <v>6930</v>
      </c>
      <c r="M684">
        <v>2005</v>
      </c>
      <c r="N684">
        <v>14</v>
      </c>
      <c r="O684">
        <v>6</v>
      </c>
      <c r="P684">
        <v>549</v>
      </c>
      <c r="Q684">
        <v>593</v>
      </c>
      <c r="S684" t="s">
        <v>6931</v>
      </c>
    </row>
    <row r="685" spans="1:22" x14ac:dyDescent="0.25">
      <c r="A685" t="s">
        <v>5426</v>
      </c>
      <c r="B685" t="str">
        <f t="shared" si="10"/>
        <v>DELETED</v>
      </c>
      <c r="C685" s="5"/>
      <c r="D685" s="5" t="s">
        <v>5431</v>
      </c>
      <c r="E685" s="5"/>
      <c r="F685" s="5"/>
      <c r="G685" s="6" t="s">
        <v>5400</v>
      </c>
      <c r="H685" t="s">
        <v>4585</v>
      </c>
      <c r="I685" t="s">
        <v>7406</v>
      </c>
      <c r="J685" t="s">
        <v>6932</v>
      </c>
      <c r="K685" t="s">
        <v>4144</v>
      </c>
      <c r="M685">
        <v>2006</v>
      </c>
      <c r="P685">
        <v>193</v>
      </c>
      <c r="Q685">
        <v>208</v>
      </c>
      <c r="U685" t="s">
        <v>6921</v>
      </c>
      <c r="V685" t="s">
        <v>5640</v>
      </c>
    </row>
    <row r="686" spans="1:22" x14ac:dyDescent="0.25">
      <c r="A686" t="s">
        <v>5426</v>
      </c>
      <c r="B686" t="str">
        <f t="shared" si="10"/>
        <v>DELETED</v>
      </c>
      <c r="C686" s="5" t="s">
        <v>5431</v>
      </c>
      <c r="D686" s="5"/>
      <c r="E686" s="5"/>
      <c r="F686" s="5"/>
      <c r="G686" s="6" t="s">
        <v>5401</v>
      </c>
      <c r="H686" t="s">
        <v>4586</v>
      </c>
      <c r="I686" t="s">
        <v>7401</v>
      </c>
      <c r="J686" t="s">
        <v>6933</v>
      </c>
      <c r="K686" t="s">
        <v>6934</v>
      </c>
      <c r="M686">
        <v>2005</v>
      </c>
      <c r="P686">
        <v>48</v>
      </c>
      <c r="Q686">
        <v>69</v>
      </c>
      <c r="U686" t="s">
        <v>6935</v>
      </c>
      <c r="V686" t="s">
        <v>5640</v>
      </c>
    </row>
    <row r="687" spans="1:22" x14ac:dyDescent="0.25">
      <c r="A687" t="s">
        <v>5426</v>
      </c>
      <c r="B687" t="str">
        <f t="shared" si="10"/>
        <v>DELETED</v>
      </c>
      <c r="C687" s="5"/>
      <c r="D687" s="5" t="s">
        <v>5431</v>
      </c>
      <c r="E687" s="5"/>
      <c r="F687" s="5"/>
      <c r="G687" s="6" t="s">
        <v>5402</v>
      </c>
      <c r="H687" t="s">
        <v>4587</v>
      </c>
      <c r="I687" t="s">
        <v>7407</v>
      </c>
      <c r="J687" t="s">
        <v>6936</v>
      </c>
      <c r="K687" t="s">
        <v>6937</v>
      </c>
      <c r="M687">
        <v>2006</v>
      </c>
      <c r="P687">
        <v>1</v>
      </c>
      <c r="Q687">
        <v>23</v>
      </c>
      <c r="U687" t="s">
        <v>6938</v>
      </c>
      <c r="V687" t="s">
        <v>5640</v>
      </c>
    </row>
    <row r="688" spans="1:22" x14ac:dyDescent="0.25">
      <c r="A688" t="s">
        <v>5424</v>
      </c>
      <c r="B688" t="str">
        <f t="shared" si="10"/>
        <v>DELETED</v>
      </c>
      <c r="C688" s="5"/>
      <c r="D688" s="5"/>
      <c r="E688" s="5" t="s">
        <v>5431</v>
      </c>
      <c r="F688" s="5"/>
      <c r="G688" s="6" t="s">
        <v>5403</v>
      </c>
      <c r="H688" t="s">
        <v>4588</v>
      </c>
      <c r="I688" t="s">
        <v>7408</v>
      </c>
      <c r="J688" t="s">
        <v>6939</v>
      </c>
      <c r="K688" t="s">
        <v>6906</v>
      </c>
      <c r="M688">
        <v>2006</v>
      </c>
      <c r="P688">
        <v>77</v>
      </c>
      <c r="Q688">
        <v>97</v>
      </c>
      <c r="U688" t="s">
        <v>6907</v>
      </c>
      <c r="V688" t="s">
        <v>5640</v>
      </c>
    </row>
    <row r="689" spans="1:23" x14ac:dyDescent="0.25">
      <c r="A689" t="s">
        <v>5426</v>
      </c>
      <c r="B689" t="str">
        <f t="shared" si="10"/>
        <v>DELETED</v>
      </c>
      <c r="C689" s="5"/>
      <c r="D689" s="5"/>
      <c r="E689" s="5" t="s">
        <v>5431</v>
      </c>
      <c r="F689" s="5"/>
      <c r="G689" s="6" t="s">
        <v>5404</v>
      </c>
      <c r="H689" t="s">
        <v>4589</v>
      </c>
      <c r="I689" t="s">
        <v>7409</v>
      </c>
      <c r="J689" t="s">
        <v>6940</v>
      </c>
      <c r="K689" t="s">
        <v>6941</v>
      </c>
      <c r="M689">
        <v>2006</v>
      </c>
      <c r="P689">
        <v>291</v>
      </c>
      <c r="Q689">
        <v>308</v>
      </c>
      <c r="U689" t="s">
        <v>6942</v>
      </c>
      <c r="V689" t="s">
        <v>5640</v>
      </c>
    </row>
    <row r="690" spans="1:23" x14ac:dyDescent="0.25">
      <c r="A690" t="s">
        <v>5426</v>
      </c>
      <c r="B690" t="str">
        <f t="shared" si="10"/>
        <v>DELETED</v>
      </c>
      <c r="C690" s="5" t="s">
        <v>5431</v>
      </c>
      <c r="D690" s="5"/>
      <c r="E690" s="5"/>
      <c r="F690" s="5"/>
      <c r="G690" s="6" t="s">
        <v>5405</v>
      </c>
      <c r="H690" t="s">
        <v>4590</v>
      </c>
      <c r="I690" t="s">
        <v>7410</v>
      </c>
      <c r="J690" t="s">
        <v>6943</v>
      </c>
      <c r="K690" t="s">
        <v>6941</v>
      </c>
      <c r="M690">
        <v>2006</v>
      </c>
      <c r="P690">
        <v>127</v>
      </c>
      <c r="Q690">
        <v>144</v>
      </c>
      <c r="U690" t="s">
        <v>6942</v>
      </c>
      <c r="V690" t="s">
        <v>5640</v>
      </c>
    </row>
    <row r="691" spans="1:23" x14ac:dyDescent="0.25">
      <c r="A691" t="s">
        <v>5426</v>
      </c>
      <c r="B691" t="str">
        <f t="shared" si="10"/>
        <v>DELETED</v>
      </c>
      <c r="C691" s="5"/>
      <c r="D691" s="5"/>
      <c r="E691" s="5" t="s">
        <v>5431</v>
      </c>
      <c r="F691" s="5"/>
      <c r="G691" s="6" t="s">
        <v>5406</v>
      </c>
      <c r="H691" t="s">
        <v>4591</v>
      </c>
      <c r="I691" t="s">
        <v>7411</v>
      </c>
      <c r="J691" t="s">
        <v>6944</v>
      </c>
      <c r="K691" t="s">
        <v>4144</v>
      </c>
      <c r="M691">
        <v>2005</v>
      </c>
      <c r="P691">
        <v>464</v>
      </c>
      <c r="Q691">
        <v>469</v>
      </c>
      <c r="U691" t="s">
        <v>6945</v>
      </c>
      <c r="V691" t="s">
        <v>5640</v>
      </c>
    </row>
    <row r="692" spans="1:23" x14ac:dyDescent="0.25">
      <c r="A692" t="s">
        <v>5426</v>
      </c>
      <c r="B692" t="str">
        <f t="shared" si="10"/>
        <v>DELETED</v>
      </c>
      <c r="C692" s="5"/>
      <c r="D692" s="5"/>
      <c r="E692" s="5" t="s">
        <v>5431</v>
      </c>
      <c r="F692" s="5"/>
      <c r="G692" s="6" t="s">
        <v>5407</v>
      </c>
      <c r="H692" t="s">
        <v>4592</v>
      </c>
      <c r="I692" t="s">
        <v>7412</v>
      </c>
      <c r="J692" t="s">
        <v>6946</v>
      </c>
      <c r="K692" t="s">
        <v>6934</v>
      </c>
      <c r="M692">
        <v>2005</v>
      </c>
      <c r="P692">
        <v>444</v>
      </c>
      <c r="Q692">
        <v>454</v>
      </c>
      <c r="U692" t="s">
        <v>6935</v>
      </c>
      <c r="V692" t="s">
        <v>5640</v>
      </c>
    </row>
    <row r="693" spans="1:23" x14ac:dyDescent="0.25">
      <c r="A693" t="s">
        <v>5426</v>
      </c>
      <c r="B693" t="str">
        <f t="shared" si="10"/>
        <v>DELETED</v>
      </c>
      <c r="C693" s="5"/>
      <c r="D693" s="5"/>
      <c r="E693" s="5" t="s">
        <v>5431</v>
      </c>
      <c r="F693" s="5"/>
      <c r="G693" s="6" t="s">
        <v>5408</v>
      </c>
      <c r="H693" t="s">
        <v>4593</v>
      </c>
      <c r="I693" t="s">
        <v>7413</v>
      </c>
      <c r="J693" t="s">
        <v>6947</v>
      </c>
      <c r="K693" t="s">
        <v>6948</v>
      </c>
      <c r="M693">
        <v>2005</v>
      </c>
      <c r="P693">
        <v>130</v>
      </c>
      <c r="Q693">
        <v>147</v>
      </c>
      <c r="U693" t="s">
        <v>6949</v>
      </c>
      <c r="V693" t="s">
        <v>5640</v>
      </c>
    </row>
    <row r="694" spans="1:23" x14ac:dyDescent="0.25">
      <c r="A694" t="s">
        <v>5424</v>
      </c>
      <c r="B694" t="str">
        <f t="shared" si="10"/>
        <v>DELETED</v>
      </c>
      <c r="C694" s="5" t="s">
        <v>5431</v>
      </c>
      <c r="D694" s="5"/>
      <c r="E694" s="5"/>
      <c r="F694" s="5"/>
      <c r="G694" s="6" t="s">
        <v>5409</v>
      </c>
      <c r="H694" t="s">
        <v>4594</v>
      </c>
      <c r="I694" t="s">
        <v>7396</v>
      </c>
      <c r="J694" t="s">
        <v>6950</v>
      </c>
      <c r="K694" t="s">
        <v>6951</v>
      </c>
      <c r="M694">
        <v>2005</v>
      </c>
      <c r="P694">
        <v>1</v>
      </c>
      <c r="Q694">
        <v>6</v>
      </c>
      <c r="U694" t="s">
        <v>6952</v>
      </c>
      <c r="V694" t="s">
        <v>5640</v>
      </c>
      <c r="W694" t="s">
        <v>7451</v>
      </c>
    </row>
    <row r="695" spans="1:23" x14ac:dyDescent="0.25">
      <c r="A695" t="s">
        <v>5424</v>
      </c>
      <c r="B695" t="str">
        <f t="shared" si="10"/>
        <v>DELETED</v>
      </c>
      <c r="C695" s="5" t="s">
        <v>5431</v>
      </c>
      <c r="D695" s="5"/>
      <c r="E695" s="5"/>
      <c r="F695" s="5"/>
      <c r="G695" s="6" t="s">
        <v>5410</v>
      </c>
      <c r="H695" t="s">
        <v>4595</v>
      </c>
      <c r="I695" t="s">
        <v>7398</v>
      </c>
      <c r="J695" t="s">
        <v>6953</v>
      </c>
      <c r="K695" t="s">
        <v>6951</v>
      </c>
      <c r="M695">
        <v>2005</v>
      </c>
      <c r="P695">
        <v>65</v>
      </c>
      <c r="Q695">
        <v>76</v>
      </c>
      <c r="U695" t="s">
        <v>6952</v>
      </c>
      <c r="V695" t="s">
        <v>5640</v>
      </c>
      <c r="W695" t="s">
        <v>7451</v>
      </c>
    </row>
    <row r="696" spans="1:23" x14ac:dyDescent="0.25">
      <c r="A696" t="s">
        <v>5424</v>
      </c>
      <c r="B696" t="str">
        <f t="shared" si="10"/>
        <v>DELETED</v>
      </c>
      <c r="C696" s="5" t="s">
        <v>5431</v>
      </c>
      <c r="D696" s="5"/>
      <c r="E696" s="5"/>
      <c r="F696" s="5"/>
      <c r="G696" s="6" t="s">
        <v>5411</v>
      </c>
      <c r="H696" t="s">
        <v>4596</v>
      </c>
      <c r="I696" t="s">
        <v>7400</v>
      </c>
      <c r="J696" t="s">
        <v>6919</v>
      </c>
      <c r="K696" t="s">
        <v>6951</v>
      </c>
      <c r="M696">
        <v>2005</v>
      </c>
      <c r="P696">
        <v>179</v>
      </c>
      <c r="Q696">
        <v>190</v>
      </c>
      <c r="U696" t="s">
        <v>6952</v>
      </c>
      <c r="V696" t="s">
        <v>5640</v>
      </c>
    </row>
    <row r="697" spans="1:23" x14ac:dyDescent="0.25">
      <c r="A697" t="s">
        <v>5426</v>
      </c>
      <c r="B697" t="str">
        <f t="shared" si="10"/>
        <v>DELETED</v>
      </c>
      <c r="C697" s="5" t="s">
        <v>5431</v>
      </c>
      <c r="D697" s="5"/>
      <c r="E697" s="5"/>
      <c r="F697" s="5"/>
      <c r="G697" s="6" t="s">
        <v>5412</v>
      </c>
      <c r="H697" t="s">
        <v>4597</v>
      </c>
      <c r="I697" t="s">
        <v>7414</v>
      </c>
      <c r="J697" t="s">
        <v>6954</v>
      </c>
      <c r="K697" t="s">
        <v>5578</v>
      </c>
      <c r="M697">
        <v>2005</v>
      </c>
      <c r="P697">
        <v>372</v>
      </c>
      <c r="Q697">
        <v>386</v>
      </c>
      <c r="U697" t="s">
        <v>6955</v>
      </c>
      <c r="V697" t="s">
        <v>5640</v>
      </c>
    </row>
    <row r="698" spans="1:23" x14ac:dyDescent="0.25">
      <c r="A698" t="s">
        <v>5426</v>
      </c>
      <c r="B698" t="str">
        <f t="shared" si="10"/>
        <v>DELETED</v>
      </c>
      <c r="C698" s="5" t="s">
        <v>5431</v>
      </c>
      <c r="D698" s="5"/>
      <c r="E698" s="5"/>
      <c r="F698" s="5"/>
      <c r="G698" s="6" t="s">
        <v>5413</v>
      </c>
      <c r="H698" t="s">
        <v>4598</v>
      </c>
      <c r="I698" t="s">
        <v>7415</v>
      </c>
      <c r="J698" t="s">
        <v>6956</v>
      </c>
      <c r="K698" t="s">
        <v>6957</v>
      </c>
      <c r="M698">
        <v>2005</v>
      </c>
      <c r="P698">
        <v>35</v>
      </c>
      <c r="Q698">
        <v>50</v>
      </c>
      <c r="U698" t="s">
        <v>6958</v>
      </c>
      <c r="V698" t="s">
        <v>5640</v>
      </c>
    </row>
    <row r="699" spans="1:23" x14ac:dyDescent="0.25">
      <c r="A699" t="s">
        <v>5426</v>
      </c>
      <c r="B699" t="str">
        <f t="shared" si="10"/>
        <v>DELETED</v>
      </c>
      <c r="C699" s="5"/>
      <c r="D699" s="5" t="s">
        <v>5431</v>
      </c>
      <c r="E699" s="5"/>
      <c r="F699" s="5"/>
      <c r="G699" s="6" t="s">
        <v>5414</v>
      </c>
      <c r="H699" t="s">
        <v>4599</v>
      </c>
      <c r="I699" t="s">
        <v>7416</v>
      </c>
      <c r="J699" t="s">
        <v>6959</v>
      </c>
      <c r="K699" t="s">
        <v>4144</v>
      </c>
      <c r="M699">
        <v>2005</v>
      </c>
      <c r="P699">
        <v>236</v>
      </c>
      <c r="Q699">
        <v>251</v>
      </c>
      <c r="U699" t="s">
        <v>6945</v>
      </c>
      <c r="V699" t="s">
        <v>5640</v>
      </c>
    </row>
    <row r="700" spans="1:23" x14ac:dyDescent="0.25">
      <c r="A700" t="s">
        <v>5424</v>
      </c>
      <c r="B700" t="str">
        <f t="shared" si="10"/>
        <v>DELETED</v>
      </c>
      <c r="C700" s="5" t="s">
        <v>5431</v>
      </c>
      <c r="D700" s="5"/>
      <c r="E700" s="5"/>
      <c r="F700" s="5"/>
      <c r="G700" s="6" t="s">
        <v>5415</v>
      </c>
      <c r="H700" t="s">
        <v>4600</v>
      </c>
      <c r="I700" t="s">
        <v>7408</v>
      </c>
      <c r="J700" t="s">
        <v>6960</v>
      </c>
      <c r="K700" t="s">
        <v>6951</v>
      </c>
      <c r="M700">
        <v>2005</v>
      </c>
      <c r="P700">
        <v>77</v>
      </c>
      <c r="Q700">
        <v>98</v>
      </c>
      <c r="U700" t="s">
        <v>6952</v>
      </c>
      <c r="V700" t="s">
        <v>5640</v>
      </c>
      <c r="W700" t="s">
        <v>7451</v>
      </c>
    </row>
    <row r="701" spans="1:23" x14ac:dyDescent="0.25">
      <c r="A701" t="s">
        <v>5426</v>
      </c>
      <c r="B701" t="str">
        <f t="shared" si="10"/>
        <v>DELETED</v>
      </c>
      <c r="C701" s="5" t="s">
        <v>5431</v>
      </c>
      <c r="D701" s="5"/>
      <c r="E701" s="5"/>
      <c r="F701" s="5"/>
      <c r="G701" s="6" t="s">
        <v>5416</v>
      </c>
      <c r="H701" t="s">
        <v>4601</v>
      </c>
      <c r="I701" t="s">
        <v>7417</v>
      </c>
      <c r="J701" t="s">
        <v>6961</v>
      </c>
      <c r="K701" t="s">
        <v>6962</v>
      </c>
      <c r="M701">
        <v>2004</v>
      </c>
      <c r="P701">
        <v>454</v>
      </c>
      <c r="Q701">
        <v>463</v>
      </c>
      <c r="U701" t="s">
        <v>6963</v>
      </c>
      <c r="V701" t="s">
        <v>5640</v>
      </c>
    </row>
    <row r="702" spans="1:23" x14ac:dyDescent="0.25">
      <c r="A702" t="s">
        <v>5426</v>
      </c>
      <c r="B702" t="str">
        <f t="shared" si="10"/>
        <v>DELETED</v>
      </c>
      <c r="C702" s="5"/>
      <c r="D702" s="5"/>
      <c r="E702" s="5" t="s">
        <v>5431</v>
      </c>
      <c r="F702" s="5"/>
      <c r="G702" s="6" t="s">
        <v>5417</v>
      </c>
      <c r="H702" t="s">
        <v>4602</v>
      </c>
      <c r="I702" t="s">
        <v>7418</v>
      </c>
      <c r="J702" t="s">
        <v>6964</v>
      </c>
      <c r="K702" t="s">
        <v>6965</v>
      </c>
      <c r="M702">
        <v>2004</v>
      </c>
      <c r="P702">
        <v>362</v>
      </c>
      <c r="Q702">
        <v>376</v>
      </c>
      <c r="U702" t="s">
        <v>6966</v>
      </c>
      <c r="V702" t="s">
        <v>5640</v>
      </c>
    </row>
    <row r="703" spans="1:23" x14ac:dyDescent="0.25">
      <c r="A703" t="s">
        <v>5426</v>
      </c>
      <c r="B703" t="str">
        <f t="shared" si="10"/>
        <v>DELETED</v>
      </c>
      <c r="C703" s="5"/>
      <c r="D703" s="5"/>
      <c r="E703" s="5" t="s">
        <v>5431</v>
      </c>
      <c r="F703" s="5"/>
      <c r="G703" s="6" t="s">
        <v>5418</v>
      </c>
      <c r="H703" t="s">
        <v>4603</v>
      </c>
      <c r="I703" t="s">
        <v>7419</v>
      </c>
      <c r="J703" t="s">
        <v>6967</v>
      </c>
      <c r="K703" t="s">
        <v>6968</v>
      </c>
      <c r="M703">
        <v>2004</v>
      </c>
      <c r="P703">
        <v>52</v>
      </c>
      <c r="Q703">
        <v>62</v>
      </c>
      <c r="U703" t="s">
        <v>6969</v>
      </c>
      <c r="V703" t="s">
        <v>5640</v>
      </c>
    </row>
    <row r="704" spans="1:23" x14ac:dyDescent="0.25">
      <c r="A704" t="s">
        <v>5426</v>
      </c>
      <c r="B704" t="str">
        <f t="shared" si="10"/>
        <v>DELETED</v>
      </c>
      <c r="C704" s="5" t="s">
        <v>5431</v>
      </c>
      <c r="D704" s="5"/>
      <c r="E704" s="5"/>
      <c r="F704" s="5"/>
      <c r="G704" s="6" t="s">
        <v>5419</v>
      </c>
      <c r="H704" t="s">
        <v>4604</v>
      </c>
      <c r="I704" t="s">
        <v>7420</v>
      </c>
      <c r="J704" t="s">
        <v>6970</v>
      </c>
      <c r="K704" t="s">
        <v>4144</v>
      </c>
      <c r="M704">
        <v>2004</v>
      </c>
      <c r="P704">
        <v>244</v>
      </c>
      <c r="Q704">
        <v>260</v>
      </c>
      <c r="U704" t="s">
        <v>6971</v>
      </c>
      <c r="V704" t="s">
        <v>5640</v>
      </c>
    </row>
    <row r="705" spans="1:23" x14ac:dyDescent="0.25">
      <c r="A705" t="s">
        <v>5424</v>
      </c>
      <c r="B705" t="str">
        <f t="shared" si="10"/>
        <v>DELETED</v>
      </c>
      <c r="C705" s="5"/>
      <c r="D705" s="5"/>
      <c r="E705" s="5" t="s">
        <v>5431</v>
      </c>
      <c r="F705" s="5"/>
      <c r="G705" s="6" t="s">
        <v>5420</v>
      </c>
      <c r="H705" t="s">
        <v>4605</v>
      </c>
      <c r="I705" t="s">
        <v>4615</v>
      </c>
      <c r="J705" t="s">
        <v>6972</v>
      </c>
      <c r="K705" t="s">
        <v>6973</v>
      </c>
      <c r="M705">
        <v>2004</v>
      </c>
      <c r="P705">
        <v>1</v>
      </c>
      <c r="Q705">
        <v>65</v>
      </c>
      <c r="U705" t="s">
        <v>6974</v>
      </c>
      <c r="V705" t="s">
        <v>5640</v>
      </c>
    </row>
    <row r="706" spans="1:23" x14ac:dyDescent="0.25">
      <c r="A706" t="s">
        <v>5426</v>
      </c>
      <c r="B706" t="str">
        <f t="shared" si="10"/>
        <v>DELETED</v>
      </c>
      <c r="C706" s="5"/>
      <c r="D706" s="5"/>
      <c r="E706" s="5" t="s">
        <v>5431</v>
      </c>
      <c r="F706" s="5"/>
      <c r="G706" s="6" t="s">
        <v>5421</v>
      </c>
      <c r="H706" t="s">
        <v>4606</v>
      </c>
      <c r="I706" t="s">
        <v>7421</v>
      </c>
      <c r="J706" t="s">
        <v>6975</v>
      </c>
      <c r="K706" t="s">
        <v>6976</v>
      </c>
      <c r="M706">
        <v>2002</v>
      </c>
      <c r="P706">
        <v>45</v>
      </c>
      <c r="Q706">
        <v>63</v>
      </c>
      <c r="U706" t="s">
        <v>6977</v>
      </c>
      <c r="V706" t="s">
        <v>5640</v>
      </c>
    </row>
    <row r="707" spans="1:23" x14ac:dyDescent="0.25">
      <c r="A707" t="s">
        <v>5426</v>
      </c>
      <c r="B707" t="str">
        <f t="shared" ref="B707:B708" si="11">IF(OR(C707="x",D707="x",E707="x",F707="x"),"DELETED","READ")</f>
        <v>DELETED</v>
      </c>
      <c r="C707" s="5"/>
      <c r="D707" s="5"/>
      <c r="E707" s="5" t="s">
        <v>5431</v>
      </c>
      <c r="F707" s="5"/>
      <c r="G707" s="6" t="s">
        <v>5422</v>
      </c>
      <c r="H707" t="s">
        <v>4607</v>
      </c>
      <c r="I707" t="s">
        <v>4615</v>
      </c>
      <c r="J707" t="s">
        <v>6978</v>
      </c>
      <c r="K707" t="s">
        <v>6979</v>
      </c>
      <c r="M707">
        <v>2002</v>
      </c>
      <c r="P707">
        <v>1</v>
      </c>
      <c r="Q707">
        <v>22</v>
      </c>
      <c r="U707" t="s">
        <v>6980</v>
      </c>
      <c r="V707" t="s">
        <v>5640</v>
      </c>
    </row>
    <row r="708" spans="1:23" x14ac:dyDescent="0.25">
      <c r="A708" t="s">
        <v>5424</v>
      </c>
      <c r="B708" t="str">
        <f t="shared" si="11"/>
        <v>DELETED</v>
      </c>
      <c r="C708" s="5" t="s">
        <v>5431</v>
      </c>
      <c r="D708" s="5"/>
      <c r="E708" s="5"/>
      <c r="F708" s="5"/>
      <c r="G708" s="6" t="s">
        <v>5423</v>
      </c>
      <c r="H708" t="s">
        <v>4608</v>
      </c>
      <c r="I708" t="s">
        <v>7422</v>
      </c>
      <c r="K708" t="s">
        <v>6981</v>
      </c>
      <c r="M708">
        <v>1986</v>
      </c>
      <c r="P708">
        <v>13</v>
      </c>
      <c r="Q708">
        <v>878</v>
      </c>
      <c r="U708" t="s">
        <v>6982</v>
      </c>
      <c r="V708" t="s">
        <v>6983</v>
      </c>
      <c r="W708" t="s">
        <v>7451</v>
      </c>
    </row>
  </sheetData>
  <autoFilter ref="A1:W1" xr:uid="{812AE0C7-31B7-483C-8BE4-4BC5912F761A}"/>
  <hyperlinks>
    <hyperlink ref="G2" r:id="rId1" xr:uid="{BF6B33BC-D8F7-4B9D-A201-1EF6D4169D95}"/>
    <hyperlink ref="G3" r:id="rId2" xr:uid="{2B39C4B2-B9FE-4940-90A6-086356895EFD}"/>
    <hyperlink ref="G4" r:id="rId3" xr:uid="{B3935C3F-5E50-48E6-923F-FD4C922980F2}"/>
    <hyperlink ref="G5" r:id="rId4" xr:uid="{DA8B458E-BE6D-4172-B4F4-39AB01C6D174}"/>
    <hyperlink ref="G6" r:id="rId5" xr:uid="{91BA474E-29AD-467F-B924-49A8B6D2B2AA}"/>
    <hyperlink ref="G7" r:id="rId6" xr:uid="{249BE74A-5529-471A-BB60-29994E07AD0C}"/>
    <hyperlink ref="G8" r:id="rId7" xr:uid="{B12518B4-8909-4E49-A800-2F06BDC45F05}"/>
    <hyperlink ref="G9" r:id="rId8" xr:uid="{8ECB9265-4A12-4183-A191-26B23E39B4DD}"/>
    <hyperlink ref="G10" r:id="rId9" xr:uid="{00139C8A-03CC-4A3D-BB99-73447E3BDBD5}"/>
    <hyperlink ref="G11" r:id="rId10" xr:uid="{4A93A9AF-A70B-4AE0-B287-54E160386E1B}"/>
    <hyperlink ref="G12" r:id="rId11" xr:uid="{75717C73-A20B-4AF1-9981-AA37F8B9D16D}"/>
    <hyperlink ref="G13" r:id="rId12" xr:uid="{F0CE296E-E474-4ACD-9137-5FEE118FDF0C}"/>
    <hyperlink ref="G15" r:id="rId13" xr:uid="{1614CF34-C211-4FF6-9F7C-865724C9C427}"/>
    <hyperlink ref="G14" r:id="rId14" xr:uid="{BD54A07C-8915-4950-A42F-B17A2E5BE896}"/>
    <hyperlink ref="G16" r:id="rId15" xr:uid="{1ADC5FBD-4963-48DE-81DB-5A13A6EA8A37}"/>
    <hyperlink ref="G17" r:id="rId16" xr:uid="{0D886EE3-80EF-4A0C-A8B0-0B1D61B2007C}"/>
    <hyperlink ref="G18" r:id="rId17" xr:uid="{5460E28F-D968-4769-BD60-A06891E95698}"/>
    <hyperlink ref="G19" r:id="rId18" xr:uid="{0D5B8E18-CF7F-46F4-9ACB-8AE3E9D41EB7}"/>
    <hyperlink ref="G20" r:id="rId19" xr:uid="{34928B1C-13CF-4855-BA3F-7D73054FD359}"/>
    <hyperlink ref="G21" r:id="rId20" xr:uid="{DD55CF73-A94E-43CE-800B-344F1FDBF94E}"/>
    <hyperlink ref="G22" r:id="rId21" xr:uid="{52DF85ED-0054-415C-8292-C58D8EF91ED0}"/>
    <hyperlink ref="G23" r:id="rId22" xr:uid="{CEE484B9-F818-4947-BC19-B2F01CDA8CD9}"/>
    <hyperlink ref="G24" r:id="rId23" xr:uid="{E0DDB74E-3AF6-4820-9E8E-377B44FE3BCF}"/>
    <hyperlink ref="G25" r:id="rId24" xr:uid="{58217E89-E847-4DA5-BDA3-C8EC59245D4A}"/>
    <hyperlink ref="G26" r:id="rId25" xr:uid="{DB7E7460-0724-456D-8746-47CF5B7D2D1B}"/>
    <hyperlink ref="G27" r:id="rId26" xr:uid="{0E196CF0-9CAD-4535-8BE0-D8C8719658AC}"/>
    <hyperlink ref="G28" r:id="rId27" xr:uid="{EE256A61-540C-4C30-B736-7FEFDCBC71EC}"/>
    <hyperlink ref="G29" r:id="rId28" xr:uid="{378DE205-560D-4AB8-BFD5-439D04F996A3}"/>
    <hyperlink ref="G30" r:id="rId29" xr:uid="{0AEFC6D2-730D-428D-9B3E-0F78CB7A38D6}"/>
    <hyperlink ref="G31" r:id="rId30" xr:uid="{16807AB0-B26D-4964-881E-E1F43C64B1FF}"/>
    <hyperlink ref="G32" r:id="rId31" xr:uid="{3C8785CF-038B-4CC7-971B-6AD7B5796777}"/>
    <hyperlink ref="G33" r:id="rId32" xr:uid="{2CA1FBEC-E72B-4310-91E4-5B7741103A5E}"/>
    <hyperlink ref="G34" r:id="rId33" xr:uid="{82F14F35-2970-471E-8D3A-3E85CFDFCFF6}"/>
    <hyperlink ref="G35" r:id="rId34" xr:uid="{99B8FD16-28B3-4C63-834D-84F90B899BB1}"/>
    <hyperlink ref="G36" r:id="rId35" xr:uid="{2ACE8A82-60FA-4924-A19E-6714A21B5C54}"/>
    <hyperlink ref="G37" r:id="rId36" xr:uid="{C37EEDCC-B7C2-409E-BFC8-F00A4E5A9A67}"/>
    <hyperlink ref="G38" r:id="rId37" xr:uid="{B5CFD378-ADF7-4C35-8820-93447C265118}"/>
    <hyperlink ref="G39" r:id="rId38" xr:uid="{6EEB8BEC-ECCE-41AF-A289-E676E957A1F5}"/>
    <hyperlink ref="G40" r:id="rId39" xr:uid="{719E42A0-2040-483D-8A06-E6CD2070BBCA}"/>
    <hyperlink ref="G41" r:id="rId40" xr:uid="{3CBE3887-7982-44FD-A9A9-BD8FB2827347}"/>
    <hyperlink ref="G42" r:id="rId41" xr:uid="{DF05C571-5EF3-48BD-980D-A81320767E6D}"/>
    <hyperlink ref="G43" r:id="rId42" xr:uid="{56AB4C06-453F-449C-AE66-38462B418705}"/>
    <hyperlink ref="G44" r:id="rId43" xr:uid="{03035E4F-0A54-40EB-A696-61FFA7225727}"/>
    <hyperlink ref="G45" r:id="rId44" xr:uid="{1BBABF2C-AE64-459C-8917-30A9D14383E4}"/>
    <hyperlink ref="G46" r:id="rId45" xr:uid="{C24C6A7A-4DB5-493A-9329-741FA7A116C8}"/>
    <hyperlink ref="G47" r:id="rId46" xr:uid="{D3309F1A-FB7F-4A8E-8775-FE6001D49F23}"/>
    <hyperlink ref="G48" r:id="rId47" xr:uid="{4D665C0E-8A3B-4173-ADF1-50EF93561BA2}"/>
    <hyperlink ref="G49" r:id="rId48" xr:uid="{272D7C42-BC40-4D90-97BE-FCE179BE696A}"/>
    <hyperlink ref="G50" r:id="rId49" xr:uid="{BDF09FFF-16E8-4E7F-A4AD-D7AB16003949}"/>
    <hyperlink ref="G51" r:id="rId50" xr:uid="{EC21647A-1943-4E17-9ADE-07E3F97FC444}"/>
    <hyperlink ref="G52" r:id="rId51" xr:uid="{00043EEC-6A2B-4739-8192-98DD3D3986D6}"/>
    <hyperlink ref="G53" r:id="rId52" xr:uid="{889F51A6-7B27-4E1A-AB2B-D4FED7FAE253}"/>
    <hyperlink ref="G54" r:id="rId53" xr:uid="{8C60B123-829F-43C2-A3D0-4EFA6EC0912A}"/>
    <hyperlink ref="G55" r:id="rId54" xr:uid="{C80B2C79-A456-4A95-AC2F-5161631D8148}"/>
    <hyperlink ref="G56" r:id="rId55" xr:uid="{CEEBAE01-FFC6-415E-9E8C-C1D7D4FA4CDF}"/>
    <hyperlink ref="G57" r:id="rId56" xr:uid="{B0B275EF-9A6F-444D-B871-0DED50D02BA6}"/>
    <hyperlink ref="G58" r:id="rId57" xr:uid="{088AFA2B-52FA-4D2A-BE87-C6DD5031AC9C}"/>
    <hyperlink ref="G59" r:id="rId58" xr:uid="{146DBF67-66B5-4AA9-AC2E-07F6C95AFF55}"/>
    <hyperlink ref="G60" r:id="rId59" xr:uid="{B81996BA-2BA2-4C54-B33E-6102247875B5}"/>
    <hyperlink ref="G61" r:id="rId60" xr:uid="{1CB9DBF6-A9A4-4F52-A526-B1A826AA3E93}"/>
    <hyperlink ref="G62" r:id="rId61" xr:uid="{6B1518F1-F282-4491-8A46-770699BB16BB}"/>
    <hyperlink ref="G63" r:id="rId62" xr:uid="{5EA7D540-CEF5-4344-A1A7-7C4D13B2DA58}"/>
    <hyperlink ref="G64" r:id="rId63" xr:uid="{77397AA2-9F8E-491E-8425-C5FE119A690E}"/>
    <hyperlink ref="G65" r:id="rId64" xr:uid="{98334159-AEDE-467A-BE31-A41A55604971}"/>
    <hyperlink ref="G66" r:id="rId65" xr:uid="{DD1BEB77-F46D-4AF0-94E0-27F29710A8B6}"/>
    <hyperlink ref="G67" r:id="rId66" xr:uid="{A901ED03-73B9-42B9-B259-23D1E05B2A2F}"/>
    <hyperlink ref="G68" r:id="rId67" xr:uid="{C47CBAC4-07CA-4450-9E1A-FF2DB772BE2D}"/>
    <hyperlink ref="G69" r:id="rId68" xr:uid="{ADA6F0BF-EF2A-46FE-8C13-6AAEB9325754}"/>
    <hyperlink ref="G70" r:id="rId69" xr:uid="{7EABD265-5056-4440-904B-082736A7CF50}"/>
    <hyperlink ref="G71" r:id="rId70" xr:uid="{75D71E98-6324-4258-B38F-C0C8073BBCD2}"/>
    <hyperlink ref="G72" r:id="rId71" xr:uid="{78D80198-629A-4923-AD4D-E7C36E11F6F5}"/>
    <hyperlink ref="G73" r:id="rId72" xr:uid="{D8B0AF56-E8F5-4220-9C2C-7CE72A27815A}"/>
    <hyperlink ref="G74" r:id="rId73" xr:uid="{A231135B-1EDC-432A-B250-096DFA3B7032}"/>
    <hyperlink ref="G75" r:id="rId74" xr:uid="{398DB443-4079-48BD-9F20-3DA6F9D5877C}"/>
    <hyperlink ref="G76" r:id="rId75" xr:uid="{1299E6AE-33F3-418B-9E02-A931014CBA36}"/>
    <hyperlink ref="G77" r:id="rId76" xr:uid="{513DE3DF-47E5-47B5-839E-06C43288419B}"/>
    <hyperlink ref="G78" r:id="rId77" xr:uid="{C7463151-1B58-40A0-ABC3-755E3E394055}"/>
    <hyperlink ref="G79" r:id="rId78" xr:uid="{7216C740-6A30-4660-8660-B3D1AFFCBCC5}"/>
    <hyperlink ref="G80" r:id="rId79" xr:uid="{08B65670-CA59-4CB6-81C1-15DA2FD5B847}"/>
    <hyperlink ref="G81" r:id="rId80" xr:uid="{BC4DF793-99DD-4DF3-95C6-77A11EC827EC}"/>
    <hyperlink ref="G82" r:id="rId81" xr:uid="{6B27F125-467C-41D3-B62F-8E11F5877898}"/>
    <hyperlink ref="G83" r:id="rId82" xr:uid="{CB5CEC8B-804D-4CFE-9EBA-815537645BA5}"/>
    <hyperlink ref="G84" r:id="rId83" xr:uid="{0B31243A-9660-4EBB-B422-E374E4C2BFC5}"/>
    <hyperlink ref="G85" r:id="rId84" xr:uid="{0BD24078-FC78-4BB1-BFFC-C88E48EC9DEC}"/>
    <hyperlink ref="G86" r:id="rId85" xr:uid="{6E2BF64C-E286-47F9-A3EE-F556A56626EF}"/>
    <hyperlink ref="G87" r:id="rId86" xr:uid="{51C8E106-0B2A-4AD6-B08B-D04835F4F165}"/>
    <hyperlink ref="G88" r:id="rId87" xr:uid="{FD739E60-63F2-4DBD-9F97-4D62C3D3EFDD}"/>
    <hyperlink ref="G89" r:id="rId88" xr:uid="{328D6540-CA11-4973-A11E-B9B42AF2DA6F}"/>
    <hyperlink ref="G90" r:id="rId89" xr:uid="{05710181-D9A3-42FE-9840-D94B31DDD27A}"/>
    <hyperlink ref="G91" r:id="rId90" xr:uid="{26AF9329-24B8-47BE-AE18-7B8069C0E355}"/>
    <hyperlink ref="G92" r:id="rId91" xr:uid="{DC170D6E-E612-41E5-BCD9-7DA5CC01B7D1}"/>
    <hyperlink ref="G93" r:id="rId92" xr:uid="{597B2090-D89D-4608-AD44-C984C0CBF6C7}"/>
    <hyperlink ref="G94" r:id="rId93" xr:uid="{91212176-F757-44F5-91F5-C71806EFB6B7}"/>
    <hyperlink ref="G95" r:id="rId94" xr:uid="{B3584316-0D23-4D2D-A555-D808AE14DDCD}"/>
    <hyperlink ref="G96" r:id="rId95" xr:uid="{B69A67F1-FD0D-49DE-B9EF-0E6532D18AB6}"/>
    <hyperlink ref="G97" r:id="rId96" xr:uid="{54684A92-DA4D-489E-9BBB-EC8249B653DC}"/>
    <hyperlink ref="G98" r:id="rId97" xr:uid="{56114E17-5F5C-4C7E-9046-F8FDE747764D}"/>
    <hyperlink ref="G99" r:id="rId98" xr:uid="{CE20FBE1-71D5-4CC3-8357-C6DF47338A44}"/>
    <hyperlink ref="G100" r:id="rId99" xr:uid="{B90A1C28-CF54-4C6F-AAE8-874023628C90}"/>
    <hyperlink ref="G101" r:id="rId100" xr:uid="{CF106AFC-DA3E-4A25-B816-374485281D62}"/>
    <hyperlink ref="G102" r:id="rId101" xr:uid="{630C521F-EAEA-4DD0-9C2F-5AC68075C584}"/>
    <hyperlink ref="G103" r:id="rId102" xr:uid="{BD28583D-5A17-448F-9DCC-71583807F517}"/>
    <hyperlink ref="G104" r:id="rId103" xr:uid="{863C98E7-4414-46EB-844A-96FCA351C9E7}"/>
    <hyperlink ref="G105" r:id="rId104" xr:uid="{64A008A3-B9A0-44FF-9C00-3346D70C264C}"/>
    <hyperlink ref="G106" r:id="rId105" xr:uid="{F60D8749-527D-4CFF-8424-A1695444DF55}"/>
    <hyperlink ref="G107" r:id="rId106" xr:uid="{F41D5B0D-C2CF-4213-B187-6954E21018E5}"/>
    <hyperlink ref="G108" r:id="rId107" xr:uid="{793354AC-C757-43FC-A536-D44E2276A306}"/>
    <hyperlink ref="G109" r:id="rId108" xr:uid="{9D7E40D9-18A8-4095-A81D-65156C6BAA1F}"/>
    <hyperlink ref="G110" r:id="rId109" xr:uid="{C6976E64-EA21-4776-910D-CE3BBA8C00B7}"/>
    <hyperlink ref="G111" r:id="rId110" xr:uid="{549D3975-48F7-493E-AA8A-913EEC0F399B}"/>
    <hyperlink ref="G112" r:id="rId111" xr:uid="{0CB0A23B-E2E3-454C-A1ED-EA7E38C32492}"/>
    <hyperlink ref="G113" r:id="rId112" xr:uid="{8DAE1D39-ED59-4302-AA60-8A1DAD562AA6}"/>
    <hyperlink ref="G114" r:id="rId113" xr:uid="{79FE5374-06E5-46BD-A64B-C46BD0B6657C}"/>
    <hyperlink ref="G115" r:id="rId114" xr:uid="{1E4F3EA5-A93C-483A-BDBA-02BA90E0A707}"/>
    <hyperlink ref="G116" r:id="rId115" xr:uid="{D579CC39-A406-4570-BC8B-7617055166E5}"/>
    <hyperlink ref="G117" r:id="rId116" xr:uid="{025F3309-67E9-4EC9-A6FC-D4CE6098BA1E}"/>
    <hyperlink ref="G118" r:id="rId117" xr:uid="{D3D4AC9D-D868-4C65-AB4E-94919129CB5D}"/>
    <hyperlink ref="G119" r:id="rId118" xr:uid="{B77F60C1-F7D0-4CBE-8584-0CEC66EB408B}"/>
    <hyperlink ref="G120" r:id="rId119" xr:uid="{63A4640C-1012-4823-ACE0-BF70B06610BE}"/>
    <hyperlink ref="G121" r:id="rId120" xr:uid="{3EA00177-9B71-4D51-890C-AF71CBD959A1}"/>
    <hyperlink ref="G122" r:id="rId121" xr:uid="{36ECFE71-AC55-43BE-BBEE-C4A1E0A22218}"/>
    <hyperlink ref="G123" r:id="rId122" xr:uid="{B9BF78FD-7250-44CE-ACD9-70F2E7FEFD3B}"/>
    <hyperlink ref="G124" r:id="rId123" xr:uid="{62BCDEC6-5D98-482D-8F57-9C6E9D987B18}"/>
    <hyperlink ref="G125" r:id="rId124" xr:uid="{7A3597DB-FFBD-4ADB-9579-DCD2EAFDFC68}"/>
    <hyperlink ref="G126" r:id="rId125" xr:uid="{FC5CB5A4-3B23-4A68-B4AA-41C2D94543D6}"/>
    <hyperlink ref="G127" r:id="rId126" xr:uid="{A738D57F-AFE5-4C7B-B670-A5D6AF421A2D}"/>
    <hyperlink ref="G128" r:id="rId127" xr:uid="{7331050D-41FA-4355-8603-497E9460871C}"/>
    <hyperlink ref="G129" r:id="rId128" xr:uid="{4D3DBE25-849C-4DA6-9BB0-66BCCAF19F4E}"/>
    <hyperlink ref="G130" r:id="rId129" xr:uid="{E8032EC5-CC45-4BBE-B1DF-3F2B58F6E4FE}"/>
    <hyperlink ref="G131" r:id="rId130" xr:uid="{537281A5-D94B-4A21-A99A-8EE74CAC2775}"/>
    <hyperlink ref="G132" r:id="rId131" xr:uid="{8F228E43-50F0-4947-83EF-DA2C720DA181}"/>
    <hyperlink ref="G133" r:id="rId132" xr:uid="{EEAE0257-E0C1-46E0-ADF6-27BCF160E80E}"/>
    <hyperlink ref="G134" r:id="rId133" xr:uid="{4179F3A5-D4CF-4575-980E-8487584F04EC}"/>
    <hyperlink ref="G135" r:id="rId134" xr:uid="{27EC471F-60DC-46C9-AB34-4E34EFFC5592}"/>
    <hyperlink ref="G136" r:id="rId135" xr:uid="{E48E2D12-DD17-40CA-877B-7B77296FE1E8}"/>
    <hyperlink ref="G137" r:id="rId136" xr:uid="{20077512-76AE-4BC5-BA06-89C511302FEB}"/>
    <hyperlink ref="G138" r:id="rId137" xr:uid="{7B89DB94-DF57-4497-90A2-4FF3CE812964}"/>
    <hyperlink ref="G139" r:id="rId138" xr:uid="{1D616231-A731-43F2-B536-27639BA7C673}"/>
    <hyperlink ref="G140" r:id="rId139" xr:uid="{BEFB9A48-CA4B-484B-B511-79E11E2C9DC8}"/>
    <hyperlink ref="G141" r:id="rId140" xr:uid="{3B85452C-3803-4BCA-A06E-F743A8C9B25F}"/>
    <hyperlink ref="G142" r:id="rId141" xr:uid="{D02537C8-EF54-41AF-B73B-375FDA928B4B}"/>
    <hyperlink ref="G143" r:id="rId142" xr:uid="{3576D8F6-6AD3-437A-9B2F-87F74B26FCDD}"/>
    <hyperlink ref="G144" r:id="rId143" xr:uid="{841C2232-7D55-4114-9CBB-42EEE47DF23C}"/>
    <hyperlink ref="G145" r:id="rId144" xr:uid="{DBF0FCC4-7214-4E4B-A762-8648BD6B18F8}"/>
    <hyperlink ref="G146" r:id="rId145" xr:uid="{60FD2B27-56BA-4983-99F9-34EF1C0C5540}"/>
    <hyperlink ref="G147" r:id="rId146" xr:uid="{D030E7D3-D220-4C6D-8839-485B72FEB90F}"/>
    <hyperlink ref="G148" r:id="rId147" xr:uid="{141DBF73-0BE6-48D8-9788-EAC1EEB60E7B}"/>
    <hyperlink ref="G149" r:id="rId148" xr:uid="{0304BFAF-519D-43E9-9CE9-7E8EB53D5807}"/>
    <hyperlink ref="G150" r:id="rId149" xr:uid="{DDB1650C-6272-4422-988E-0D20A30253CA}"/>
    <hyperlink ref="G151" r:id="rId150" xr:uid="{7A6D11ED-FB2F-48E3-92FD-B63CB8D026CB}"/>
    <hyperlink ref="G152" r:id="rId151" xr:uid="{BEB15BAD-1115-4FAB-93FD-72B1E7CA44A1}"/>
    <hyperlink ref="G153" r:id="rId152" xr:uid="{FB3E4A3B-93AA-4284-92B1-6C947A642387}"/>
    <hyperlink ref="G154" r:id="rId153" xr:uid="{C828037C-8366-4316-8F5B-52A96F53588D}"/>
    <hyperlink ref="G155" r:id="rId154" xr:uid="{D007197E-AF4D-4120-B202-064E6EE5D9AF}"/>
    <hyperlink ref="G156" r:id="rId155" xr:uid="{BFDB54B2-3791-481D-9168-A7BB41529B48}"/>
    <hyperlink ref="G157" r:id="rId156" xr:uid="{FF6A8EE1-F5B4-4D03-9B02-AC57BB931C45}"/>
    <hyperlink ref="G158" r:id="rId157" xr:uid="{85FAB0A2-29D6-4C2C-900C-063F94F76AA2}"/>
    <hyperlink ref="G159" r:id="rId158" xr:uid="{5B4E4837-7283-4380-B9D7-6A0357616744}"/>
    <hyperlink ref="G160" r:id="rId159" xr:uid="{61C885A7-189E-43D7-BBFF-E9B10521D966}"/>
    <hyperlink ref="G161" r:id="rId160" xr:uid="{646679D0-5C3B-4C35-A15E-2D2CA807A720}"/>
    <hyperlink ref="G162" r:id="rId161" xr:uid="{498CB55E-7853-4B90-9C9B-F5641EF09D66}"/>
    <hyperlink ref="G163" r:id="rId162" xr:uid="{602E9371-06EF-493E-B162-010B7569BD72}"/>
    <hyperlink ref="G164" r:id="rId163" xr:uid="{6E93BE3C-088A-4CE1-B567-4BF7C8EC21A8}"/>
    <hyperlink ref="G165" r:id="rId164" xr:uid="{5C86755E-8C7A-413F-9A1A-F01B1CC14B2C}"/>
    <hyperlink ref="G166" r:id="rId165" xr:uid="{D543F2DF-DF7D-429A-AF5B-A8EA15BB438D}"/>
    <hyperlink ref="G167" r:id="rId166" xr:uid="{7EE80522-B1AB-4601-B9E9-E9F32A0B37A7}"/>
    <hyperlink ref="G168" r:id="rId167" xr:uid="{2C97716C-699B-498E-9FBF-9D6238A55D00}"/>
    <hyperlink ref="G169" r:id="rId168" xr:uid="{3C83B634-1A26-401D-A708-92E64B5BF117}"/>
    <hyperlink ref="G170" r:id="rId169" xr:uid="{67CB9BA5-0CA8-4F3F-A97F-3AD37C7CF4A5}"/>
    <hyperlink ref="G171" r:id="rId170" xr:uid="{3EAF44D4-9654-4EC5-8D8E-417CF120C3DE}"/>
    <hyperlink ref="G172" r:id="rId171" xr:uid="{7F54F889-774D-4565-99D9-77EF9DFB71C8}"/>
    <hyperlink ref="G173" r:id="rId172" xr:uid="{E747AD55-D8BB-4285-A5A1-461D7085C8E1}"/>
    <hyperlink ref="G174" r:id="rId173" xr:uid="{9502A60D-557E-495F-9DDA-BAC0B2C3142C}"/>
    <hyperlink ref="G175" r:id="rId174" xr:uid="{5AF40D14-FD02-4C6F-94F5-6F6FCBFA811D}"/>
    <hyperlink ref="G176" r:id="rId175" xr:uid="{46B78E8A-995C-4A1C-BF43-1B1DEC1F4E34}"/>
    <hyperlink ref="G177" r:id="rId176" xr:uid="{17CF40CF-162D-4595-B4CF-3B789D4B6DB7}"/>
    <hyperlink ref="G178" r:id="rId177" xr:uid="{2A79B72E-F7C1-4F27-B635-E44B1870F59C}"/>
    <hyperlink ref="G179" r:id="rId178" xr:uid="{E4B7B8B3-1F3F-4259-BF6E-89B62F6B7E3D}"/>
    <hyperlink ref="G180" r:id="rId179" xr:uid="{61DECA2E-A2E0-4A1A-A33B-4CE60E3344F6}"/>
    <hyperlink ref="G181" r:id="rId180" xr:uid="{8ED0E0AC-5244-41A0-B12E-F68B2A84E54A}"/>
    <hyperlink ref="G182" r:id="rId181" xr:uid="{28B5058D-620A-4223-80AA-64B86443E92A}"/>
    <hyperlink ref="G183" r:id="rId182" xr:uid="{415F4B36-DF89-445A-B402-55992DB4877F}"/>
    <hyperlink ref="G184" r:id="rId183" xr:uid="{190FE2FB-BD82-4766-B7BC-CE0A26E2A35C}"/>
    <hyperlink ref="G185" r:id="rId184" xr:uid="{551F5999-8F5F-4E2E-80FD-D070FF25AF56}"/>
    <hyperlink ref="G186" r:id="rId185" xr:uid="{3A084438-69B7-4AF6-B4DF-5FE9C5FCF974}"/>
    <hyperlink ref="G187" r:id="rId186" xr:uid="{9A125968-25FB-49F8-83CF-F1E0D2DD8CAC}"/>
    <hyperlink ref="G188" r:id="rId187" xr:uid="{0C7D55B3-85E0-485B-9EA1-786AB0582388}"/>
    <hyperlink ref="G189" r:id="rId188" xr:uid="{9CB6EF0E-68F1-40F8-AAD6-EDD80422E309}"/>
    <hyperlink ref="G190" r:id="rId189" xr:uid="{60E5BEBC-7F78-4D17-9DB2-4FC7306CAA10}"/>
    <hyperlink ref="G191" r:id="rId190" xr:uid="{71568915-1A40-4CC8-ABC4-0C2B87D6138C}"/>
    <hyperlink ref="G192" r:id="rId191" xr:uid="{95A51D87-FE35-46C5-B078-C3EC5209F095}"/>
    <hyperlink ref="G193" r:id="rId192" xr:uid="{FAF80ADA-5510-436F-8FA8-3A55D7971836}"/>
    <hyperlink ref="G194" r:id="rId193" xr:uid="{6DD89AB3-B6FC-42C2-A7F6-22B8D9DD69C6}"/>
    <hyperlink ref="G195" r:id="rId194" xr:uid="{5ECB8C06-F926-412B-83D4-F417EC0E3925}"/>
    <hyperlink ref="G196" r:id="rId195" xr:uid="{4CA174A7-B404-4DA3-8D2A-C3F620251001}"/>
    <hyperlink ref="G197" r:id="rId196" xr:uid="{6A4DA0D4-90DE-49F5-A73A-8C0F014A0C09}"/>
    <hyperlink ref="G198" r:id="rId197" xr:uid="{FB675CE1-0402-4AE0-90B1-6B781ED540DF}"/>
    <hyperlink ref="G199" r:id="rId198" xr:uid="{98D74607-B65D-426D-A9C3-D82941F894BA}"/>
    <hyperlink ref="G200" r:id="rId199" xr:uid="{C1AA68E0-705B-4EC9-AF93-899B49209484}"/>
    <hyperlink ref="G201" r:id="rId200" xr:uid="{77F36812-8B5B-4750-8B3F-34406FB5405A}"/>
    <hyperlink ref="G202" r:id="rId201" xr:uid="{49025468-184A-4D35-9AC5-C7FDEFD028C8}"/>
    <hyperlink ref="G203" r:id="rId202" xr:uid="{7ECCDFB0-DD1F-44C5-B21A-1DAC27094968}"/>
    <hyperlink ref="G204" r:id="rId203" xr:uid="{314F34EC-A2B2-4EA6-96DE-26FB32935630}"/>
    <hyperlink ref="G205" r:id="rId204" xr:uid="{7F4A4D05-CEC4-47DB-B56E-09CA4EF72E69}"/>
    <hyperlink ref="G206" r:id="rId205" xr:uid="{2A2BA4A1-239C-4BD8-A433-9FBBFDE445C5}"/>
    <hyperlink ref="G207" r:id="rId206" xr:uid="{FBD0ABB9-F549-4031-81DA-096988C6A7A5}"/>
    <hyperlink ref="G208" r:id="rId207" xr:uid="{F500BAD1-C2EC-4578-BFCF-F447CFB4CB5D}"/>
    <hyperlink ref="G209" r:id="rId208" xr:uid="{965E1AF2-E7A4-42F6-93ED-111B3AFCADF9}"/>
    <hyperlink ref="G210" r:id="rId209" xr:uid="{F8CA7406-9EBE-41C3-9EC6-7684B9E608D8}"/>
    <hyperlink ref="G211" r:id="rId210" xr:uid="{A8E7812C-8EC5-4473-A55D-0867CA493E0A}"/>
    <hyperlink ref="G212" r:id="rId211" xr:uid="{F0827A19-0D05-4D7F-BF01-7BE61C0DA8B7}"/>
    <hyperlink ref="G213" r:id="rId212" xr:uid="{4AAFE400-4FB5-431B-9558-395E0E43E585}"/>
    <hyperlink ref="G214" r:id="rId213" xr:uid="{F186152E-A115-476B-9D08-E50F81FCD807}"/>
    <hyperlink ref="G215" r:id="rId214" xr:uid="{B82BFF39-117C-40C6-AF7E-FDA960C36DDB}"/>
    <hyperlink ref="G216" r:id="rId215" xr:uid="{CAE4B506-0EF7-49E9-9CB2-58AC340256CD}"/>
    <hyperlink ref="G217" r:id="rId216" xr:uid="{AE1B7607-B872-4734-9F88-32760AAB9969}"/>
    <hyperlink ref="G218" r:id="rId217" xr:uid="{5A4691A3-CD46-426D-98FD-B2F4FF6F9463}"/>
    <hyperlink ref="G219" r:id="rId218" xr:uid="{E27DF10E-4520-4716-8B31-DA9FD97C2DA2}"/>
    <hyperlink ref="G220" r:id="rId219" xr:uid="{BD3034BB-71F5-47AA-9C8A-1318E472696E}"/>
    <hyperlink ref="G221" r:id="rId220" xr:uid="{405FA069-BE49-4621-A506-1D9E730CBEF5}"/>
    <hyperlink ref="G222" r:id="rId221" xr:uid="{15E21BAE-DD76-403C-841F-345A9F94051A}"/>
    <hyperlink ref="G223" r:id="rId222" xr:uid="{E7DC72F8-1CC0-426F-9E66-3875F291BF1A}"/>
    <hyperlink ref="G224" r:id="rId223" xr:uid="{DED29714-83F2-43B3-8F17-2E878D30D55D}"/>
    <hyperlink ref="G225" r:id="rId224" xr:uid="{51EB8E0C-DBCA-4111-8D2F-F2B6E472E0EB}"/>
    <hyperlink ref="G226" r:id="rId225" xr:uid="{25D13A1E-A1B9-40CA-A053-64469EC6CA2D}"/>
    <hyperlink ref="G227" r:id="rId226" xr:uid="{8F04F33D-A460-432B-B875-D8B5EF7E0A23}"/>
    <hyperlink ref="G228" r:id="rId227" xr:uid="{16396217-FD35-41C7-B5C4-BA9C9D49CFE2}"/>
    <hyperlink ref="G229" r:id="rId228" xr:uid="{C8D5BEB2-527A-42C4-9E4D-FA8F7E80ED3D}"/>
    <hyperlink ref="G230" r:id="rId229" xr:uid="{459F254F-C21A-4567-AA57-21FCBD12641E}"/>
    <hyperlink ref="G231" r:id="rId230" xr:uid="{72AFA4AC-7C3F-4664-93FB-ED456F76611B}"/>
    <hyperlink ref="G232" r:id="rId231" xr:uid="{EC144C3C-D49B-4786-919E-1768C3EB5FCA}"/>
    <hyperlink ref="G233" r:id="rId232" xr:uid="{735E497B-EFFD-45D6-9911-5955C2D758DA}"/>
    <hyperlink ref="G234" r:id="rId233" xr:uid="{0385C0F0-7D09-4973-A2AD-5099DAE140E9}"/>
    <hyperlink ref="G235" r:id="rId234" xr:uid="{9A1FB391-198B-42FC-A7C8-C0C136357983}"/>
    <hyperlink ref="G236" r:id="rId235" xr:uid="{2EC4B954-4F62-4945-8A4A-2D51AD1C9E04}"/>
    <hyperlink ref="G237" r:id="rId236" xr:uid="{FF24201F-75CB-493B-A43E-26EEBF14EBFF}"/>
    <hyperlink ref="G238" r:id="rId237" xr:uid="{28920C6D-321A-47F0-825C-F295C3E31A42}"/>
    <hyperlink ref="G239" r:id="rId238" xr:uid="{648CA451-C36C-4AE2-89C3-517ED1A3037A}"/>
    <hyperlink ref="G240" r:id="rId239" xr:uid="{7BC13E07-DB6A-497E-AF75-9DB8ED8C5C7E}"/>
    <hyperlink ref="G241" r:id="rId240" xr:uid="{16CCC63D-CE8C-42F5-AB13-C85F985609D5}"/>
    <hyperlink ref="G242" r:id="rId241" xr:uid="{9DA0B6D6-92F7-42E0-962D-311790F4F553}"/>
    <hyperlink ref="G243" r:id="rId242" xr:uid="{C3F9B9FC-07C2-4C71-8A93-FCE50FBE6702}"/>
    <hyperlink ref="G244" r:id="rId243" xr:uid="{2F6CB043-5052-4384-BD7F-55906A7958F0}"/>
    <hyperlink ref="G245" r:id="rId244" xr:uid="{4C50E954-D68F-4988-8BEC-557501F9A863}"/>
    <hyperlink ref="G246" r:id="rId245" xr:uid="{11F2D29D-5914-4F69-B98C-52AFAD35F051}"/>
    <hyperlink ref="G247" r:id="rId246" xr:uid="{F8695F23-01A8-4619-BA40-02C73E1A64C2}"/>
    <hyperlink ref="G248" r:id="rId247" xr:uid="{698F3E1E-503B-4E1C-89B8-C7E55242A614}"/>
    <hyperlink ref="G249" r:id="rId248" xr:uid="{E95F176E-A52B-4E68-B321-A4C3857D9719}"/>
    <hyperlink ref="G250" r:id="rId249" xr:uid="{5ECE8848-7258-4019-9F55-0937D356C93C}"/>
    <hyperlink ref="G251" r:id="rId250" xr:uid="{295BD923-2BCD-4BD9-B7AA-A4E584CFADE7}"/>
    <hyperlink ref="G252" r:id="rId251" xr:uid="{EFC6BEEE-E4EA-4E63-9C0F-E9BED82EAACA}"/>
    <hyperlink ref="G253" r:id="rId252" xr:uid="{9EED6BB4-FFF0-4612-BDB6-1639508FE063}"/>
    <hyperlink ref="G254" r:id="rId253" xr:uid="{915A04CF-5282-494B-94D9-E5A18F71BC4E}"/>
    <hyperlink ref="G255" r:id="rId254" xr:uid="{A4107CF1-CB08-42F1-9DE5-EF5086EF65B5}"/>
    <hyperlink ref="G256" r:id="rId255" xr:uid="{5760BDC0-B48F-40C7-BE4D-C432D61B8B77}"/>
    <hyperlink ref="G257" r:id="rId256" xr:uid="{38FC5550-8911-4D4A-B4CE-79ECC05E79A9}"/>
    <hyperlink ref="G258" r:id="rId257" xr:uid="{6840E011-567D-42C3-9B4F-A03A7FE5917F}"/>
    <hyperlink ref="G259" r:id="rId258" xr:uid="{CFD8D626-5A3C-427A-92D1-AFA789A598F9}"/>
    <hyperlink ref="G260" r:id="rId259" xr:uid="{C55B7844-A524-4ECD-B208-405D9680761A}"/>
    <hyperlink ref="G261" r:id="rId260" xr:uid="{A5C9EB43-A6A7-4623-908D-14043694202F}"/>
    <hyperlink ref="G262" r:id="rId261" xr:uid="{398344CF-E9F8-446A-832D-5F0CA215F795}"/>
    <hyperlink ref="G263" r:id="rId262" xr:uid="{D782BFA0-D9C7-4818-A8CD-8FEEB40CB25C}"/>
    <hyperlink ref="G264" r:id="rId263" xr:uid="{6A57EE83-D8FD-43AB-AF80-144868CAD9E7}"/>
    <hyperlink ref="G265" r:id="rId264" xr:uid="{D517B714-F1E2-42C5-9A57-2961C42F4440}"/>
    <hyperlink ref="G266" r:id="rId265" xr:uid="{3E1F540C-03DE-4388-BF17-F540130ADB0F}"/>
    <hyperlink ref="G267" r:id="rId266" xr:uid="{0616F6FF-1E40-4F4B-B3E6-2AA418E61A40}"/>
    <hyperlink ref="G268" r:id="rId267" xr:uid="{C3652E00-58D0-4750-9212-4494DA02512B}"/>
    <hyperlink ref="G269" r:id="rId268" xr:uid="{D3702868-CFB8-4F7B-917D-6FB756DAA914}"/>
    <hyperlink ref="G270" r:id="rId269" xr:uid="{7F538D83-49E0-4AEE-88C6-9C5A1C1CA952}"/>
    <hyperlink ref="G271" r:id="rId270" xr:uid="{519B6C6A-BF29-477B-A9BD-7EC13DBE0145}"/>
    <hyperlink ref="G272" r:id="rId271" xr:uid="{223C8A91-EB87-4ACE-B7D0-4F5261EE5FA8}"/>
    <hyperlink ref="G273" r:id="rId272" xr:uid="{B91817BE-0CB0-42E9-9FF4-0484C1A00F82}"/>
    <hyperlink ref="G274" r:id="rId273" xr:uid="{BC6DCC45-FBC9-436B-A81C-89437F5F82ED}"/>
    <hyperlink ref="G275" r:id="rId274" xr:uid="{7FAE38FF-38A4-4781-AA6E-D0C7037333E8}"/>
    <hyperlink ref="G276" r:id="rId275" xr:uid="{AED010EC-761B-4BE0-B375-65397CF24B0F}"/>
    <hyperlink ref="G277" r:id="rId276" xr:uid="{18DA7050-2C73-45D0-B1DC-B10A384A4CB7}"/>
    <hyperlink ref="G278" r:id="rId277" xr:uid="{5231EC9F-2160-473C-BE03-494A72CC32BA}"/>
    <hyperlink ref="G279" r:id="rId278" xr:uid="{165EACE0-5CD1-4E88-B64C-AD5B0DBDB399}"/>
    <hyperlink ref="G280" r:id="rId279" xr:uid="{8DE4A332-4B16-4B2F-B6C1-9CA3BACF3673}"/>
    <hyperlink ref="G281" r:id="rId280" xr:uid="{033B6CA6-BE6C-48A4-8C7F-DFA4E84F7DA7}"/>
    <hyperlink ref="G282" r:id="rId281" xr:uid="{1379FC18-9977-468F-B67C-30E8F6896495}"/>
    <hyperlink ref="G283" r:id="rId282" xr:uid="{46FEAE1E-5662-49C7-820E-2FB1914D91FA}"/>
    <hyperlink ref="G284" r:id="rId283" xr:uid="{C91346A3-14FE-4D9F-A64B-74ED5DE296A3}"/>
    <hyperlink ref="G285" r:id="rId284" xr:uid="{DA3C34F2-3857-42EF-87C9-9D94D4FD5573}"/>
    <hyperlink ref="G286" r:id="rId285" xr:uid="{190AF4C1-0782-4CC9-9816-7543BCEA59E6}"/>
    <hyperlink ref="G287" r:id="rId286" xr:uid="{2E679972-0664-4313-86A2-7025D48317CD}"/>
    <hyperlink ref="G288" r:id="rId287" xr:uid="{7801F592-649A-4DC1-BBDD-25A7AF449213}"/>
    <hyperlink ref="G289" r:id="rId288" xr:uid="{AFCA97A8-4466-493C-9178-D617A5C5B864}"/>
    <hyperlink ref="G290" r:id="rId289" xr:uid="{7A3232B7-8B70-47E9-ADA3-CA69977CE603}"/>
    <hyperlink ref="G291" r:id="rId290" xr:uid="{94B61A6A-5EFD-4A57-814C-2DF9011B784C}"/>
    <hyperlink ref="G292" r:id="rId291" xr:uid="{B79DB007-B38D-45A1-BC45-52E6B37E7D24}"/>
    <hyperlink ref="G293" r:id="rId292" xr:uid="{A391EA85-8AF1-45BF-8B12-06A76817AC50}"/>
    <hyperlink ref="G294" r:id="rId293" xr:uid="{FCD781B3-E1E7-43F6-A7CA-F200562EBA20}"/>
    <hyperlink ref="G295" r:id="rId294" xr:uid="{792429CF-04CB-4AEB-9BB7-DBB1415FC56D}"/>
    <hyperlink ref="G296" r:id="rId295" xr:uid="{8E69865A-83DD-4D6D-8A86-55E6CDDCA0F1}"/>
    <hyperlink ref="G297" r:id="rId296" xr:uid="{30240F5E-42A7-4954-A088-A510518142D0}"/>
    <hyperlink ref="G298" r:id="rId297" xr:uid="{675279E4-D2D3-49E8-8DD8-B2D2764AB0E4}"/>
    <hyperlink ref="G299" r:id="rId298" xr:uid="{062414D2-5F45-459F-958B-BEAF28A239C6}"/>
    <hyperlink ref="G300" r:id="rId299" xr:uid="{3B300B17-D559-48C4-A553-B9EE69C81FEB}"/>
    <hyperlink ref="G301" r:id="rId300" xr:uid="{08292D70-D095-4BF2-9FBD-857C3DDCC414}"/>
    <hyperlink ref="G302" r:id="rId301" xr:uid="{51F8383E-F7C4-456B-B5E2-94461EE8DBD1}"/>
    <hyperlink ref="G303" r:id="rId302" xr:uid="{1D11E1AF-2C29-4DA3-AC9D-8D1D479C77D0}"/>
    <hyperlink ref="G304" r:id="rId303" xr:uid="{A35F38AE-5382-42FE-A339-3F47864C2F88}"/>
    <hyperlink ref="G305" r:id="rId304" xr:uid="{88CFB366-B49C-4E9C-A444-DAEC6E8E0B34}"/>
    <hyperlink ref="G306" r:id="rId305" xr:uid="{038903E9-AA6F-43B5-B44F-030BE85485DA}"/>
    <hyperlink ref="G307" r:id="rId306" xr:uid="{5988A27D-133F-46F2-96C0-FB003190E3F3}"/>
    <hyperlink ref="G308" r:id="rId307" xr:uid="{E6E77A8A-0FED-40DE-9815-876CB637133C}"/>
    <hyperlink ref="G309" r:id="rId308" xr:uid="{BCB4703F-E839-4ABE-981A-FD81E7CF0D67}"/>
    <hyperlink ref="G310" r:id="rId309" xr:uid="{6C62A16B-7FA8-4A07-9FC4-931944D772D4}"/>
    <hyperlink ref="G311" r:id="rId310" xr:uid="{A25A0A32-B457-426A-A686-7B2283267EB8}"/>
    <hyperlink ref="G312" r:id="rId311" xr:uid="{2CDF9047-4895-4C9B-9A1A-CCC76D1E18B4}"/>
    <hyperlink ref="G313" r:id="rId312" xr:uid="{322AE1AF-09A1-47E5-BECD-F1F9BDE8A7C3}"/>
    <hyperlink ref="G314" r:id="rId313" xr:uid="{ECAE0BCC-C85F-4492-9A9F-61FE3D813FD0}"/>
    <hyperlink ref="G315" r:id="rId314" xr:uid="{860204A4-09A0-4737-AC03-DA83EB4A8A57}"/>
    <hyperlink ref="G316" r:id="rId315" xr:uid="{037499FE-0B8C-4E13-97CB-394CE1D0F9B1}"/>
    <hyperlink ref="G317" r:id="rId316" xr:uid="{D6E962FF-D531-456D-A55F-278DDA0C534B}"/>
    <hyperlink ref="G318" r:id="rId317" xr:uid="{7A4F328C-4567-41E9-A74F-CAA1083A9CE9}"/>
    <hyperlink ref="G319" r:id="rId318" xr:uid="{57D8380C-9834-4EFB-B02B-130C72323206}"/>
    <hyperlink ref="G320" r:id="rId319" xr:uid="{C660401C-D2F1-4DF1-B4A8-759A872314D0}"/>
    <hyperlink ref="G321" r:id="rId320" xr:uid="{9215F9A4-9511-428C-9D9D-00DAD2095F7B}"/>
    <hyperlink ref="G322" r:id="rId321" xr:uid="{94961BA6-B6B3-4D5D-8347-57E4C204E744}"/>
    <hyperlink ref="G323" r:id="rId322" xr:uid="{A422809D-C6F0-4FCE-93C4-6FA90C2FEDD9}"/>
    <hyperlink ref="G324" r:id="rId323" xr:uid="{608C0C2A-83AC-4603-AED5-2F27FA5D14C2}"/>
    <hyperlink ref="G325" r:id="rId324" xr:uid="{1188C246-F282-4040-87AA-601B33B8F3CF}"/>
    <hyperlink ref="G326" r:id="rId325" xr:uid="{15457164-4FD2-4ECB-B0D6-4462178E8A25}"/>
    <hyperlink ref="G327" r:id="rId326" xr:uid="{224C703C-5E38-4084-84F3-DE423A2B054C}"/>
    <hyperlink ref="G328" r:id="rId327" xr:uid="{768A3A41-9520-4A69-AB70-FDCD672D9272}"/>
    <hyperlink ref="G329" r:id="rId328" xr:uid="{48A2E1E7-0133-4A7E-B78A-5B7AFB242B42}"/>
    <hyperlink ref="G330" r:id="rId329" xr:uid="{E7FFFFEB-58D9-44FB-8323-E4E0B9CD3AF1}"/>
    <hyperlink ref="G331" r:id="rId330" xr:uid="{F1ADABD8-A8E8-49C7-9913-8EF9B9199804}"/>
    <hyperlink ref="G332" r:id="rId331" xr:uid="{D66A42D1-BA7E-47FC-BF6F-A7211587D0EC}"/>
    <hyperlink ref="G333" r:id="rId332" xr:uid="{A447798B-99A6-4DA6-B0F0-CA9166D2B4E2}"/>
    <hyperlink ref="G334" r:id="rId333" xr:uid="{093A5386-9763-482E-BA73-32A5883823DA}"/>
    <hyperlink ref="G335" r:id="rId334" xr:uid="{AEB3C6F2-14F7-4F36-8A0A-DC5212A52EB1}"/>
    <hyperlink ref="G336" r:id="rId335" xr:uid="{81DC1E7D-44E6-4472-A3CE-B8F6F551C77B}"/>
    <hyperlink ref="G337" r:id="rId336" xr:uid="{29F6DE6A-65A1-447B-A3BD-B891490A1AD0}"/>
    <hyperlink ref="G338" r:id="rId337" xr:uid="{4FEF49DA-3B00-4A0B-A4E0-31DE9EEAAE8E}"/>
    <hyperlink ref="G339" r:id="rId338" xr:uid="{ABAFE9F4-35AD-4D51-ACE8-62393F50A5CF}"/>
    <hyperlink ref="G340" r:id="rId339" xr:uid="{CF6EABD8-1B48-4C3C-83CD-F0B52E669EDF}"/>
    <hyperlink ref="G341" r:id="rId340" xr:uid="{73BD6AB7-23EC-41F4-B468-40E7AF7C843E}"/>
    <hyperlink ref="G342" r:id="rId341" xr:uid="{5153141C-F495-4B30-8A6B-08A025DBBD6D}"/>
    <hyperlink ref="G343" r:id="rId342" xr:uid="{803AAC52-7D40-491D-A370-07FE4B919040}"/>
    <hyperlink ref="G344" r:id="rId343" xr:uid="{BF12ABFF-87C8-45D0-B751-9B9C191CE0FC}"/>
    <hyperlink ref="G345" r:id="rId344" xr:uid="{F6FA300E-D508-461C-B645-B276DBD27566}"/>
    <hyperlink ref="G346" r:id="rId345" xr:uid="{AF306385-C687-455C-9645-5BB3C8245F0D}"/>
    <hyperlink ref="G347" r:id="rId346" xr:uid="{E44DE845-DF2A-49B9-B96F-D46F8B694005}"/>
    <hyperlink ref="G348" r:id="rId347" xr:uid="{E3623BA1-F47D-46F7-ABF8-36AC9F6E189F}"/>
    <hyperlink ref="G349" r:id="rId348" xr:uid="{88F9F344-E033-43C0-A414-45506E0C4656}"/>
    <hyperlink ref="G350" r:id="rId349" xr:uid="{E8B9F08C-8EDF-4A55-B5FF-63DC78966EF7}"/>
    <hyperlink ref="G351" r:id="rId350" xr:uid="{FA83C072-1DCA-4C6B-835F-38936791A378}"/>
    <hyperlink ref="G352" r:id="rId351" xr:uid="{493FF835-BBDD-41BE-B98D-BBD7737BC6BC}"/>
    <hyperlink ref="G353" r:id="rId352" xr:uid="{0BDE9E7E-8CA8-444A-84E4-EB580591AF97}"/>
    <hyperlink ref="G354" r:id="rId353" xr:uid="{8A3032E6-96A4-4D06-8082-D22AE1111AB9}"/>
    <hyperlink ref="G355" r:id="rId354" xr:uid="{31D0EEE5-2CE9-4D08-B977-20F319B405CF}"/>
    <hyperlink ref="G356" r:id="rId355" xr:uid="{B990B998-02E8-4637-B628-FAFBF40355F8}"/>
    <hyperlink ref="G357" r:id="rId356" xr:uid="{63BBCB4B-B6AA-4A03-A0AD-25B3D317CD3A}"/>
    <hyperlink ref="G358" r:id="rId357" xr:uid="{FAEF0D33-99CC-45A2-B05D-7DAA664D3A38}"/>
    <hyperlink ref="G359" r:id="rId358" xr:uid="{28052954-FEC9-4985-843C-2D362D4B2CBC}"/>
    <hyperlink ref="G360" r:id="rId359" xr:uid="{7A183357-F77D-48E9-B599-3F9C61B8BFD9}"/>
    <hyperlink ref="G361" r:id="rId360" xr:uid="{4F5CE44D-79F8-4FDB-8C40-DBE6C102956B}"/>
    <hyperlink ref="G362" r:id="rId361" xr:uid="{857EDC6C-ED51-4077-ABAD-EA48305D9777}"/>
    <hyperlink ref="G363" r:id="rId362" xr:uid="{87D3A27C-4533-4A98-BE43-A50A5D71B2FD}"/>
    <hyperlink ref="G364" r:id="rId363" xr:uid="{2BD8A241-4775-4E4D-842E-4463316C659B}"/>
    <hyperlink ref="G365" r:id="rId364" xr:uid="{1CCF4DE4-2253-4AC2-AF18-64CCF31F5000}"/>
    <hyperlink ref="G366" r:id="rId365" xr:uid="{E62E18DA-C17C-4350-8695-EFE3F8BF92FA}"/>
    <hyperlink ref="G367" r:id="rId366" xr:uid="{A04E1ED6-3FC6-48C3-A76D-4B9ACECE30FE}"/>
    <hyperlink ref="G368" r:id="rId367" xr:uid="{53C05461-3775-4C91-A358-CE46C25AFD75}"/>
    <hyperlink ref="G369" r:id="rId368" xr:uid="{E1245792-3395-4DC2-9356-1C150633BC76}"/>
    <hyperlink ref="G370" r:id="rId369" xr:uid="{9216EE1D-0966-4AB4-993F-60A54097CF44}"/>
    <hyperlink ref="G371" r:id="rId370" xr:uid="{75EE9A33-0FB4-4376-AEFA-FC21C378EA1F}"/>
    <hyperlink ref="G372" r:id="rId371" xr:uid="{95E3B593-5AC7-47D0-BFEA-79CB7B829222}"/>
    <hyperlink ref="G373" r:id="rId372" xr:uid="{56A76BC8-0AC6-4396-9C8B-EB990FBD8A2F}"/>
    <hyperlink ref="G374" r:id="rId373" xr:uid="{3B0CCC80-33A8-4855-952F-201623AB8700}"/>
    <hyperlink ref="G375" r:id="rId374" xr:uid="{9CA61C63-B45C-4327-8689-CEBBC5BF87DC}"/>
    <hyperlink ref="G376" r:id="rId375" xr:uid="{A7496BF5-C3D1-446D-A8F5-0D236515369D}"/>
    <hyperlink ref="G377" r:id="rId376" xr:uid="{CD4491CD-2CE2-4B03-8B94-CA5FD937C4BE}"/>
    <hyperlink ref="G378" r:id="rId377" xr:uid="{01CD31AE-B8DF-4D72-A038-E499AACD4366}"/>
    <hyperlink ref="G379" r:id="rId378" xr:uid="{31DF811A-6C0B-46C8-B7C6-8E0D44BCAB85}"/>
    <hyperlink ref="G380" r:id="rId379" xr:uid="{29415A36-CB54-4D9F-9EF2-112986798FC2}"/>
    <hyperlink ref="G381" r:id="rId380" xr:uid="{1C353574-100E-4E83-A70D-87772936DC34}"/>
    <hyperlink ref="G382" r:id="rId381" xr:uid="{B653B6C5-DB7A-4BC5-B633-6C7CDB820C14}"/>
    <hyperlink ref="G383" r:id="rId382" xr:uid="{5B35DAC6-3B19-4C6A-BED6-A24C8DB6BDEF}"/>
    <hyperlink ref="G384" r:id="rId383" xr:uid="{A53005F8-0E6A-4CAD-AEE9-F8BEB2A78928}"/>
    <hyperlink ref="G385" r:id="rId384" xr:uid="{E5F428C0-8045-4313-925B-7D6F29944877}"/>
    <hyperlink ref="G386" r:id="rId385" xr:uid="{B8E3B88D-8A74-487A-96CC-3554FA43BF85}"/>
    <hyperlink ref="G387" r:id="rId386" xr:uid="{7993A0C7-509D-4471-B808-6E24DC8C3603}"/>
    <hyperlink ref="G388" r:id="rId387" xr:uid="{4B7CF980-A462-4FBF-983B-B64C49B71399}"/>
    <hyperlink ref="G389" r:id="rId388" xr:uid="{3F5F6499-5714-43D8-AA92-8E80A1D63A8C}"/>
    <hyperlink ref="G390" r:id="rId389" xr:uid="{C76BB03F-4CFD-44DD-9F43-30CAD8FDCF38}"/>
    <hyperlink ref="G391" r:id="rId390" xr:uid="{79C663F3-AF5F-4E32-A8F0-EBE631B8C888}"/>
    <hyperlink ref="G392" r:id="rId391" xr:uid="{47FFC46A-4D0F-474F-A490-0FC6DCE1F490}"/>
    <hyperlink ref="G393" r:id="rId392" xr:uid="{CA538CE9-C2A0-4AB4-BEFF-360CFDA1A03E}"/>
    <hyperlink ref="G394" r:id="rId393" xr:uid="{780625EE-F564-4F90-927B-AC4BDDA0BB09}"/>
    <hyperlink ref="G395" r:id="rId394" xr:uid="{2CEC8C0B-8A52-476D-B571-B440C2E44952}"/>
    <hyperlink ref="G396" r:id="rId395" xr:uid="{762A9491-716D-4F7A-951E-431EF83149A5}"/>
    <hyperlink ref="G397" r:id="rId396" xr:uid="{26E4AE15-88F7-46F0-A0B5-5E20F07A0BB6}"/>
    <hyperlink ref="G398" r:id="rId397" xr:uid="{D4899C6F-1310-4FFB-BBB1-DCDA29D8F3D0}"/>
    <hyperlink ref="G399" r:id="rId398" xr:uid="{43D51077-531A-4294-B40C-C679AF38296F}"/>
    <hyperlink ref="G400" r:id="rId399" xr:uid="{D08527DF-0C38-418F-B7FD-3007505DA683}"/>
    <hyperlink ref="G401" r:id="rId400" xr:uid="{4CF93994-E6BD-47A1-A380-2B1FD18999B6}"/>
    <hyperlink ref="G402" r:id="rId401" xr:uid="{92B1BE26-5221-43BD-A1E0-D864E2F40AB0}"/>
    <hyperlink ref="G403" r:id="rId402" xr:uid="{A960FFD6-D775-4FF7-BBEA-16971ED2DCAE}"/>
    <hyperlink ref="G404" r:id="rId403" xr:uid="{C95A0FCA-F5D6-42DF-A749-D3D6FB01C7E7}"/>
    <hyperlink ref="G405" r:id="rId404" xr:uid="{F5936C10-EA6C-4D4D-8E2F-1AF7712C0A67}"/>
    <hyperlink ref="G406" r:id="rId405" xr:uid="{517C9F13-0D36-4470-9FEF-D757678A91C1}"/>
    <hyperlink ref="G407" r:id="rId406" xr:uid="{42D54E26-32B2-4EBB-924D-7D7C22CF6E8A}"/>
    <hyperlink ref="G408" r:id="rId407" xr:uid="{19A4C15C-4969-4874-B677-55565B5E2D2D}"/>
    <hyperlink ref="G409" r:id="rId408" xr:uid="{4A0ABB41-2C7E-4EB6-998F-A50CDEF7445C}"/>
    <hyperlink ref="G410" r:id="rId409" xr:uid="{5F86FBAF-898E-4ABD-82AA-3258D374A718}"/>
    <hyperlink ref="G411" r:id="rId410" xr:uid="{C6C0A1B2-B573-435F-A5E1-AC4802D2C8A9}"/>
    <hyperlink ref="G412" r:id="rId411" xr:uid="{703FC7E7-601E-43AE-9E45-14E1D5F16419}"/>
    <hyperlink ref="G413" r:id="rId412" xr:uid="{857680EA-4E45-43ED-BD69-73E677CDF950}"/>
    <hyperlink ref="G414" r:id="rId413" xr:uid="{6609405F-C734-441D-B340-D2A36A20A0C6}"/>
    <hyperlink ref="G415" r:id="rId414" xr:uid="{DF4C948A-5254-4880-A88D-B8668BDCBE72}"/>
    <hyperlink ref="G416" r:id="rId415" xr:uid="{22368768-4E3F-4CA6-8561-CF70C24A1DC8}"/>
    <hyperlink ref="G417" r:id="rId416" xr:uid="{0672DDEF-F717-4365-AEB6-1321363614B0}"/>
    <hyperlink ref="G418" r:id="rId417" xr:uid="{83331EE3-0B87-4182-ABAE-ADBF5A10278E}"/>
    <hyperlink ref="G419" r:id="rId418" xr:uid="{D1BCFC24-D897-413D-9371-6C54E3A2FDA7}"/>
    <hyperlink ref="G420" r:id="rId419" xr:uid="{C09F6780-572F-44E1-B485-8F0FB0A5F6F0}"/>
    <hyperlink ref="G421" r:id="rId420" xr:uid="{0E3D9D47-E2C3-49B5-9C16-7D6955DBC774}"/>
    <hyperlink ref="G422" r:id="rId421" xr:uid="{7453BCAF-CC80-4CCF-A14B-1EDD3B897449}"/>
    <hyperlink ref="G423" r:id="rId422" xr:uid="{EFD37A9D-0D98-442B-B207-ABB7AA68A10E}"/>
    <hyperlink ref="G424" r:id="rId423" xr:uid="{53E0286C-4071-4C0D-94E2-B63E59B6984B}"/>
    <hyperlink ref="G425" r:id="rId424" xr:uid="{727CD3A1-C89F-4872-A2DB-1D7546167DC5}"/>
    <hyperlink ref="G426" r:id="rId425" xr:uid="{386749B1-F480-4B68-B2BA-8B9EA1F6227C}"/>
    <hyperlink ref="G427" r:id="rId426" xr:uid="{BF903D2F-A12A-4292-AAE3-891D667A162A}"/>
    <hyperlink ref="G428" r:id="rId427" xr:uid="{5F4FAE55-0AA3-4380-9B50-22CCBCD68B43}"/>
    <hyperlink ref="G429" r:id="rId428" xr:uid="{78CD1412-FAE7-4903-83DE-33748AC7FDB6}"/>
    <hyperlink ref="G430" r:id="rId429" xr:uid="{3E8A5754-F7CD-40CF-A73C-DDBD246AD2F2}"/>
    <hyperlink ref="G431" r:id="rId430" xr:uid="{748C104C-E674-4BFB-8D10-19E8B4F205E4}"/>
    <hyperlink ref="G432" r:id="rId431" xr:uid="{1734A8ED-C2D7-4660-8CE6-47F353B21853}"/>
    <hyperlink ref="G433" r:id="rId432" xr:uid="{D1C6EDCA-467A-4DB2-A9C1-8B1F2159616D}"/>
    <hyperlink ref="G434" r:id="rId433" xr:uid="{F52F5C22-0F6C-4DA3-A607-3911E072416F}"/>
    <hyperlink ref="G435" r:id="rId434" xr:uid="{6CBD72CA-B565-423D-8065-744300D949DF}"/>
    <hyperlink ref="G436" r:id="rId435" xr:uid="{59EC71EB-10CD-4999-8220-DB9F9BF537B3}"/>
    <hyperlink ref="G437" r:id="rId436" xr:uid="{05737BD5-DD8E-4744-8A51-F6429B7A23BD}"/>
    <hyperlink ref="G438" r:id="rId437" xr:uid="{669FA4D8-081F-4359-88BB-C9FC57297022}"/>
    <hyperlink ref="G439" r:id="rId438" xr:uid="{08B04317-8B3C-47C1-BB82-6B5E54C3AD3A}"/>
    <hyperlink ref="G440" r:id="rId439" xr:uid="{CB4FD9CF-91FA-4C57-8E6C-A937DEAFE3A2}"/>
    <hyperlink ref="G441" r:id="rId440" xr:uid="{5041034C-7E74-40DE-B5D7-C78D14F7587B}"/>
    <hyperlink ref="G442" r:id="rId441" xr:uid="{296A13CA-66F4-47BD-8FA0-2AC9FD32F1C8}"/>
    <hyperlink ref="G443" r:id="rId442" xr:uid="{1F9C022D-3EB7-4791-B2E1-AB530420807B}"/>
    <hyperlink ref="G444" r:id="rId443" xr:uid="{7627B761-D8C5-4AD8-9AB9-3AFC06B0339B}"/>
    <hyperlink ref="G445" r:id="rId444" xr:uid="{0C234671-C478-4F73-822C-E234A80311B0}"/>
    <hyperlink ref="G446" r:id="rId445" xr:uid="{6B34E892-DD1C-4F06-A457-FAC0926C5574}"/>
    <hyperlink ref="G447" r:id="rId446" xr:uid="{E1BAB825-1E79-4F8D-B2AD-21C683BDF387}"/>
    <hyperlink ref="G448" r:id="rId447" xr:uid="{DFC17CA8-D21F-4AFB-BD0F-B5D0C5A0C44E}"/>
    <hyperlink ref="G449" r:id="rId448" xr:uid="{C3FF444A-2846-4242-9EF9-54FA7DE534AB}"/>
    <hyperlink ref="G450" r:id="rId449" xr:uid="{05B9BF6C-8DB5-42D3-941C-8C4F72E402F4}"/>
    <hyperlink ref="G451" r:id="rId450" xr:uid="{28B35E02-AF7A-4CB5-83C1-9581B92B909B}"/>
    <hyperlink ref="G452" r:id="rId451" xr:uid="{D6248784-513C-4B6A-ACC5-52EB6FC3F0E1}"/>
    <hyperlink ref="G453" r:id="rId452" xr:uid="{78B7C730-9E70-4ACB-BE34-3AEF08CD6A56}"/>
    <hyperlink ref="G454" r:id="rId453" xr:uid="{2913A477-CE19-47BE-A471-9B875C157377}"/>
    <hyperlink ref="G455" r:id="rId454" xr:uid="{6DC71490-949D-4451-A973-12CDCD3403D5}"/>
    <hyperlink ref="G456" r:id="rId455" xr:uid="{844D9C96-15AD-4C13-B321-256DD58C80C7}"/>
    <hyperlink ref="G457" r:id="rId456" xr:uid="{C7ECCF4E-4970-441B-9E51-6E165AF854DB}"/>
    <hyperlink ref="G458" r:id="rId457" xr:uid="{66987527-AA19-4657-9785-F9BCAD53349C}"/>
    <hyperlink ref="G459" r:id="rId458" xr:uid="{409801B2-367B-4CDB-99BA-159015D22F37}"/>
    <hyperlink ref="G460" r:id="rId459" xr:uid="{EDE91DF9-C6AE-442E-A156-A81D8E32ADA5}"/>
    <hyperlink ref="G461" r:id="rId460" xr:uid="{E0A62F4D-045D-4028-8CF7-45C73F86F876}"/>
    <hyperlink ref="G462" r:id="rId461" xr:uid="{D00B30D7-0A2A-48DD-82E4-05C85674BD31}"/>
    <hyperlink ref="G463" r:id="rId462" xr:uid="{BBB8ED85-B805-42FE-8203-FA4979A7A824}"/>
    <hyperlink ref="G464" r:id="rId463" xr:uid="{A4806EF9-8411-4E43-B924-5A9671FB5BAC}"/>
    <hyperlink ref="G465" r:id="rId464" xr:uid="{036C3F81-DCD1-44BE-8F6D-D7B3C1D92F75}"/>
    <hyperlink ref="G466" r:id="rId465" xr:uid="{F1E4C49A-465E-4E5D-88EE-6DF2BF9DE0E3}"/>
    <hyperlink ref="G467" r:id="rId466" xr:uid="{674E1E33-6B02-4FF5-BFC7-1A9680B131A1}"/>
    <hyperlink ref="G468" r:id="rId467" xr:uid="{A7376990-11E7-434B-B7BF-A162F9B1AF43}"/>
    <hyperlink ref="G469" r:id="rId468" xr:uid="{04A9BCA1-23AA-49F9-9054-8479A89032C5}"/>
    <hyperlink ref="G470" r:id="rId469" xr:uid="{18F2E315-86E0-46AC-A2B4-F1AA190C55B2}"/>
    <hyperlink ref="G471" r:id="rId470" xr:uid="{368CD2DA-6C25-4749-8210-70E0BA379D04}"/>
    <hyperlink ref="G472" r:id="rId471" xr:uid="{3CAE88E8-59FA-4015-9B11-B8411C1C4D8C}"/>
    <hyperlink ref="G473" r:id="rId472" xr:uid="{EF63BEF9-7F5B-4229-82F8-E1F37315D830}"/>
    <hyperlink ref="G474" r:id="rId473" xr:uid="{2AEF9FD6-3599-4415-94B2-71FAB39E4A35}"/>
    <hyperlink ref="G475" r:id="rId474" xr:uid="{2F7AE1D4-5D75-4E54-9165-DC45FE69D632}"/>
    <hyperlink ref="G476" r:id="rId475" xr:uid="{5E758F1F-8D5A-498B-B3B1-34EF5C04CD41}"/>
    <hyperlink ref="G477" r:id="rId476" xr:uid="{C205C8E6-4F66-427E-A697-279193BDD05F}"/>
    <hyperlink ref="G478" r:id="rId477" xr:uid="{E945068B-66BA-4BB8-83CE-DC364B1DE388}"/>
    <hyperlink ref="G479" r:id="rId478" xr:uid="{87077FB0-4073-426E-8527-08E916308A6E}"/>
    <hyperlink ref="G480" r:id="rId479" xr:uid="{09974F99-8E9D-4119-9A40-E99CDD596436}"/>
    <hyperlink ref="G481" r:id="rId480" xr:uid="{8A654E3E-51CC-4A87-9B24-DC23B72A4AA9}"/>
    <hyperlink ref="G482" r:id="rId481" xr:uid="{CC9634DE-D141-4512-9084-CE8FA0EE771B}"/>
    <hyperlink ref="G483" r:id="rId482" xr:uid="{F2F432E2-0F53-4AE3-AE3C-F4C2E30CE404}"/>
    <hyperlink ref="G484" r:id="rId483" xr:uid="{ACAE242C-81FF-4EED-90E9-92584B18334C}"/>
    <hyperlink ref="G485" r:id="rId484" xr:uid="{4FF9168D-3DD7-4824-A6A3-78A8F5BA17D1}"/>
    <hyperlink ref="G486" r:id="rId485" xr:uid="{8EA7B239-3621-4EFB-A9F7-13B9425DFA5A}"/>
    <hyperlink ref="G487" r:id="rId486" xr:uid="{8C355DBC-7ED7-49E3-8365-36BE981C049B}"/>
    <hyperlink ref="G488" r:id="rId487" xr:uid="{19ED6A2C-9135-40D6-A66A-A5B614516640}"/>
    <hyperlink ref="G489" r:id="rId488" xr:uid="{2674E41B-A6FB-4134-ABAF-72F8E2DDEACE}"/>
    <hyperlink ref="G490" r:id="rId489" xr:uid="{0BFC71F6-1041-4D2A-9C4D-49BBCCE718BC}"/>
    <hyperlink ref="G491" r:id="rId490" xr:uid="{9BBA36BA-7D7C-4372-9199-54793E35CF4B}"/>
    <hyperlink ref="G492" r:id="rId491" xr:uid="{13216528-AD8E-4A53-A9D9-5B59999A4ADD}"/>
    <hyperlink ref="G493" r:id="rId492" xr:uid="{391368E2-EFEF-43D9-854F-04B32742EFD4}"/>
    <hyperlink ref="G494" r:id="rId493" xr:uid="{EC505716-D80E-4E59-AF0F-178CBE50439B}"/>
    <hyperlink ref="G495" r:id="rId494" xr:uid="{B5C9D53A-F91A-4062-99B7-B9F5C11CD83C}"/>
    <hyperlink ref="G496" r:id="rId495" xr:uid="{EEA70820-FFC2-48AA-AAA3-8419F9FA394F}"/>
    <hyperlink ref="G497" r:id="rId496" xr:uid="{82A0D7E8-F309-432D-AEF0-19EF3E842538}"/>
    <hyperlink ref="G498" r:id="rId497" xr:uid="{C548E76E-9CEC-452E-AC3E-1AFE6868828B}"/>
    <hyperlink ref="G499" r:id="rId498" xr:uid="{37D6A582-8BCA-433D-8EAC-41386C61165D}"/>
    <hyperlink ref="G500" r:id="rId499" xr:uid="{50478F89-5682-4078-8762-EB452E968E55}"/>
    <hyperlink ref="G501" r:id="rId500" xr:uid="{AAF3F7E0-286E-4BEA-B80B-9601A0024924}"/>
    <hyperlink ref="G502" r:id="rId501" xr:uid="{72EF1F57-97F8-4E50-90F5-E468EF51EE95}"/>
    <hyperlink ref="G503" r:id="rId502" xr:uid="{1A269A34-3E8D-4B4A-8895-F1AE5588817F}"/>
    <hyperlink ref="G504" r:id="rId503" xr:uid="{D53ADBF5-2C19-400B-BEF0-8C33523DCF9B}"/>
    <hyperlink ref="G505" r:id="rId504" xr:uid="{D263ABD8-84E6-40C1-A94F-51F68A1D0B10}"/>
    <hyperlink ref="G506" r:id="rId505" xr:uid="{372D978D-E98E-4BD2-B271-D5B0E9A428AF}"/>
    <hyperlink ref="G507" r:id="rId506" xr:uid="{D57980F0-41C1-4E44-9B6C-F8D97A2E2DD1}"/>
    <hyperlink ref="G508" r:id="rId507" xr:uid="{4A45D235-B660-4BD9-AED6-0B3AAB551FE9}"/>
    <hyperlink ref="G509" r:id="rId508" xr:uid="{27254BD8-5FA4-4AFB-BA20-6DADC6E15DFF}"/>
    <hyperlink ref="G510" r:id="rId509" xr:uid="{59D9752D-4D57-4BD3-895A-EEEB9B1C272A}"/>
    <hyperlink ref="G511" r:id="rId510" xr:uid="{C7772BB4-10BD-471F-8AC7-92DEF929D477}"/>
    <hyperlink ref="G512" r:id="rId511" xr:uid="{72D2AB4D-8A0C-44C6-BFA0-BD66B5346DA6}"/>
    <hyperlink ref="G513" r:id="rId512" xr:uid="{845BC43D-5E02-4972-9F50-F9DFDE00C7D6}"/>
    <hyperlink ref="G514" r:id="rId513" xr:uid="{B78B5123-1007-4DF5-AE56-77C363C33E76}"/>
    <hyperlink ref="G515" r:id="rId514" xr:uid="{36C71276-BA97-4C15-BBCB-D9ED0602415D}"/>
    <hyperlink ref="G516" r:id="rId515" xr:uid="{3AE06E16-373D-45DA-B6B3-553587CA9E3E}"/>
    <hyperlink ref="G517" r:id="rId516" xr:uid="{505C010F-D6FB-43E6-8BF0-A8A93590CB72}"/>
    <hyperlink ref="G518" r:id="rId517" xr:uid="{9628B00F-D98B-4B3B-9A8B-9D767106EC1E}"/>
    <hyperlink ref="G519" r:id="rId518" xr:uid="{C80BE5D3-D74B-45D5-87AC-CD1A8E5B4526}"/>
    <hyperlink ref="G520" r:id="rId519" xr:uid="{0820A35A-8CB5-4449-8BD5-1FD0CCB80A45}"/>
    <hyperlink ref="G521" r:id="rId520" xr:uid="{5BA25BB0-9CFD-4A7F-B940-D91520EFCF5A}"/>
    <hyperlink ref="G522" r:id="rId521" xr:uid="{9617BF73-127F-4F72-8AE1-5FB435A8DA8A}"/>
    <hyperlink ref="G523" r:id="rId522" xr:uid="{D92958C1-87DE-41E2-8E11-8BC639716689}"/>
    <hyperlink ref="G524" r:id="rId523" xr:uid="{69D3EF8F-66F5-4D46-8415-21FDED58A929}"/>
    <hyperlink ref="G525" r:id="rId524" xr:uid="{3AD0CBDA-11F5-461B-9769-DBC8CCE8553E}"/>
    <hyperlink ref="G526" r:id="rId525" xr:uid="{A318B8B7-6427-4373-A5C3-9B2BF4941E9A}"/>
    <hyperlink ref="G527" r:id="rId526" xr:uid="{D79B2C98-B385-44ED-8F84-82C6C38DB6DF}"/>
    <hyperlink ref="G528" r:id="rId527" xr:uid="{D4902B1F-CF16-4A00-9003-6DDF9375E574}"/>
    <hyperlink ref="G529" r:id="rId528" xr:uid="{8D38DF8A-4B07-4F10-B0A9-678FC2111A65}"/>
    <hyperlink ref="G530" r:id="rId529" xr:uid="{C5683EC3-7C61-4E5B-AAC5-016E823FD170}"/>
    <hyperlink ref="G531" r:id="rId530" xr:uid="{24C649BA-40EC-462D-8DEF-A71E1DBC902C}"/>
    <hyperlink ref="G532" r:id="rId531" xr:uid="{C9862200-C95C-414F-96FE-270D9FE7A77E}"/>
    <hyperlink ref="G533" r:id="rId532" xr:uid="{C7DA6CC1-AA75-4471-B5F2-9442738F2729}"/>
    <hyperlink ref="G534" r:id="rId533" xr:uid="{39E528D1-2311-4760-B80A-4224E84AA5E1}"/>
    <hyperlink ref="G535" r:id="rId534" xr:uid="{0FC5DB53-320C-463D-B492-336C28EF8231}"/>
    <hyperlink ref="G536" r:id="rId535" xr:uid="{AE6F1356-9D26-4F3B-AE85-0B3EB5FC3735}"/>
    <hyperlink ref="G537" r:id="rId536" xr:uid="{0AD79684-6F8A-4386-80B8-8F5215E0700C}"/>
    <hyperlink ref="G538" r:id="rId537" xr:uid="{98D74599-CF5C-4D5F-B12E-C5491E83FE85}"/>
    <hyperlink ref="G539" r:id="rId538" xr:uid="{D7287C76-A08D-4A4A-B542-E4BF8E8D52C2}"/>
    <hyperlink ref="G540" r:id="rId539" xr:uid="{C0DE384D-C2E5-49B4-AB16-4920167959B9}"/>
    <hyperlink ref="G541" r:id="rId540" xr:uid="{02DA1936-B0D2-4489-B333-FD3C68A7C979}"/>
    <hyperlink ref="G542" r:id="rId541" xr:uid="{66EE1F05-A319-4B99-BB88-9D75E6D939E5}"/>
    <hyperlink ref="G543" r:id="rId542" xr:uid="{EF97462E-4FA0-4427-BDCD-16E2AC41D1F7}"/>
    <hyperlink ref="G544" r:id="rId543" xr:uid="{52D3F594-8705-4AF9-AAA1-606183ED4FED}"/>
    <hyperlink ref="G545" r:id="rId544" xr:uid="{5A994C59-C0E1-4503-8634-D89A9B7EBC84}"/>
    <hyperlink ref="G546" r:id="rId545" xr:uid="{658B4DEF-5BF7-4F42-9D61-EDCCF9E32D89}"/>
    <hyperlink ref="G547" r:id="rId546" xr:uid="{7FC77EE0-35F6-42E5-B597-7D3AC93CCDA5}"/>
    <hyperlink ref="G548" r:id="rId547" xr:uid="{3D0F3A9B-B899-4186-9186-8BBA91277629}"/>
    <hyperlink ref="G549" r:id="rId548" xr:uid="{93416D41-0D11-4305-9324-DB1B45DC1DFC}"/>
    <hyperlink ref="G550" r:id="rId549" xr:uid="{479317E4-D4BC-4B38-ACE8-7DCDDAF29F78}"/>
    <hyperlink ref="G551" r:id="rId550" xr:uid="{4F8BE8CC-934E-48A1-A69E-2EAE23BB3A6E}"/>
    <hyperlink ref="G552" r:id="rId551" xr:uid="{D743B82F-D2A2-4A22-AA72-6815A853E386}"/>
    <hyperlink ref="G553" r:id="rId552" xr:uid="{CB85A819-E21E-444C-8E13-1119BAB1B3CE}"/>
    <hyperlink ref="G554" r:id="rId553" xr:uid="{BC35ED69-13EC-4A5F-9DA6-E3384AB12A2E}"/>
    <hyperlink ref="G555" r:id="rId554" xr:uid="{13B34C42-3A11-4A21-8078-5B96BF282FC8}"/>
    <hyperlink ref="G556" r:id="rId555" xr:uid="{DB40E21C-F52C-49D3-80A5-C1E1F0492AEE}"/>
    <hyperlink ref="G557" r:id="rId556" xr:uid="{78AD7DA7-FC1D-49AD-8F52-975FA1FE6678}"/>
    <hyperlink ref="G558" r:id="rId557" xr:uid="{DF7DA371-E7FC-4DF2-ACC2-D22132D69F7B}"/>
    <hyperlink ref="G559" r:id="rId558" xr:uid="{94302185-8CD4-433F-AFC6-034F241C8819}"/>
    <hyperlink ref="G560" r:id="rId559" xr:uid="{166198C5-1872-4BAF-A93C-090408941676}"/>
    <hyperlink ref="G561" r:id="rId560" xr:uid="{76C38759-3529-41B8-A89A-EC7DDF46E81B}"/>
    <hyperlink ref="G562" r:id="rId561" xr:uid="{9D7F5AA7-063D-4374-96DA-0ED0A5A190DD}"/>
    <hyperlink ref="G563" r:id="rId562" xr:uid="{B083326A-9C5E-43CE-A8E5-3ECA6AC99E9C}"/>
    <hyperlink ref="G564" r:id="rId563" xr:uid="{4C18A310-0C36-4ED2-BAB0-76A984214940}"/>
    <hyperlink ref="G565" r:id="rId564" xr:uid="{68C5153D-A0B0-4A91-8878-C2D65EEE0C6D}"/>
    <hyperlink ref="G566" r:id="rId565" xr:uid="{89D60786-53E4-4F20-877C-DB935E9DD314}"/>
    <hyperlink ref="G567" r:id="rId566" xr:uid="{5365C88E-A6B9-4E96-907B-F72B50D57E93}"/>
    <hyperlink ref="G568" r:id="rId567" xr:uid="{5CD2FC4F-7D91-4685-B7D0-C00C901BDA7A}"/>
    <hyperlink ref="G569" r:id="rId568" xr:uid="{055A5F02-3E06-4986-A438-E452898DAF74}"/>
    <hyperlink ref="G570" r:id="rId569" xr:uid="{B103E85C-95D7-43BB-8A95-50556923E384}"/>
    <hyperlink ref="G571" r:id="rId570" xr:uid="{D85DA061-5939-4ADD-8A81-9CE51074747E}"/>
    <hyperlink ref="G572" r:id="rId571" xr:uid="{8BC597F6-C440-4F14-A3D5-E9F22029EC50}"/>
    <hyperlink ref="G573" r:id="rId572" xr:uid="{3A0EA610-0F59-496D-A34F-D7C62D171345}"/>
    <hyperlink ref="G574" r:id="rId573" xr:uid="{4CF71DC3-3D33-46D2-B2ED-8E5541E4F0A6}"/>
    <hyperlink ref="G575" r:id="rId574" xr:uid="{A4C22606-AF29-4B17-B777-77A4F0F2152F}"/>
    <hyperlink ref="G576" r:id="rId575" xr:uid="{16511BB7-2F26-4BED-BBA3-F0BF9BF42769}"/>
    <hyperlink ref="G577" r:id="rId576" xr:uid="{3584E242-C278-49C8-A10C-AA1FCF434F14}"/>
    <hyperlink ref="G578" r:id="rId577" xr:uid="{5173B946-A341-45DD-8351-CDF3A38B8B59}"/>
    <hyperlink ref="G579" r:id="rId578" xr:uid="{97073CAD-6BE0-4C7D-8164-30CC7A37CC65}"/>
    <hyperlink ref="G580" r:id="rId579" xr:uid="{87A09604-854F-4499-8A91-AA3F6EC3B2BC}"/>
    <hyperlink ref="G581" r:id="rId580" xr:uid="{78504C6B-883A-4410-AE44-FAED1552DAE6}"/>
    <hyperlink ref="G582" r:id="rId581" xr:uid="{701C5166-8847-4104-8EDC-D6D51F2E2BAC}"/>
    <hyperlink ref="G583" r:id="rId582" xr:uid="{ED1568AE-D60A-4169-8F91-DD41C163E37A}"/>
    <hyperlink ref="G584" r:id="rId583" xr:uid="{F0D856FB-B5CB-4B29-B212-4F6C27B349C8}"/>
    <hyperlink ref="G585" r:id="rId584" xr:uid="{43CA2B1F-7DD1-4940-8FD1-122724E16D0C}"/>
    <hyperlink ref="G586" r:id="rId585" xr:uid="{02AD48FF-6DC3-44E2-BB8B-483D2E0569C6}"/>
    <hyperlink ref="G587" r:id="rId586" xr:uid="{AE1C706C-A980-4047-A7CE-BAC7DDFA4FD9}"/>
    <hyperlink ref="G588" r:id="rId587" xr:uid="{4FDCDD04-DAF3-413B-913F-166FDF5A706B}"/>
    <hyperlink ref="G589" r:id="rId588" xr:uid="{ED2FE7E7-4D2C-43A7-B1AD-815AAC4BF5DC}"/>
    <hyperlink ref="G590" r:id="rId589" xr:uid="{4BFDD260-55C4-4885-AB27-52E15F29F237}"/>
    <hyperlink ref="G591" r:id="rId590" xr:uid="{89A82BC9-64DF-42C3-8763-F7226E8AE6B0}"/>
    <hyperlink ref="G592" r:id="rId591" xr:uid="{01A32DE9-B675-4E88-AA95-D505F855C300}"/>
    <hyperlink ref="G593" r:id="rId592" xr:uid="{B479A11B-CFA9-47FF-B04A-F0410DC68D91}"/>
    <hyperlink ref="G594" r:id="rId593" xr:uid="{6E0F6620-DA04-4AF5-9F18-C49921377F50}"/>
    <hyperlink ref="G595" r:id="rId594" xr:uid="{F8335451-2877-4FE4-895F-415B975940EB}"/>
    <hyperlink ref="G596" r:id="rId595" xr:uid="{19A66EBB-7479-42FE-8995-34736FE00567}"/>
    <hyperlink ref="G597" r:id="rId596" xr:uid="{FA38AFD7-187B-4889-8132-2BE7B2B315D8}"/>
    <hyperlink ref="G598" r:id="rId597" xr:uid="{EBB013DE-D1D8-4DD3-AA0D-09CF30AAF05B}"/>
    <hyperlink ref="G599" r:id="rId598" xr:uid="{21952DE4-009D-49F7-93E2-77F87F046DEA}"/>
    <hyperlink ref="G600" r:id="rId599" xr:uid="{E8A14FF2-776B-47D5-97B6-D6C206C720E5}"/>
    <hyperlink ref="G601" r:id="rId600" xr:uid="{B20E0532-0B50-4359-A389-1E4C0735D5FC}"/>
    <hyperlink ref="G602" r:id="rId601" xr:uid="{1F78A04D-27A7-47F9-9AF6-6B35AE7888F4}"/>
    <hyperlink ref="G603" r:id="rId602" xr:uid="{49D70FB7-BC7D-4891-96BB-9476623B44E4}"/>
    <hyperlink ref="G604" r:id="rId603" xr:uid="{FCB3B684-349E-451E-9F70-031FA81B9C14}"/>
    <hyperlink ref="G605" r:id="rId604" xr:uid="{348C57BE-2244-4D8C-9456-3110D550E3C8}"/>
    <hyperlink ref="G606" r:id="rId605" xr:uid="{757EB94A-4896-4769-95DF-3401D9B0D874}"/>
    <hyperlink ref="G607" r:id="rId606" xr:uid="{9B627314-1A0F-4C5E-B219-7DB169100AC2}"/>
    <hyperlink ref="G608" r:id="rId607" xr:uid="{D20D2142-3788-40E2-964F-18A08ECA9B05}"/>
    <hyperlink ref="G609" r:id="rId608" xr:uid="{9E41BCC3-D210-4EF7-AD77-2225ED67FB66}"/>
    <hyperlink ref="G610" r:id="rId609" xr:uid="{EE9B41AF-3046-4B0C-8136-1A8CF21B6EBB}"/>
    <hyperlink ref="G611" r:id="rId610" xr:uid="{D6731EF2-D75E-44B7-A751-C75A7B313A31}"/>
    <hyperlink ref="G612" r:id="rId611" xr:uid="{2D5DC88D-BE70-419B-A5CE-F01B5CC9350B}"/>
    <hyperlink ref="G613" r:id="rId612" xr:uid="{C9416538-C07D-43C6-9020-928FEE9A0338}"/>
    <hyperlink ref="G614" r:id="rId613" xr:uid="{7987B08F-5F8B-4C20-AC55-22344412E67E}"/>
    <hyperlink ref="G615" r:id="rId614" xr:uid="{69861496-62B3-4871-B6A5-078A311CDE28}"/>
    <hyperlink ref="G616" r:id="rId615" xr:uid="{ACC23C5A-7385-4C31-9A1B-0D1A04954DDA}"/>
    <hyperlink ref="G617" r:id="rId616" xr:uid="{DEFD5623-064C-4A08-80E6-91AD938EC60C}"/>
    <hyperlink ref="G618" r:id="rId617" xr:uid="{D2ED38C6-9375-4E0D-A43F-3942D99ACE01}"/>
    <hyperlink ref="G619" r:id="rId618" xr:uid="{C50B57E6-87EC-4733-A400-D2D0370E19E7}"/>
    <hyperlink ref="G620" r:id="rId619" xr:uid="{79F9AB3E-6ABF-4334-9CD5-891920F9FD0C}"/>
    <hyperlink ref="G621" r:id="rId620" xr:uid="{5DF153D6-4280-4BC9-9DB0-312E2009284B}"/>
    <hyperlink ref="G622" r:id="rId621" xr:uid="{CBB50674-9686-4241-A445-818F04A4EC36}"/>
    <hyperlink ref="G623" r:id="rId622" xr:uid="{7FD9A693-8DA7-4630-8279-80631E33FB6A}"/>
    <hyperlink ref="G624" r:id="rId623" xr:uid="{29319238-2399-49BC-BB1E-C32FA521F6A5}"/>
    <hyperlink ref="G625" r:id="rId624" xr:uid="{F163BD2E-1AD6-4E48-99D4-099DDFB2009D}"/>
    <hyperlink ref="G626" r:id="rId625" xr:uid="{43515C67-E945-423A-90FE-4EE47AB117DE}"/>
    <hyperlink ref="G627" r:id="rId626" xr:uid="{8DA7C7B4-7338-4EEE-8FE9-927DB129C083}"/>
    <hyperlink ref="G628" r:id="rId627" xr:uid="{6360F2C5-5359-4748-86F8-111BED3F011D}"/>
    <hyperlink ref="G629" r:id="rId628" xr:uid="{50279808-E4A7-4973-979C-421B79EC2B76}"/>
    <hyperlink ref="G630" r:id="rId629" xr:uid="{E304B714-8F01-4568-B0C4-F93946ED32A9}"/>
    <hyperlink ref="G631" r:id="rId630" xr:uid="{43323DB9-19D9-4FB2-8882-C98B1C9F0640}"/>
    <hyperlink ref="G632" r:id="rId631" xr:uid="{87CF5621-27F3-4902-A9B1-BAA9BF8F1149}"/>
    <hyperlink ref="G633" r:id="rId632" xr:uid="{1D1C61C8-60B8-4416-ABE7-50CB66C0ED87}"/>
    <hyperlink ref="G634" r:id="rId633" xr:uid="{5ED25364-EEEF-414F-8DFA-8DDD82105059}"/>
    <hyperlink ref="G635" r:id="rId634" xr:uid="{4D4E9F21-9718-4835-BF1E-238AFE6CCEDB}"/>
    <hyperlink ref="G636" r:id="rId635" xr:uid="{1EB4864B-D49F-42D3-97F1-6A776087B79D}"/>
    <hyperlink ref="G637" r:id="rId636" xr:uid="{D8315296-B3E1-4999-8D49-17AEEF9AE752}"/>
    <hyperlink ref="G638" r:id="rId637" xr:uid="{7E6734D2-EE2C-4016-BF46-1D311C994923}"/>
    <hyperlink ref="G639" r:id="rId638" xr:uid="{D4A3E77A-180B-4E27-94A1-7AC6E75AE175}"/>
    <hyperlink ref="G640" r:id="rId639" xr:uid="{9D7E436B-9EE0-4948-83D4-C345D9DD15C5}"/>
    <hyperlink ref="G641" r:id="rId640" xr:uid="{E31F31FD-929F-4E54-AB72-DFF392A25943}"/>
    <hyperlink ref="G642" r:id="rId641" xr:uid="{053EED45-0E30-4306-8B3A-A7A9DD526697}"/>
    <hyperlink ref="G643" r:id="rId642" xr:uid="{6C1B7DA3-9705-4785-A54B-474C1EBB868E}"/>
    <hyperlink ref="G644" r:id="rId643" xr:uid="{188D130B-5C38-4A30-B71D-22754FAF4D7B}"/>
    <hyperlink ref="G645" r:id="rId644" xr:uid="{2FB7B8FE-B9D5-4BEE-AE01-67745DBACDDD}"/>
    <hyperlink ref="G646" r:id="rId645" xr:uid="{2CC43440-9F8D-4E45-84F4-ED07232E333F}"/>
    <hyperlink ref="G647" r:id="rId646" xr:uid="{C5E73C9C-B31A-409F-8128-150AA61424AF}"/>
    <hyperlink ref="G648" r:id="rId647" xr:uid="{65A44FB1-8E7C-4854-B6F4-4BED109CB8BC}"/>
    <hyperlink ref="G649" r:id="rId648" xr:uid="{C8107B76-4E1F-43E7-8591-2DA2B6C916BA}"/>
    <hyperlink ref="G650" r:id="rId649" xr:uid="{41E42114-A312-4116-91D2-4BBF26554F28}"/>
    <hyperlink ref="G651" r:id="rId650" xr:uid="{14DC140E-06D3-4C52-A1C3-395C4B918D3C}"/>
    <hyperlink ref="G652" r:id="rId651" xr:uid="{2BB40AA0-38A0-4AD0-A8DB-A39C9097FD55}"/>
    <hyperlink ref="G653" r:id="rId652" xr:uid="{E8672CA1-9FCE-450A-A78C-DD1CBD157C29}"/>
    <hyperlink ref="G654" r:id="rId653" xr:uid="{CC0CD1FC-0C16-47EC-B7D7-7616EE8973BA}"/>
    <hyperlink ref="G655" r:id="rId654" xr:uid="{A0E641CD-C93D-4087-BCA6-799492E76830}"/>
    <hyperlink ref="G656" r:id="rId655" xr:uid="{1E7CCE25-2D11-4A30-9834-5AE23E0AF011}"/>
    <hyperlink ref="G657" r:id="rId656" xr:uid="{CD7633C2-D342-419C-86B5-C877282AFA1B}"/>
    <hyperlink ref="G658" r:id="rId657" xr:uid="{5C0CDFA5-64DB-425F-977B-94A15A3BA1D0}"/>
    <hyperlink ref="G659" r:id="rId658" xr:uid="{8EC67F43-CFBE-439C-87AB-5995566AB24F}"/>
    <hyperlink ref="G660" r:id="rId659" xr:uid="{DFFDB430-F207-4B58-BE59-E56738DFEFDD}"/>
    <hyperlink ref="G661" r:id="rId660" xr:uid="{90E9477E-575F-454F-BC90-9811A6AD6F22}"/>
    <hyperlink ref="G662" r:id="rId661" xr:uid="{8177853A-815F-45F3-A339-68FFEBFFD32F}"/>
    <hyperlink ref="G663" r:id="rId662" xr:uid="{41233811-2655-4D8A-B449-034D69A1273F}"/>
    <hyperlink ref="G664" r:id="rId663" xr:uid="{FF96E291-FC36-499D-ACF2-EC6A5700F066}"/>
    <hyperlink ref="G665" r:id="rId664" xr:uid="{A038A74C-3CF6-4394-9BB8-BF0C3F8208F7}"/>
    <hyperlink ref="G666" r:id="rId665" xr:uid="{FA27538C-C6CB-478B-8251-6A2E2E031EE4}"/>
    <hyperlink ref="G667" r:id="rId666" xr:uid="{0FFB4EF2-DD90-4B59-BAFA-91AF62DA6282}"/>
    <hyperlink ref="G668" r:id="rId667" xr:uid="{0C27C6B1-C58C-49C5-9A3A-597798625A1D}"/>
    <hyperlink ref="G669" r:id="rId668" xr:uid="{BDDE3C33-ACC4-4DAE-83DE-25A2954C737A}"/>
    <hyperlink ref="G670" r:id="rId669" xr:uid="{C2E6E8E0-09FB-4536-A05C-5188F18413D9}"/>
    <hyperlink ref="G671" r:id="rId670" xr:uid="{BA0CB89A-D4A1-4560-8669-BC4AE8321690}"/>
    <hyperlink ref="G672" r:id="rId671" xr:uid="{6B4ACE78-3BC5-4C70-AD35-04568CAB2EEE}"/>
    <hyperlink ref="G673" r:id="rId672" xr:uid="{D6DD50D3-6903-40DA-922C-F2DBF5A2DE9B}"/>
    <hyperlink ref="G674" r:id="rId673" xr:uid="{57252EF0-6548-4104-998F-910577AAE22E}"/>
    <hyperlink ref="G675" r:id="rId674" xr:uid="{FEC06CB5-96C2-4BC7-ABC1-C027A4FC1751}"/>
    <hyperlink ref="G676" r:id="rId675" xr:uid="{184A936D-A107-4C54-9B0D-E4AE98DE10D3}"/>
    <hyperlink ref="G677" r:id="rId676" xr:uid="{41CB12F1-30DE-4944-9F89-11207F61C8F0}"/>
    <hyperlink ref="G678" r:id="rId677" xr:uid="{74E491DB-6C52-4735-8D8E-CE232667EA63}"/>
    <hyperlink ref="G679" r:id="rId678" xr:uid="{6E63E2B1-1B56-4323-8F80-9724B8487E75}"/>
    <hyperlink ref="G680" r:id="rId679" xr:uid="{669490DF-D10F-4774-89EC-B7DC3ACA6BC1}"/>
    <hyperlink ref="G681" r:id="rId680" xr:uid="{4615ED63-F2F8-4F40-A6B0-A1FA0C0601FE}"/>
    <hyperlink ref="G682" r:id="rId681" xr:uid="{01438988-4FF2-4626-8884-08A3DE5BEA68}"/>
    <hyperlink ref="G683" r:id="rId682" xr:uid="{B6ABD6E2-3ABE-4CB8-AE68-98F44BCB24F9}"/>
    <hyperlink ref="G684" r:id="rId683" xr:uid="{10FB07E2-9EB9-4E4A-B4C5-FCB78BF9D4D0}"/>
    <hyperlink ref="G685" r:id="rId684" xr:uid="{AC3A4BC4-ECFA-4463-917C-BAF035982955}"/>
    <hyperlink ref="G686" r:id="rId685" xr:uid="{D9A5CE05-E9CF-4D70-A84B-E2BB62624A3A}"/>
    <hyperlink ref="G687" r:id="rId686" xr:uid="{5094F031-637E-4E3A-8CDC-C5FD165EB66F}"/>
    <hyperlink ref="G688" r:id="rId687" xr:uid="{B9A32A89-FB6A-4070-9880-DFB7011FFCB0}"/>
    <hyperlink ref="G689" r:id="rId688" xr:uid="{2F200D2A-55B1-4DDA-85C7-4248F9C1E808}"/>
    <hyperlink ref="G690" r:id="rId689" xr:uid="{D38FFBE1-6CAD-4CE0-9F07-136A847A8E78}"/>
    <hyperlink ref="G691" r:id="rId690" xr:uid="{92ACF699-7B68-43C5-9900-3CA1B42F1CAA}"/>
    <hyperlink ref="G692" r:id="rId691" xr:uid="{98D8524B-EEFA-4336-8B8F-389709501C57}"/>
    <hyperlink ref="G693" r:id="rId692" xr:uid="{972417DE-0A93-4DE3-A394-B06CC1E89578}"/>
    <hyperlink ref="G694" r:id="rId693" xr:uid="{110E9150-B83C-4F4B-BF27-B956826E60BE}"/>
    <hyperlink ref="G695" r:id="rId694" xr:uid="{6A559E04-9333-4CEF-9D14-697A339095EA}"/>
    <hyperlink ref="G696" r:id="rId695" xr:uid="{B861F8DB-5EF4-4938-A2E1-8C859AF67168}"/>
    <hyperlink ref="G697" r:id="rId696" xr:uid="{581CED4B-F643-4E97-B81A-A08FB11F6EFD}"/>
    <hyperlink ref="G698" r:id="rId697" xr:uid="{688F6290-902E-4BC6-9D20-AB5CA931090E}"/>
    <hyperlink ref="G699" r:id="rId698" xr:uid="{0CE1C635-5D98-45DD-91DB-63DE1D95145B}"/>
    <hyperlink ref="G700" r:id="rId699" xr:uid="{FC09D481-9483-4327-A092-0BCD45BD0992}"/>
    <hyperlink ref="G701" r:id="rId700" xr:uid="{03F950B8-8D13-41A3-9322-25F81AE7FC7A}"/>
    <hyperlink ref="G702" r:id="rId701" xr:uid="{526B16F9-0B99-4D34-BD12-332896BD1ABB}"/>
    <hyperlink ref="G703" r:id="rId702" xr:uid="{206FCEF8-E9B2-4972-A750-BEA5069011D8}"/>
    <hyperlink ref="G704" r:id="rId703" xr:uid="{CE6AE1E7-891B-4696-A7AA-3E8C74F64D13}"/>
    <hyperlink ref="G705" r:id="rId704" xr:uid="{C501D2F4-28B6-40EF-A2D5-77949E880050}"/>
    <hyperlink ref="G706" r:id="rId705" xr:uid="{D7E47EFD-4FFB-412A-B66E-865E07E4E96C}"/>
    <hyperlink ref="G707" r:id="rId706" xr:uid="{7704338B-7A42-4910-BA47-8C1728EB197B}"/>
    <hyperlink ref="G708" r:id="rId707" xr:uid="{93D4D8A2-A858-40FA-9482-BB937BDBA88A}"/>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16BF5-83C3-4540-9C3C-F425F31CA271}">
  <dimension ref="A1:X1476"/>
  <sheetViews>
    <sheetView workbookViewId="0">
      <pane ySplit="1" topLeftCell="A188" activePane="bottomLeft" state="frozen"/>
      <selection pane="bottomLeft" activeCell="E51" sqref="E51"/>
    </sheetView>
  </sheetViews>
  <sheetFormatPr baseColWidth="10" defaultColWidth="57" defaultRowHeight="15" x14ac:dyDescent="0.25"/>
  <cols>
    <col min="1" max="1" width="16.28515625" bestFit="1" customWidth="1"/>
    <col min="9" max="9" width="209.7109375" bestFit="1" customWidth="1"/>
  </cols>
  <sheetData>
    <row r="1" spans="1:24" x14ac:dyDescent="0.25">
      <c r="A1" t="s">
        <v>7487</v>
      </c>
      <c r="B1" t="s">
        <v>5430</v>
      </c>
      <c r="C1" t="s">
        <v>984</v>
      </c>
      <c r="D1" t="s">
        <v>985</v>
      </c>
      <c r="E1" t="s">
        <v>986</v>
      </c>
      <c r="F1" t="s">
        <v>7545</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7449</v>
      </c>
    </row>
    <row r="2" spans="1:24" x14ac:dyDescent="0.25">
      <c r="A2" s="5"/>
      <c r="B2" t="s">
        <v>5448</v>
      </c>
      <c r="C2" t="str">
        <f t="shared" ref="C2:C21" si="0">IF(OR(D2="x",E2="x",F2="x",G2="x"),"DELETED","READ")</f>
        <v>DELETED</v>
      </c>
      <c r="D2" s="5" t="s">
        <v>5431</v>
      </c>
      <c r="E2" s="5"/>
      <c r="F2" s="5"/>
      <c r="G2" s="5"/>
      <c r="H2" s="6" t="s">
        <v>3004</v>
      </c>
      <c r="I2" t="s">
        <v>1376</v>
      </c>
      <c r="J2" t="s">
        <v>18</v>
      </c>
      <c r="K2" t="s">
        <v>18</v>
      </c>
      <c r="L2" t="s">
        <v>2415</v>
      </c>
      <c r="N2">
        <v>2021</v>
      </c>
      <c r="O2" t="s">
        <v>18</v>
      </c>
      <c r="Q2" t="s">
        <v>1697</v>
      </c>
      <c r="R2" t="s">
        <v>1698</v>
      </c>
      <c r="T2" t="s">
        <v>18</v>
      </c>
      <c r="V2" t="s">
        <v>1173</v>
      </c>
      <c r="W2" t="s">
        <v>2143</v>
      </c>
    </row>
    <row r="3" spans="1:24" x14ac:dyDescent="0.25">
      <c r="A3" s="5"/>
      <c r="B3" t="s">
        <v>5448</v>
      </c>
      <c r="C3" t="str">
        <f t="shared" si="0"/>
        <v>DELETED</v>
      </c>
      <c r="D3" s="5" t="s">
        <v>5431</v>
      </c>
      <c r="E3" s="5"/>
      <c r="F3" s="5"/>
      <c r="G3" s="5"/>
      <c r="H3" t="s">
        <v>18</v>
      </c>
      <c r="I3" t="s">
        <v>1376</v>
      </c>
      <c r="J3" t="s">
        <v>1903</v>
      </c>
      <c r="K3" t="s">
        <v>18</v>
      </c>
      <c r="L3" t="s">
        <v>2414</v>
      </c>
      <c r="N3">
        <v>2016</v>
      </c>
      <c r="O3" t="s">
        <v>18</v>
      </c>
      <c r="Q3" t="s">
        <v>1705</v>
      </c>
      <c r="R3" t="s">
        <v>1706</v>
      </c>
      <c r="T3" t="s">
        <v>18</v>
      </c>
      <c r="V3" t="s">
        <v>1172</v>
      </c>
      <c r="W3" t="s">
        <v>2146</v>
      </c>
    </row>
    <row r="4" spans="1:24" x14ac:dyDescent="0.25">
      <c r="A4" s="5"/>
      <c r="B4" t="s">
        <v>5448</v>
      </c>
      <c r="C4" t="str">
        <f t="shared" si="0"/>
        <v>DELETED</v>
      </c>
      <c r="D4" s="5" t="s">
        <v>5431</v>
      </c>
      <c r="E4" s="5"/>
      <c r="F4" s="5"/>
      <c r="G4" s="5"/>
      <c r="H4" s="6" t="s">
        <v>3007</v>
      </c>
      <c r="I4" t="s">
        <v>1382</v>
      </c>
      <c r="J4" t="s">
        <v>18</v>
      </c>
      <c r="K4" t="s">
        <v>18</v>
      </c>
      <c r="L4" t="s">
        <v>2415</v>
      </c>
      <c r="N4">
        <v>2021</v>
      </c>
      <c r="O4" t="s">
        <v>18</v>
      </c>
      <c r="Q4" t="s">
        <v>1709</v>
      </c>
      <c r="R4" t="s">
        <v>1710</v>
      </c>
      <c r="T4" t="s">
        <v>18</v>
      </c>
      <c r="V4" t="s">
        <v>1173</v>
      </c>
      <c r="W4" t="s">
        <v>2143</v>
      </c>
    </row>
    <row r="5" spans="1:24" x14ac:dyDescent="0.25">
      <c r="A5" s="5"/>
      <c r="B5" t="s">
        <v>5448</v>
      </c>
      <c r="C5" t="str">
        <f t="shared" si="0"/>
        <v>DELETED</v>
      </c>
      <c r="D5" s="5" t="s">
        <v>5431</v>
      </c>
      <c r="E5" s="5"/>
      <c r="F5" s="5"/>
      <c r="G5" s="5"/>
      <c r="H5" t="s">
        <v>18</v>
      </c>
      <c r="I5" t="s">
        <v>1376</v>
      </c>
      <c r="J5" t="s">
        <v>1914</v>
      </c>
      <c r="K5" t="s">
        <v>18</v>
      </c>
      <c r="L5" t="s">
        <v>2427</v>
      </c>
      <c r="N5">
        <v>2024</v>
      </c>
      <c r="O5" t="s">
        <v>18</v>
      </c>
      <c r="Q5" t="s">
        <v>1716</v>
      </c>
      <c r="R5" t="s">
        <v>1667</v>
      </c>
      <c r="T5" t="s">
        <v>18</v>
      </c>
      <c r="V5" t="s">
        <v>1181</v>
      </c>
      <c r="W5" t="s">
        <v>2147</v>
      </c>
    </row>
    <row r="6" spans="1:24" x14ac:dyDescent="0.25">
      <c r="A6" s="5"/>
      <c r="B6" t="s">
        <v>5448</v>
      </c>
      <c r="C6" t="str">
        <f t="shared" si="0"/>
        <v>DELETED</v>
      </c>
      <c r="D6" s="5" t="s">
        <v>5431</v>
      </c>
      <c r="E6" s="5"/>
      <c r="F6" s="5"/>
      <c r="G6" s="5"/>
      <c r="H6" t="s">
        <v>18</v>
      </c>
      <c r="I6" t="s">
        <v>7</v>
      </c>
      <c r="J6" t="s">
        <v>18</v>
      </c>
      <c r="K6" t="s">
        <v>18</v>
      </c>
      <c r="L6" t="s">
        <v>2264</v>
      </c>
      <c r="N6">
        <v>2021</v>
      </c>
      <c r="O6" t="s">
        <v>18</v>
      </c>
      <c r="Q6" t="s">
        <v>1717</v>
      </c>
      <c r="R6" t="s">
        <v>1718</v>
      </c>
      <c r="T6" t="s">
        <v>18</v>
      </c>
      <c r="V6" t="s">
        <v>1100</v>
      </c>
      <c r="W6" t="s">
        <v>2144</v>
      </c>
    </row>
    <row r="7" spans="1:24" x14ac:dyDescent="0.25">
      <c r="A7" s="5"/>
      <c r="B7" t="s">
        <v>5441</v>
      </c>
      <c r="C7" t="str">
        <f t="shared" si="0"/>
        <v>DELETED</v>
      </c>
      <c r="D7" s="5" t="s">
        <v>5431</v>
      </c>
      <c r="E7" s="5"/>
      <c r="F7" s="5"/>
      <c r="G7" s="5"/>
      <c r="H7" s="6" t="s">
        <v>3017</v>
      </c>
      <c r="I7" t="s">
        <v>1400</v>
      </c>
      <c r="J7" t="s">
        <v>18</v>
      </c>
      <c r="K7" t="s">
        <v>18</v>
      </c>
      <c r="L7" t="s">
        <v>2443</v>
      </c>
      <c r="M7" t="s">
        <v>2423</v>
      </c>
      <c r="N7">
        <v>2023</v>
      </c>
      <c r="O7" t="s">
        <v>18</v>
      </c>
      <c r="Q7" t="s">
        <v>1725</v>
      </c>
      <c r="R7" t="s">
        <v>1726</v>
      </c>
      <c r="T7" t="s">
        <v>18</v>
      </c>
      <c r="V7" t="s">
        <v>1187</v>
      </c>
      <c r="W7" t="s">
        <v>2143</v>
      </c>
    </row>
    <row r="8" spans="1:24" x14ac:dyDescent="0.25">
      <c r="A8" s="5"/>
      <c r="B8" t="s">
        <v>5441</v>
      </c>
      <c r="C8" t="str">
        <f t="shared" si="0"/>
        <v>DELETED</v>
      </c>
      <c r="D8" s="5" t="s">
        <v>5431</v>
      </c>
      <c r="E8" s="5"/>
      <c r="F8" s="5"/>
      <c r="G8" s="5"/>
      <c r="H8" s="6" t="s">
        <v>3021</v>
      </c>
      <c r="I8" t="s">
        <v>1404</v>
      </c>
      <c r="J8" t="s">
        <v>1925</v>
      </c>
      <c r="K8" t="s">
        <v>18</v>
      </c>
      <c r="L8" t="s">
        <v>2214</v>
      </c>
      <c r="N8">
        <v>2008</v>
      </c>
      <c r="O8" t="s">
        <v>1413</v>
      </c>
      <c r="P8">
        <v>1</v>
      </c>
      <c r="Q8" t="s">
        <v>1573</v>
      </c>
      <c r="R8" t="s">
        <v>1728</v>
      </c>
      <c r="T8" t="s">
        <v>992</v>
      </c>
      <c r="V8" t="s">
        <v>18</v>
      </c>
      <c r="W8" t="s">
        <v>2143</v>
      </c>
    </row>
    <row r="9" spans="1:24" x14ac:dyDescent="0.25">
      <c r="A9" s="5"/>
      <c r="B9" t="s">
        <v>5441</v>
      </c>
      <c r="C9" t="str">
        <f t="shared" si="0"/>
        <v>DELETED</v>
      </c>
      <c r="D9" s="5" t="s">
        <v>5431</v>
      </c>
      <c r="E9" s="5"/>
      <c r="F9" s="5"/>
      <c r="G9" s="5"/>
      <c r="H9" s="6" t="s">
        <v>3025</v>
      </c>
      <c r="I9" t="s">
        <v>1408</v>
      </c>
      <c r="J9" t="s">
        <v>18</v>
      </c>
      <c r="K9" t="s">
        <v>18</v>
      </c>
      <c r="L9" t="s">
        <v>2449</v>
      </c>
      <c r="M9" t="s">
        <v>2437</v>
      </c>
      <c r="N9">
        <v>2024</v>
      </c>
      <c r="O9" t="s">
        <v>18</v>
      </c>
      <c r="Q9" t="s">
        <v>1732</v>
      </c>
      <c r="R9" t="s">
        <v>1733</v>
      </c>
      <c r="T9" t="s">
        <v>1040</v>
      </c>
      <c r="V9" t="s">
        <v>1192</v>
      </c>
      <c r="W9" t="s">
        <v>2143</v>
      </c>
    </row>
    <row r="10" spans="1:24" x14ac:dyDescent="0.25">
      <c r="A10" s="5"/>
      <c r="B10" t="s">
        <v>5441</v>
      </c>
      <c r="C10" t="str">
        <f t="shared" si="0"/>
        <v>DELETED</v>
      </c>
      <c r="D10" s="5" t="s">
        <v>5431</v>
      </c>
      <c r="E10" s="5"/>
      <c r="F10" s="5"/>
      <c r="G10" s="5"/>
      <c r="H10" s="6" t="s">
        <v>3028</v>
      </c>
      <c r="I10" t="s">
        <v>1411</v>
      </c>
      <c r="J10" t="s">
        <v>18</v>
      </c>
      <c r="K10" t="s">
        <v>18</v>
      </c>
      <c r="L10" t="s">
        <v>2449</v>
      </c>
      <c r="M10" t="s">
        <v>2437</v>
      </c>
      <c r="N10">
        <v>2024</v>
      </c>
      <c r="O10" t="s">
        <v>18</v>
      </c>
      <c r="Q10" t="s">
        <v>1735</v>
      </c>
      <c r="R10" t="s">
        <v>1736</v>
      </c>
      <c r="T10" t="s">
        <v>1040</v>
      </c>
      <c r="V10" t="s">
        <v>1192</v>
      </c>
      <c r="W10" t="s">
        <v>2143</v>
      </c>
    </row>
    <row r="11" spans="1:24" x14ac:dyDescent="0.25">
      <c r="A11" s="5"/>
      <c r="B11" t="s">
        <v>5441</v>
      </c>
      <c r="C11" t="str">
        <f t="shared" si="0"/>
        <v>DELETED</v>
      </c>
      <c r="D11" s="5" t="s">
        <v>5431</v>
      </c>
      <c r="E11" s="5"/>
      <c r="F11" s="5"/>
      <c r="G11" s="5"/>
      <c r="H11" s="6" t="s">
        <v>3029</v>
      </c>
      <c r="I11" t="s">
        <v>1412</v>
      </c>
      <c r="J11" t="s">
        <v>18</v>
      </c>
      <c r="K11" t="s">
        <v>18</v>
      </c>
      <c r="L11" t="s">
        <v>2452</v>
      </c>
      <c r="M11" t="s">
        <v>2440</v>
      </c>
      <c r="N11">
        <v>2022</v>
      </c>
      <c r="O11" t="s">
        <v>18</v>
      </c>
      <c r="Q11" t="s">
        <v>1413</v>
      </c>
      <c r="R11" t="s">
        <v>1492</v>
      </c>
      <c r="T11" t="s">
        <v>18</v>
      </c>
      <c r="V11" t="s">
        <v>1195</v>
      </c>
      <c r="W11" t="s">
        <v>2143</v>
      </c>
    </row>
    <row r="12" spans="1:24" x14ac:dyDescent="0.25">
      <c r="A12" s="5"/>
      <c r="B12" t="s">
        <v>5441</v>
      </c>
      <c r="C12" t="str">
        <f t="shared" si="0"/>
        <v>DELETED</v>
      </c>
      <c r="D12" s="5"/>
      <c r="E12" s="5" t="s">
        <v>5431</v>
      </c>
      <c r="F12" s="5"/>
      <c r="G12" s="5"/>
      <c r="H12" s="6" t="s">
        <v>2879</v>
      </c>
      <c r="I12" t="s">
        <v>1243</v>
      </c>
      <c r="J12" t="s">
        <v>1784</v>
      </c>
      <c r="K12" t="s">
        <v>1973</v>
      </c>
      <c r="L12" t="s">
        <v>2232</v>
      </c>
      <c r="N12">
        <v>2009</v>
      </c>
      <c r="O12" t="s">
        <v>1469</v>
      </c>
      <c r="P12">
        <v>4</v>
      </c>
      <c r="Q12" t="s">
        <v>1495</v>
      </c>
      <c r="R12" t="s">
        <v>1496</v>
      </c>
      <c r="T12" t="s">
        <v>1003</v>
      </c>
      <c r="V12" t="s">
        <v>18</v>
      </c>
      <c r="W12" t="s">
        <v>2143</v>
      </c>
    </row>
    <row r="13" spans="1:24" x14ac:dyDescent="0.25">
      <c r="A13" s="5"/>
      <c r="B13" t="s">
        <v>5424</v>
      </c>
      <c r="C13" t="str">
        <f t="shared" si="0"/>
        <v>DELETED</v>
      </c>
      <c r="D13" s="5" t="s">
        <v>5431</v>
      </c>
      <c r="E13" s="5"/>
      <c r="F13" s="5"/>
      <c r="G13" s="5"/>
      <c r="H13" s="6" t="s">
        <v>4984</v>
      </c>
      <c r="I13" t="s">
        <v>4211</v>
      </c>
      <c r="J13" t="s">
        <v>7141</v>
      </c>
      <c r="K13" t="s">
        <v>6048</v>
      </c>
      <c r="L13" t="s">
        <v>5979</v>
      </c>
      <c r="N13">
        <v>2021</v>
      </c>
      <c r="Q13">
        <v>221</v>
      </c>
      <c r="R13">
        <v>233</v>
      </c>
      <c r="V13" t="s">
        <v>5980</v>
      </c>
      <c r="W13" t="s">
        <v>5640</v>
      </c>
    </row>
    <row r="14" spans="1:24" x14ac:dyDescent="0.25">
      <c r="A14" s="5"/>
      <c r="B14" t="s">
        <v>5424</v>
      </c>
      <c r="C14" t="str">
        <f t="shared" si="0"/>
        <v>DELETED</v>
      </c>
      <c r="D14" s="5"/>
      <c r="E14" s="5"/>
      <c r="F14" s="5" t="s">
        <v>5431</v>
      </c>
      <c r="G14" s="5"/>
      <c r="H14" s="6" t="s">
        <v>5105</v>
      </c>
      <c r="I14" t="s">
        <v>4319</v>
      </c>
      <c r="J14" t="s">
        <v>7203</v>
      </c>
      <c r="K14" t="s">
        <v>6307</v>
      </c>
      <c r="L14" t="s">
        <v>6308</v>
      </c>
      <c r="N14">
        <v>2018</v>
      </c>
      <c r="Q14">
        <v>413</v>
      </c>
      <c r="R14">
        <v>429</v>
      </c>
      <c r="V14" t="s">
        <v>6309</v>
      </c>
      <c r="W14" t="s">
        <v>5539</v>
      </c>
    </row>
    <row r="15" spans="1:24" x14ac:dyDescent="0.25">
      <c r="A15" s="5"/>
      <c r="B15" t="s">
        <v>5424</v>
      </c>
      <c r="C15" t="str">
        <f t="shared" si="0"/>
        <v>DELETED</v>
      </c>
      <c r="D15" s="5" t="s">
        <v>5431</v>
      </c>
      <c r="E15" s="5"/>
      <c r="F15" s="5"/>
      <c r="G15" s="5"/>
      <c r="H15" s="6" t="s">
        <v>4743</v>
      </c>
      <c r="I15" t="s">
        <v>4014</v>
      </c>
      <c r="J15" t="s">
        <v>7007</v>
      </c>
      <c r="K15" t="s">
        <v>5545</v>
      </c>
      <c r="L15" t="s">
        <v>5546</v>
      </c>
      <c r="N15">
        <v>2025</v>
      </c>
      <c r="Q15">
        <v>211</v>
      </c>
      <c r="R15">
        <v>225</v>
      </c>
      <c r="V15" t="s">
        <v>5471</v>
      </c>
      <c r="W15" t="s">
        <v>5498</v>
      </c>
      <c r="X15" t="s">
        <v>7451</v>
      </c>
    </row>
    <row r="16" spans="1:24" x14ac:dyDescent="0.25">
      <c r="A16" s="5"/>
      <c r="B16" t="s">
        <v>5424</v>
      </c>
      <c r="C16" t="str">
        <f t="shared" si="0"/>
        <v>DELETED</v>
      </c>
      <c r="D16" s="5" t="s">
        <v>5431</v>
      </c>
      <c r="E16" s="5"/>
      <c r="F16" s="5"/>
      <c r="G16" s="5"/>
      <c r="H16" s="6" t="s">
        <v>4812</v>
      </c>
      <c r="I16" t="s">
        <v>4062</v>
      </c>
      <c r="J16" t="s">
        <v>7052</v>
      </c>
      <c r="K16" t="s">
        <v>5675</v>
      </c>
      <c r="L16" t="s">
        <v>5546</v>
      </c>
      <c r="N16">
        <v>2025</v>
      </c>
      <c r="Q16">
        <v>149</v>
      </c>
      <c r="R16">
        <v>161</v>
      </c>
      <c r="V16" t="s">
        <v>5471</v>
      </c>
      <c r="W16" t="s">
        <v>5498</v>
      </c>
      <c r="X16" t="s">
        <v>7451</v>
      </c>
    </row>
    <row r="17" spans="1:24" x14ac:dyDescent="0.25">
      <c r="A17" s="5"/>
      <c r="B17" t="s">
        <v>5424</v>
      </c>
      <c r="C17" t="str">
        <f t="shared" si="0"/>
        <v>DELETED</v>
      </c>
      <c r="D17" s="5" t="s">
        <v>5431</v>
      </c>
      <c r="E17" s="5"/>
      <c r="F17" s="5"/>
      <c r="G17" s="5"/>
      <c r="H17" s="6" t="s">
        <v>4782</v>
      </c>
      <c r="I17" t="s">
        <v>4038</v>
      </c>
      <c r="J17" t="s">
        <v>7034</v>
      </c>
      <c r="K17" t="s">
        <v>5610</v>
      </c>
      <c r="L17" t="s">
        <v>5546</v>
      </c>
      <c r="N17">
        <v>2025</v>
      </c>
      <c r="Q17">
        <v>61</v>
      </c>
      <c r="R17">
        <v>72</v>
      </c>
      <c r="V17" t="s">
        <v>5471</v>
      </c>
      <c r="W17" t="s">
        <v>5498</v>
      </c>
      <c r="X17" t="s">
        <v>7451</v>
      </c>
    </row>
    <row r="18" spans="1:24" x14ac:dyDescent="0.25">
      <c r="A18" s="5" t="s">
        <v>5431</v>
      </c>
      <c r="B18" t="s">
        <v>5424</v>
      </c>
      <c r="C18" t="str">
        <f t="shared" si="0"/>
        <v>DELETED</v>
      </c>
      <c r="D18" s="5" t="s">
        <v>5431</v>
      </c>
      <c r="E18" s="5"/>
      <c r="F18" s="5"/>
      <c r="G18" s="5"/>
      <c r="H18" s="6" t="s">
        <v>4897</v>
      </c>
      <c r="I18" t="s">
        <v>4137</v>
      </c>
      <c r="J18" t="s">
        <v>4646</v>
      </c>
      <c r="K18" t="s">
        <v>5845</v>
      </c>
      <c r="L18" t="s">
        <v>5846</v>
      </c>
      <c r="N18">
        <v>2023</v>
      </c>
      <c r="Q18">
        <v>313</v>
      </c>
      <c r="R18">
        <v>321</v>
      </c>
      <c r="V18" t="s">
        <v>5847</v>
      </c>
      <c r="W18" t="s">
        <v>5505</v>
      </c>
      <c r="X18" t="s">
        <v>7451</v>
      </c>
    </row>
    <row r="19" spans="1:24" x14ac:dyDescent="0.25">
      <c r="A19" s="5"/>
      <c r="B19" t="s">
        <v>5424</v>
      </c>
      <c r="C19" t="str">
        <f t="shared" si="0"/>
        <v>DELETED</v>
      </c>
      <c r="D19" s="5" t="s">
        <v>5431</v>
      </c>
      <c r="E19" s="5"/>
      <c r="F19" s="5"/>
      <c r="G19" s="5"/>
      <c r="H19" s="6" t="s">
        <v>4997</v>
      </c>
      <c r="I19" t="s">
        <v>4224</v>
      </c>
      <c r="J19" t="s">
        <v>4646</v>
      </c>
      <c r="K19" t="s">
        <v>6072</v>
      </c>
      <c r="L19" t="s">
        <v>6073</v>
      </c>
      <c r="N19">
        <v>2021</v>
      </c>
      <c r="Q19">
        <v>341</v>
      </c>
      <c r="R19">
        <v>349</v>
      </c>
      <c r="V19" t="s">
        <v>6074</v>
      </c>
      <c r="W19" t="s">
        <v>5505</v>
      </c>
    </row>
    <row r="20" spans="1:24" x14ac:dyDescent="0.25">
      <c r="A20" s="5"/>
      <c r="B20" t="s">
        <v>5425</v>
      </c>
      <c r="C20" t="str">
        <f t="shared" si="0"/>
        <v>DELETED</v>
      </c>
      <c r="D20" s="5"/>
      <c r="E20" s="5" t="s">
        <v>5431</v>
      </c>
      <c r="F20" s="5"/>
      <c r="G20" s="5"/>
      <c r="H20" s="6" t="s">
        <v>5139</v>
      </c>
      <c r="I20" t="s">
        <v>4349</v>
      </c>
      <c r="J20" t="s">
        <v>7220</v>
      </c>
      <c r="K20" t="s">
        <v>6382</v>
      </c>
      <c r="L20" t="s">
        <v>5867</v>
      </c>
      <c r="N20">
        <v>2015</v>
      </c>
      <c r="O20">
        <v>52</v>
      </c>
      <c r="P20">
        <v>3</v>
      </c>
      <c r="Q20">
        <v>433</v>
      </c>
      <c r="R20">
        <v>443</v>
      </c>
      <c r="T20" t="s">
        <v>5868</v>
      </c>
    </row>
    <row r="21" spans="1:24" x14ac:dyDescent="0.25">
      <c r="A21" s="5"/>
      <c r="B21" t="s">
        <v>5424</v>
      </c>
      <c r="C21" t="str">
        <f t="shared" si="0"/>
        <v>DELETED</v>
      </c>
      <c r="D21" s="5" t="s">
        <v>5431</v>
      </c>
      <c r="E21" s="5"/>
      <c r="F21" s="5"/>
      <c r="G21" s="5"/>
      <c r="H21" s="6" t="s">
        <v>5099</v>
      </c>
      <c r="I21" t="s">
        <v>4314</v>
      </c>
      <c r="J21" t="s">
        <v>7198</v>
      </c>
      <c r="K21" t="s">
        <v>6291</v>
      </c>
      <c r="L21" t="s">
        <v>6292</v>
      </c>
      <c r="N21">
        <v>2024</v>
      </c>
      <c r="Q21">
        <v>391</v>
      </c>
      <c r="R21">
        <v>637</v>
      </c>
      <c r="V21" t="s">
        <v>6293</v>
      </c>
      <c r="W21" t="s">
        <v>5539</v>
      </c>
    </row>
    <row r="22" spans="1:24" x14ac:dyDescent="0.25">
      <c r="A22" s="5"/>
      <c r="B22" t="s">
        <v>5441</v>
      </c>
      <c r="C22" t="str">
        <f>IF(OR(D22="x",E22="x",F22="x",H22="x"),"DELETED","READ")</f>
        <v>DELETED</v>
      </c>
      <c r="D22" s="5" t="s">
        <v>5431</v>
      </c>
      <c r="E22" s="5"/>
      <c r="F22" s="5"/>
      <c r="G22" s="5"/>
      <c r="H22" t="str">
        <f>HYPERLINK("http://dx.doi.org/10.1109/ICPM63005.2024.10680661","http://dx.doi.org/10.1109/ICPM63005.2024.10680661")</f>
        <v>http://dx.doi.org/10.1109/ICPM63005.2024.10680661</v>
      </c>
      <c r="I22" t="s">
        <v>294</v>
      </c>
      <c r="J22" t="s">
        <v>41</v>
      </c>
      <c r="K22" t="s">
        <v>657</v>
      </c>
      <c r="L22" t="s">
        <v>537</v>
      </c>
      <c r="M22" t="s">
        <v>599</v>
      </c>
      <c r="N22">
        <v>2024</v>
      </c>
      <c r="O22" t="s">
        <v>18</v>
      </c>
      <c r="P22" t="s">
        <v>18</v>
      </c>
      <c r="Q22">
        <v>65</v>
      </c>
      <c r="R22">
        <v>72</v>
      </c>
      <c r="S22" t="s">
        <v>18</v>
      </c>
      <c r="T22" t="s">
        <v>18</v>
      </c>
      <c r="U22" t="s">
        <v>18</v>
      </c>
      <c r="V22" t="s">
        <v>910</v>
      </c>
    </row>
    <row r="23" spans="1:24" x14ac:dyDescent="0.25">
      <c r="A23" s="5"/>
      <c r="B23" t="s">
        <v>5448</v>
      </c>
      <c r="C23" t="str">
        <f>IF(OR(D23="x",E23="x",F23="x",G23="x"),"DELETED","READ")</f>
        <v>DELETED</v>
      </c>
      <c r="D23" s="5" t="s">
        <v>5431</v>
      </c>
      <c r="E23" s="5"/>
      <c r="F23" s="5"/>
      <c r="G23" s="5"/>
      <c r="H23" s="6" t="s">
        <v>3700</v>
      </c>
      <c r="I23" t="s">
        <v>3699</v>
      </c>
      <c r="J23" t="s">
        <v>3559</v>
      </c>
      <c r="K23" t="s">
        <v>3701</v>
      </c>
      <c r="L23" t="s">
        <v>3650</v>
      </c>
      <c r="N23">
        <v>2014</v>
      </c>
      <c r="Q23">
        <v>1</v>
      </c>
      <c r="R23">
        <v>21</v>
      </c>
      <c r="V23" t="s">
        <v>3651</v>
      </c>
      <c r="W23" t="s">
        <v>3529</v>
      </c>
      <c r="X23" t="s">
        <v>7451</v>
      </c>
    </row>
    <row r="24" spans="1:24" x14ac:dyDescent="0.25">
      <c r="A24" s="5"/>
      <c r="B24" t="s">
        <v>5436</v>
      </c>
      <c r="C24" t="str">
        <f>IF(OR(D24="x",E24="x",F24="x",G24="x"),"DELETED","READ")</f>
        <v>DELETED</v>
      </c>
      <c r="D24" s="5" t="s">
        <v>5431</v>
      </c>
      <c r="E24" s="5"/>
      <c r="F24" s="5"/>
      <c r="G24" s="5"/>
      <c r="H24" s="6" t="s">
        <v>3950</v>
      </c>
      <c r="I24" t="s">
        <v>3949</v>
      </c>
      <c r="J24" t="s">
        <v>3954</v>
      </c>
      <c r="K24" t="s">
        <v>3951</v>
      </c>
      <c r="L24" t="s">
        <v>3952</v>
      </c>
      <c r="N24">
        <v>2016</v>
      </c>
      <c r="Q24">
        <v>351</v>
      </c>
      <c r="R24">
        <v>396</v>
      </c>
      <c r="V24" t="s">
        <v>3953</v>
      </c>
      <c r="W24" t="s">
        <v>3851</v>
      </c>
      <c r="X24" t="s">
        <v>7451</v>
      </c>
    </row>
    <row r="25" spans="1:24" x14ac:dyDescent="0.25">
      <c r="A25" s="5"/>
      <c r="B25" t="s">
        <v>5425</v>
      </c>
      <c r="C25" t="str">
        <f>IF(OR(D25="x",E25="x",F25="x",G25="x"),"DELETED","READ")</f>
        <v>DELETED</v>
      </c>
      <c r="D25" s="5"/>
      <c r="E25" s="5"/>
      <c r="F25" s="5" t="s">
        <v>5431</v>
      </c>
      <c r="G25" s="5"/>
      <c r="H25" s="6" t="s">
        <v>5325</v>
      </c>
      <c r="I25" t="s">
        <v>4520</v>
      </c>
      <c r="J25" t="s">
        <v>7347</v>
      </c>
      <c r="K25" t="s">
        <v>6782</v>
      </c>
      <c r="L25" t="s">
        <v>6783</v>
      </c>
      <c r="N25">
        <v>2010</v>
      </c>
      <c r="O25">
        <v>13</v>
      </c>
      <c r="P25">
        <v>4</v>
      </c>
      <c r="Q25">
        <v>515</v>
      </c>
      <c r="R25">
        <v>542</v>
      </c>
      <c r="T25" t="s">
        <v>6784</v>
      </c>
    </row>
    <row r="26" spans="1:24" x14ac:dyDescent="0.25">
      <c r="A26" s="5"/>
      <c r="B26" t="s">
        <v>5432</v>
      </c>
      <c r="C26" t="str">
        <f>IF(OR(D26="x",E26="x",F26="x",G26="x"),"DELETED","READ")</f>
        <v>READ</v>
      </c>
      <c r="D26" s="5"/>
      <c r="E26" s="5"/>
      <c r="F26" s="5"/>
      <c r="G26" s="5"/>
      <c r="H26" s="6" t="s">
        <v>2659</v>
      </c>
      <c r="I26" t="s">
        <v>2658</v>
      </c>
      <c r="J26" t="s">
        <v>2660</v>
      </c>
      <c r="K26" t="s">
        <v>2661</v>
      </c>
      <c r="L26" t="s">
        <v>2662</v>
      </c>
      <c r="N26">
        <v>2010</v>
      </c>
      <c r="O26">
        <v>41</v>
      </c>
      <c r="P26">
        <v>4</v>
      </c>
      <c r="Q26">
        <v>98</v>
      </c>
      <c r="R26">
        <v>118</v>
      </c>
      <c r="T26" t="s">
        <v>2663</v>
      </c>
      <c r="U26" t="s">
        <v>2664</v>
      </c>
      <c r="W26" t="s">
        <v>2458</v>
      </c>
    </row>
    <row r="27" spans="1:24" x14ac:dyDescent="0.25">
      <c r="A27" s="5"/>
      <c r="B27" t="s">
        <v>5436</v>
      </c>
      <c r="C27" t="str">
        <f>IF(OR(D27="x",E27="x",F27="x",G27="x"),"DELETED","READ")</f>
        <v>DELETED</v>
      </c>
      <c r="D27" s="5"/>
      <c r="E27" s="5" t="s">
        <v>5431</v>
      </c>
      <c r="F27" s="5"/>
      <c r="G27" s="5"/>
      <c r="H27" s="6" t="s">
        <v>3682</v>
      </c>
      <c r="I27" t="s">
        <v>3681</v>
      </c>
      <c r="J27" t="s">
        <v>3684</v>
      </c>
      <c r="K27" t="s">
        <v>3683</v>
      </c>
      <c r="L27" t="s">
        <v>3053</v>
      </c>
      <c r="N27">
        <v>2011</v>
      </c>
      <c r="O27">
        <v>36</v>
      </c>
      <c r="P27">
        <v>2</v>
      </c>
      <c r="Q27">
        <v>313</v>
      </c>
      <c r="R27">
        <v>340</v>
      </c>
      <c r="T27" t="s">
        <v>3054</v>
      </c>
    </row>
    <row r="28" spans="1:24" x14ac:dyDescent="0.25">
      <c r="A28" s="5"/>
      <c r="B28" t="s">
        <v>5441</v>
      </c>
      <c r="C28" t="str">
        <f>IF(OR(D28="x",E28="x",F28="x",H28="x"),"DELETED","READ")</f>
        <v>DELETED</v>
      </c>
      <c r="D28" s="5"/>
      <c r="E28" s="5"/>
      <c r="F28" s="5" t="s">
        <v>5431</v>
      </c>
      <c r="G28" s="5"/>
      <c r="H28" t="str">
        <f>HYPERLINK("http://dx.doi.org/10.1007/s10619-009-7040-0","http://dx.doi.org/10.1007/s10619-009-7040-0")</f>
        <v>http://dx.doi.org/10.1007/s10619-009-7040-0</v>
      </c>
      <c r="I28" t="s">
        <v>464</v>
      </c>
      <c r="J28" t="s">
        <v>207</v>
      </c>
      <c r="K28" t="s">
        <v>827</v>
      </c>
      <c r="L28" t="s">
        <v>584</v>
      </c>
      <c r="M28" t="s">
        <v>18</v>
      </c>
      <c r="N28">
        <v>2009</v>
      </c>
      <c r="O28">
        <v>25</v>
      </c>
      <c r="P28">
        <v>3</v>
      </c>
      <c r="Q28">
        <v>193</v>
      </c>
      <c r="R28">
        <v>240</v>
      </c>
      <c r="S28" t="s">
        <v>18</v>
      </c>
      <c r="T28" t="s">
        <v>969</v>
      </c>
      <c r="U28" t="s">
        <v>970</v>
      </c>
      <c r="V28" t="s">
        <v>18</v>
      </c>
    </row>
    <row r="29" spans="1:24" x14ac:dyDescent="0.25">
      <c r="A29" s="5" t="s">
        <v>5431</v>
      </c>
      <c r="B29" t="s">
        <v>5425</v>
      </c>
      <c r="C29" t="str">
        <f>IF(OR(D29="x",E29="x",F29="x",G29="x"),"DELETED","READ")</f>
        <v>DELETED</v>
      </c>
      <c r="D29" s="5"/>
      <c r="E29" s="5"/>
      <c r="F29" s="5" t="s">
        <v>5431</v>
      </c>
      <c r="G29" s="5"/>
      <c r="H29" s="6" t="s">
        <v>5351</v>
      </c>
      <c r="I29" t="s">
        <v>464</v>
      </c>
      <c r="J29" t="s">
        <v>7369</v>
      </c>
      <c r="K29" t="s">
        <v>827</v>
      </c>
      <c r="L29" t="s">
        <v>5741</v>
      </c>
      <c r="N29">
        <v>2009</v>
      </c>
      <c r="O29">
        <v>25</v>
      </c>
      <c r="P29">
        <v>3</v>
      </c>
      <c r="Q29">
        <v>193</v>
      </c>
      <c r="R29">
        <v>240</v>
      </c>
      <c r="U29" t="s">
        <v>970</v>
      </c>
    </row>
    <row r="30" spans="1:24" x14ac:dyDescent="0.25">
      <c r="A30" s="5"/>
      <c r="B30" t="s">
        <v>5436</v>
      </c>
      <c r="C30" t="str">
        <f>IF(OR(D30="x",E30="x",F30="x",G30="x"),"DELETED","READ")</f>
        <v>DELETED</v>
      </c>
      <c r="D30" s="5"/>
      <c r="E30" s="5" t="s">
        <v>5431</v>
      </c>
      <c r="F30" s="5"/>
      <c r="G30" s="5"/>
      <c r="H30" s="6" t="s">
        <v>3487</v>
      </c>
      <c r="I30" t="s">
        <v>3486</v>
      </c>
      <c r="J30" t="s">
        <v>3489</v>
      </c>
      <c r="K30" t="s">
        <v>3488</v>
      </c>
      <c r="L30" t="s">
        <v>3229</v>
      </c>
      <c r="N30">
        <v>2024</v>
      </c>
      <c r="O30">
        <v>185</v>
      </c>
      <c r="Q30">
        <v>114292</v>
      </c>
      <c r="R30">
        <v>114292</v>
      </c>
      <c r="T30" t="s">
        <v>949</v>
      </c>
    </row>
    <row r="31" spans="1:24" x14ac:dyDescent="0.25">
      <c r="A31" s="5"/>
      <c r="B31" t="s">
        <v>5441</v>
      </c>
      <c r="C31" t="str">
        <f>IF(OR(D31="x",E31="x",F31="x",H31="x"),"DELETED","READ")</f>
        <v>DELETED</v>
      </c>
      <c r="D31" s="5"/>
      <c r="E31" s="5" t="s">
        <v>5431</v>
      </c>
      <c r="F31" s="5"/>
      <c r="G31" s="5"/>
      <c r="H31" t="str">
        <f>HYPERLINK("http://dx.doi.org/10.1007/978-3-031-16171-1_12","http://dx.doi.org/10.1007/978-3-031-16171-1_12")</f>
        <v>http://dx.doi.org/10.1007/978-3-031-16171-1_12</v>
      </c>
      <c r="I31" t="s">
        <v>460</v>
      </c>
      <c r="J31" t="s">
        <v>203</v>
      </c>
      <c r="K31" t="s">
        <v>823</v>
      </c>
      <c r="L31" t="s">
        <v>534</v>
      </c>
      <c r="M31" t="s">
        <v>596</v>
      </c>
      <c r="N31">
        <v>2022</v>
      </c>
      <c r="O31">
        <v>458</v>
      </c>
      <c r="P31" t="s">
        <v>18</v>
      </c>
      <c r="Q31">
        <v>190</v>
      </c>
      <c r="R31">
        <v>206</v>
      </c>
      <c r="S31" t="s">
        <v>18</v>
      </c>
      <c r="T31" t="s">
        <v>901</v>
      </c>
      <c r="U31" t="s">
        <v>902</v>
      </c>
      <c r="V31" t="s">
        <v>907</v>
      </c>
    </row>
    <row r="32" spans="1:24" x14ac:dyDescent="0.25">
      <c r="A32" s="5"/>
      <c r="B32" t="s">
        <v>5441</v>
      </c>
      <c r="C32" t="str">
        <f>IF(OR(D32="x",E32="x",F32="x",H32="x"),"DELETED","READ")</f>
        <v>READ</v>
      </c>
      <c r="D32" s="5"/>
      <c r="E32" s="5"/>
      <c r="F32" s="5"/>
      <c r="G32" s="5"/>
      <c r="H32" t="str">
        <f>HYPERLINK("http://dx.doi.org/10.1007/978-3-030-79186-5_8","http://dx.doi.org/10.1007/978-3-030-79186-5_8")</f>
        <v>http://dx.doi.org/10.1007/978-3-030-79186-5_8</v>
      </c>
      <c r="I32" t="s">
        <v>433</v>
      </c>
      <c r="J32" t="s">
        <v>121</v>
      </c>
      <c r="K32" t="s">
        <v>796</v>
      </c>
      <c r="L32" t="s">
        <v>576</v>
      </c>
      <c r="M32" t="s">
        <v>622</v>
      </c>
      <c r="N32">
        <v>2021</v>
      </c>
      <c r="O32">
        <v>421</v>
      </c>
      <c r="P32" t="s">
        <v>18</v>
      </c>
      <c r="Q32">
        <v>112</v>
      </c>
      <c r="R32">
        <v>127</v>
      </c>
      <c r="S32" t="s">
        <v>18</v>
      </c>
      <c r="T32" t="s">
        <v>901</v>
      </c>
      <c r="U32" t="s">
        <v>902</v>
      </c>
      <c r="V32" t="s">
        <v>959</v>
      </c>
    </row>
    <row r="33" spans="1:24" x14ac:dyDescent="0.25">
      <c r="A33" s="5" t="s">
        <v>5431</v>
      </c>
      <c r="B33" t="s">
        <v>5426</v>
      </c>
      <c r="C33" t="str">
        <f>IF(OR(D33="x",E33="x",F33="x",G33="x"),"DELETED","READ")</f>
        <v>READ</v>
      </c>
      <c r="D33" s="5"/>
      <c r="E33" s="5"/>
      <c r="F33" s="5"/>
      <c r="G33" s="5"/>
      <c r="H33" s="6" t="s">
        <v>4937</v>
      </c>
      <c r="I33" t="s">
        <v>433</v>
      </c>
      <c r="J33" t="s">
        <v>7002</v>
      </c>
      <c r="K33" t="s">
        <v>5942</v>
      </c>
      <c r="L33" t="s">
        <v>5592</v>
      </c>
      <c r="N33">
        <v>2021</v>
      </c>
      <c r="Q33">
        <v>112</v>
      </c>
      <c r="R33">
        <v>127</v>
      </c>
      <c r="V33" t="s">
        <v>5636</v>
      </c>
      <c r="W33" t="s">
        <v>5539</v>
      </c>
    </row>
    <row r="34" spans="1:24" x14ac:dyDescent="0.25">
      <c r="A34" s="5"/>
      <c r="B34" t="s">
        <v>5441</v>
      </c>
      <c r="C34" t="str">
        <f>IF(OR(D34="x",E34="x",F34="x",G34="x"),"DELETED","READ")</f>
        <v>DELETED</v>
      </c>
      <c r="D34" s="5" t="s">
        <v>5431</v>
      </c>
      <c r="E34" s="5"/>
      <c r="F34" s="5"/>
      <c r="G34" s="5"/>
      <c r="H34" s="6" t="s">
        <v>2861</v>
      </c>
      <c r="I34" t="s">
        <v>1225</v>
      </c>
      <c r="J34" t="s">
        <v>1766</v>
      </c>
      <c r="K34" t="s">
        <v>1955</v>
      </c>
      <c r="L34" t="s">
        <v>2197</v>
      </c>
      <c r="M34" t="s">
        <v>595</v>
      </c>
      <c r="N34">
        <v>2021</v>
      </c>
      <c r="O34" t="s">
        <v>18</v>
      </c>
      <c r="Q34" t="s">
        <v>1427</v>
      </c>
      <c r="R34" t="s">
        <v>1459</v>
      </c>
      <c r="T34" t="s">
        <v>18</v>
      </c>
      <c r="V34" t="s">
        <v>1054</v>
      </c>
      <c r="W34" t="s">
        <v>2143</v>
      </c>
    </row>
    <row r="35" spans="1:24" x14ac:dyDescent="0.25">
      <c r="A35" s="5"/>
      <c r="B35" t="s">
        <v>5441</v>
      </c>
      <c r="C35" t="str">
        <f>IF(OR(D35="x",E35="x",F35="x",G35="x"),"DELETED","READ")</f>
        <v>READ</v>
      </c>
      <c r="D35" s="5"/>
      <c r="E35" s="5"/>
      <c r="F35" s="5"/>
      <c r="G35" s="5"/>
      <c r="H35" s="6" t="s">
        <v>2988</v>
      </c>
      <c r="I35" t="s">
        <v>1357</v>
      </c>
      <c r="J35" t="s">
        <v>1885</v>
      </c>
      <c r="K35" t="s">
        <v>2086</v>
      </c>
      <c r="L35" t="s">
        <v>2397</v>
      </c>
      <c r="M35" t="s">
        <v>2353</v>
      </c>
      <c r="N35">
        <v>2009</v>
      </c>
      <c r="O35" t="s">
        <v>18</v>
      </c>
      <c r="Q35" t="s">
        <v>1540</v>
      </c>
      <c r="R35" t="s">
        <v>1674</v>
      </c>
      <c r="T35" t="s">
        <v>18</v>
      </c>
      <c r="V35" t="s">
        <v>1156</v>
      </c>
      <c r="W35" t="s">
        <v>2143</v>
      </c>
    </row>
    <row r="36" spans="1:24" x14ac:dyDescent="0.25">
      <c r="A36" s="5"/>
      <c r="B36" t="s">
        <v>5441</v>
      </c>
      <c r="C36" t="str">
        <f>IF(OR(D36="x",E36="x",F36="x",H36="x"),"DELETED","READ")</f>
        <v>DELETED</v>
      </c>
      <c r="D36" s="5"/>
      <c r="E36" s="5" t="s">
        <v>5431</v>
      </c>
      <c r="F36" s="5"/>
      <c r="G36" s="5"/>
      <c r="H36" t="str">
        <f>HYPERLINK("http://dx.doi.org/10.1109/ICPM63005.2024.10680655","http://dx.doi.org/10.1109/ICPM63005.2024.10680655")</f>
        <v>http://dx.doi.org/10.1109/ICPM63005.2024.10680655</v>
      </c>
      <c r="I36" t="s">
        <v>403</v>
      </c>
      <c r="J36" t="s">
        <v>149</v>
      </c>
      <c r="K36" t="s">
        <v>766</v>
      </c>
      <c r="L36" t="s">
        <v>537</v>
      </c>
      <c r="M36" t="s">
        <v>599</v>
      </c>
      <c r="N36">
        <v>2024</v>
      </c>
      <c r="O36" t="s">
        <v>18</v>
      </c>
      <c r="P36" t="s">
        <v>18</v>
      </c>
      <c r="Q36">
        <v>145</v>
      </c>
      <c r="R36">
        <v>152</v>
      </c>
      <c r="S36" t="s">
        <v>18</v>
      </c>
      <c r="T36" t="s">
        <v>18</v>
      </c>
      <c r="U36" t="s">
        <v>18</v>
      </c>
      <c r="V36" t="s">
        <v>910</v>
      </c>
      <c r="W36" t="s">
        <v>2143</v>
      </c>
    </row>
    <row r="37" spans="1:24" x14ac:dyDescent="0.25">
      <c r="A37" s="5" t="s">
        <v>5431</v>
      </c>
      <c r="B37" t="s">
        <v>5441</v>
      </c>
      <c r="C37" t="str">
        <f t="shared" ref="C37:C42" si="1">IF(OR(D37="x",E37="x",F37="x",G37="x"),"DELETED","READ")</f>
        <v>DELETED</v>
      </c>
      <c r="D37" s="5" t="s">
        <v>5431</v>
      </c>
      <c r="E37" s="5"/>
      <c r="F37" s="5"/>
      <c r="G37" s="5"/>
      <c r="H37" s="6" t="s">
        <v>2869</v>
      </c>
      <c r="I37" t="s">
        <v>1233</v>
      </c>
      <c r="J37" t="s">
        <v>1774</v>
      </c>
      <c r="K37" t="s">
        <v>1963</v>
      </c>
      <c r="L37" t="s">
        <v>2218</v>
      </c>
      <c r="M37" t="s">
        <v>599</v>
      </c>
      <c r="N37">
        <v>2024</v>
      </c>
      <c r="O37" t="s">
        <v>18</v>
      </c>
      <c r="Q37" t="s">
        <v>1475</v>
      </c>
      <c r="R37" t="s">
        <v>1476</v>
      </c>
      <c r="T37" t="s">
        <v>18</v>
      </c>
      <c r="V37" t="s">
        <v>910</v>
      </c>
      <c r="W37" t="s">
        <v>2143</v>
      </c>
    </row>
    <row r="38" spans="1:24" x14ac:dyDescent="0.25">
      <c r="A38" s="5"/>
      <c r="B38" t="s">
        <v>5432</v>
      </c>
      <c r="C38" t="str">
        <f t="shared" si="1"/>
        <v>DELETED</v>
      </c>
      <c r="D38" s="5"/>
      <c r="E38" s="5" t="s">
        <v>5431</v>
      </c>
      <c r="F38" s="5"/>
      <c r="G38" s="5"/>
      <c r="H38" s="6" t="s">
        <v>2653</v>
      </c>
      <c r="I38" t="s">
        <v>2652</v>
      </c>
      <c r="J38" t="s">
        <v>2654</v>
      </c>
      <c r="K38" t="s">
        <v>2655</v>
      </c>
      <c r="L38" t="s">
        <v>2656</v>
      </c>
      <c r="N38">
        <v>2019</v>
      </c>
      <c r="O38">
        <v>19</v>
      </c>
      <c r="P38">
        <v>1</v>
      </c>
      <c r="T38" t="s">
        <v>2657</v>
      </c>
      <c r="W38" t="s">
        <v>2458</v>
      </c>
    </row>
    <row r="39" spans="1:24" x14ac:dyDescent="0.25">
      <c r="A39" s="5"/>
      <c r="B39" t="s">
        <v>5436</v>
      </c>
      <c r="C39" t="str">
        <f t="shared" si="1"/>
        <v>DELETED</v>
      </c>
      <c r="D39" s="5"/>
      <c r="E39" s="5" t="s">
        <v>5431</v>
      </c>
      <c r="F39" s="5"/>
      <c r="G39" s="5"/>
      <c r="H39" s="6" t="s">
        <v>3224</v>
      </c>
      <c r="I39" t="s">
        <v>3223</v>
      </c>
      <c r="J39" t="s">
        <v>3226</v>
      </c>
      <c r="K39" t="s">
        <v>3225</v>
      </c>
      <c r="L39" t="s">
        <v>3053</v>
      </c>
      <c r="N39">
        <v>2025</v>
      </c>
      <c r="O39">
        <v>133</v>
      </c>
      <c r="Q39">
        <v>102568</v>
      </c>
      <c r="R39">
        <v>102568</v>
      </c>
      <c r="T39" t="s">
        <v>3054</v>
      </c>
    </row>
    <row r="40" spans="1:24" x14ac:dyDescent="0.25">
      <c r="A40" s="5"/>
      <c r="B40" t="s">
        <v>5424</v>
      </c>
      <c r="C40" t="str">
        <f t="shared" si="1"/>
        <v>DELETED</v>
      </c>
      <c r="D40" s="5"/>
      <c r="E40" s="5" t="s">
        <v>5431</v>
      </c>
      <c r="F40" s="5"/>
      <c r="G40" s="5"/>
      <c r="H40" s="6" t="s">
        <v>5203</v>
      </c>
      <c r="I40" t="s">
        <v>4407</v>
      </c>
      <c r="J40" t="s">
        <v>7264</v>
      </c>
      <c r="K40" t="s">
        <v>6519</v>
      </c>
      <c r="L40" t="s">
        <v>6416</v>
      </c>
      <c r="N40">
        <v>2015</v>
      </c>
      <c r="Q40">
        <v>145</v>
      </c>
      <c r="R40">
        <v>154</v>
      </c>
      <c r="V40" t="s">
        <v>6417</v>
      </c>
      <c r="W40" t="s">
        <v>5539</v>
      </c>
      <c r="X40" t="s">
        <v>7451</v>
      </c>
    </row>
    <row r="41" spans="1:24" x14ac:dyDescent="0.25">
      <c r="A41" s="5"/>
      <c r="B41" t="s">
        <v>5424</v>
      </c>
      <c r="C41" t="str">
        <f t="shared" si="1"/>
        <v>DELETED</v>
      </c>
      <c r="D41" s="5" t="s">
        <v>5431</v>
      </c>
      <c r="E41" s="5"/>
      <c r="F41" s="5"/>
      <c r="G41" s="5"/>
      <c r="H41" s="6" t="s">
        <v>5012</v>
      </c>
      <c r="I41" t="s">
        <v>4238</v>
      </c>
      <c r="J41" t="s">
        <v>4618</v>
      </c>
      <c r="K41" t="s">
        <v>6108</v>
      </c>
      <c r="L41" t="s">
        <v>5608</v>
      </c>
      <c r="N41">
        <v>2020</v>
      </c>
      <c r="Q41">
        <v>217</v>
      </c>
      <c r="R41">
        <v>258</v>
      </c>
      <c r="V41" t="s">
        <v>5609</v>
      </c>
      <c r="W41" t="s">
        <v>5569</v>
      </c>
    </row>
    <row r="42" spans="1:24" x14ac:dyDescent="0.25">
      <c r="A42" s="5"/>
      <c r="B42" t="s">
        <v>5424</v>
      </c>
      <c r="C42" t="str">
        <f t="shared" si="1"/>
        <v>DELETED</v>
      </c>
      <c r="D42" s="5"/>
      <c r="E42" s="5" t="s">
        <v>5431</v>
      </c>
      <c r="F42" s="5"/>
      <c r="G42" s="5"/>
      <c r="H42" s="6" t="s">
        <v>5054</v>
      </c>
      <c r="I42" t="s">
        <v>4274</v>
      </c>
      <c r="J42" t="s">
        <v>4618</v>
      </c>
      <c r="K42" t="s">
        <v>6197</v>
      </c>
      <c r="L42" t="s">
        <v>5608</v>
      </c>
      <c r="N42">
        <v>2020</v>
      </c>
      <c r="Q42">
        <v>293</v>
      </c>
      <c r="R42">
        <v>316</v>
      </c>
      <c r="V42" t="s">
        <v>5609</v>
      </c>
      <c r="W42" t="s">
        <v>5569</v>
      </c>
    </row>
    <row r="43" spans="1:24" x14ac:dyDescent="0.25">
      <c r="A43" s="5"/>
      <c r="B43" t="s">
        <v>5441</v>
      </c>
      <c r="C43" t="str">
        <f>IF(OR(D43="x",E43="x",F43="x",H43="x"),"DELETED","READ")</f>
        <v>DELETED</v>
      </c>
      <c r="D43" s="5" t="s">
        <v>5431</v>
      </c>
      <c r="E43" s="5"/>
      <c r="F43" s="5"/>
      <c r="G43" s="5"/>
      <c r="H43" t="str">
        <f>HYPERLINK("http://dx.doi.org/10.1007/978-3-031-27815-0_19","http://dx.doi.org/10.1007/978-3-031-27815-0_19")</f>
        <v>http://dx.doi.org/10.1007/978-3-031-27815-0_19</v>
      </c>
      <c r="I43" t="s">
        <v>427</v>
      </c>
      <c r="J43" t="s">
        <v>172</v>
      </c>
      <c r="K43" t="s">
        <v>790</v>
      </c>
      <c r="L43" t="s">
        <v>535</v>
      </c>
      <c r="M43" t="s">
        <v>597</v>
      </c>
      <c r="N43">
        <v>2023</v>
      </c>
      <c r="O43">
        <v>468</v>
      </c>
      <c r="P43" t="s">
        <v>18</v>
      </c>
      <c r="Q43">
        <v>255</v>
      </c>
      <c r="R43">
        <v>268</v>
      </c>
      <c r="S43" t="s">
        <v>18</v>
      </c>
      <c r="T43" t="s">
        <v>901</v>
      </c>
      <c r="U43" t="s">
        <v>902</v>
      </c>
      <c r="V43" t="s">
        <v>908</v>
      </c>
    </row>
    <row r="44" spans="1:24" x14ac:dyDescent="0.25">
      <c r="A44" s="5"/>
      <c r="B44" t="s">
        <v>5424</v>
      </c>
      <c r="C44" t="str">
        <f>IF(OR(D44="x",E44="x",F44="x",G44="x"),"DELETED","READ")</f>
        <v>READ</v>
      </c>
      <c r="D44" s="5"/>
      <c r="E44" s="5"/>
      <c r="F44" s="5"/>
      <c r="G44" s="5"/>
      <c r="H44" s="6" t="s">
        <v>4872</v>
      </c>
      <c r="I44" t="s">
        <v>4115</v>
      </c>
      <c r="J44" t="s">
        <v>7083</v>
      </c>
      <c r="K44" t="s">
        <v>5797</v>
      </c>
      <c r="L44" t="s">
        <v>5798</v>
      </c>
      <c r="N44">
        <v>2024</v>
      </c>
      <c r="Q44">
        <v>441</v>
      </c>
      <c r="R44">
        <v>462</v>
      </c>
      <c r="V44" t="s">
        <v>5799</v>
      </c>
      <c r="W44" t="s">
        <v>5539</v>
      </c>
    </row>
    <row r="45" spans="1:24" x14ac:dyDescent="0.25">
      <c r="A45" s="5"/>
      <c r="B45" t="s">
        <v>5441</v>
      </c>
      <c r="C45" t="str">
        <f>IF(OR(D45="x",E45="x",F45="x",G45="x"),"DELETED","READ")</f>
        <v>DELETED</v>
      </c>
      <c r="D45" s="5" t="s">
        <v>5431</v>
      </c>
      <c r="E45" s="5"/>
      <c r="F45" s="5"/>
      <c r="G45" s="5"/>
      <c r="H45" t="s">
        <v>18</v>
      </c>
      <c r="I45" t="s">
        <v>1252</v>
      </c>
      <c r="J45" t="s">
        <v>1792</v>
      </c>
      <c r="K45" t="s">
        <v>1982</v>
      </c>
      <c r="L45" t="s">
        <v>2245</v>
      </c>
      <c r="M45" t="s">
        <v>2139</v>
      </c>
      <c r="N45">
        <v>2014</v>
      </c>
      <c r="O45" t="s">
        <v>18</v>
      </c>
      <c r="Q45" t="s">
        <v>1413</v>
      </c>
      <c r="R45" t="s">
        <v>1415</v>
      </c>
      <c r="T45" t="s">
        <v>1004</v>
      </c>
      <c r="V45" t="s">
        <v>1083</v>
      </c>
      <c r="W45" t="s">
        <v>2143</v>
      </c>
    </row>
    <row r="46" spans="1:24" x14ac:dyDescent="0.25">
      <c r="A46" s="5"/>
      <c r="B46" t="s">
        <v>5424</v>
      </c>
      <c r="C46" t="str">
        <f>IF(OR(D46="x",E46="x",F46="x",G46="x"),"DELETED","READ")</f>
        <v>DELETED</v>
      </c>
      <c r="D46" s="5"/>
      <c r="E46" s="5"/>
      <c r="F46" s="5" t="s">
        <v>5431</v>
      </c>
      <c r="G46" s="5"/>
      <c r="H46" s="6" t="s">
        <v>5342</v>
      </c>
      <c r="I46" t="s">
        <v>4534</v>
      </c>
      <c r="J46" t="s">
        <v>4615</v>
      </c>
      <c r="K46" t="s">
        <v>6819</v>
      </c>
      <c r="L46" t="s">
        <v>6820</v>
      </c>
      <c r="N46">
        <v>2009</v>
      </c>
      <c r="Q46">
        <v>1</v>
      </c>
      <c r="R46">
        <v>26</v>
      </c>
      <c r="V46" t="s">
        <v>6821</v>
      </c>
      <c r="W46" t="s">
        <v>5640</v>
      </c>
    </row>
    <row r="47" spans="1:24" x14ac:dyDescent="0.25">
      <c r="A47" s="5"/>
      <c r="B47" t="s">
        <v>5426</v>
      </c>
      <c r="C47" t="str">
        <f>IF(OR(D47="x",E47="x",F47="x",G47="x"),"DELETED","READ")</f>
        <v>DELETED</v>
      </c>
      <c r="D47" s="5"/>
      <c r="E47" s="5" t="s">
        <v>5431</v>
      </c>
      <c r="F47" s="5"/>
      <c r="G47" s="5"/>
      <c r="H47" s="6" t="s">
        <v>5414</v>
      </c>
      <c r="I47" t="s">
        <v>4599</v>
      </c>
      <c r="J47" t="s">
        <v>7416</v>
      </c>
      <c r="K47" t="s">
        <v>6959</v>
      </c>
      <c r="L47" t="s">
        <v>4144</v>
      </c>
      <c r="N47">
        <v>2005</v>
      </c>
      <c r="Q47">
        <v>236</v>
      </c>
      <c r="R47">
        <v>251</v>
      </c>
      <c r="V47" t="s">
        <v>6945</v>
      </c>
      <c r="W47" t="s">
        <v>5640</v>
      </c>
    </row>
    <row r="48" spans="1:24" x14ac:dyDescent="0.25">
      <c r="A48" s="5"/>
      <c r="B48" t="s">
        <v>5441</v>
      </c>
      <c r="C48" t="str">
        <f>IF(OR(D48="x",E48="x",F48="x",G48="x"),"DELETED","READ")</f>
        <v>DELETED</v>
      </c>
      <c r="D48" s="5" t="s">
        <v>5431</v>
      </c>
      <c r="E48" s="5"/>
      <c r="F48" s="5"/>
      <c r="G48" s="5"/>
      <c r="H48" t="s">
        <v>18</v>
      </c>
      <c r="I48" t="s">
        <v>1276</v>
      </c>
      <c r="J48" t="s">
        <v>1814</v>
      </c>
      <c r="K48" t="s">
        <v>2006</v>
      </c>
      <c r="L48" t="s">
        <v>2266</v>
      </c>
      <c r="M48" t="s">
        <v>2237</v>
      </c>
      <c r="N48">
        <v>2016</v>
      </c>
      <c r="O48" t="s">
        <v>18</v>
      </c>
      <c r="Q48" t="s">
        <v>1546</v>
      </c>
      <c r="R48" t="s">
        <v>1547</v>
      </c>
      <c r="T48" t="s">
        <v>18</v>
      </c>
      <c r="V48" t="s">
        <v>1102</v>
      </c>
      <c r="W48" t="s">
        <v>2143</v>
      </c>
    </row>
    <row r="49" spans="1:24" x14ac:dyDescent="0.25">
      <c r="A49" s="5"/>
      <c r="B49" t="s">
        <v>5436</v>
      </c>
      <c r="C49" t="str">
        <f>IF(OR(D49="x",E49="x",F49="x",H49="x"),"DELETED","READ")</f>
        <v>READ</v>
      </c>
      <c r="D49" s="5"/>
      <c r="E49" s="5"/>
      <c r="F49" s="5"/>
      <c r="G49" s="5"/>
      <c r="H49" t="str">
        <f>HYPERLINK("http://dx.doi.org/10.1016/j.compind.2007.01.001","http://dx.doi.org/10.1016/j.compind.2007.01.001")</f>
        <v>http://dx.doi.org/10.1016/j.compind.2007.01.001</v>
      </c>
      <c r="I49" t="s">
        <v>315</v>
      </c>
      <c r="J49" t="s">
        <v>62</v>
      </c>
      <c r="K49" t="s">
        <v>678</v>
      </c>
      <c r="L49" t="s">
        <v>553</v>
      </c>
      <c r="M49" t="s">
        <v>18</v>
      </c>
      <c r="N49">
        <v>2007</v>
      </c>
      <c r="O49">
        <v>58</v>
      </c>
      <c r="P49">
        <v>6</v>
      </c>
      <c r="Q49">
        <v>578</v>
      </c>
      <c r="R49">
        <v>601</v>
      </c>
      <c r="S49" t="s">
        <v>18</v>
      </c>
      <c r="T49" t="s">
        <v>929</v>
      </c>
      <c r="U49" t="s">
        <v>930</v>
      </c>
      <c r="V49" t="s">
        <v>18</v>
      </c>
    </row>
    <row r="50" spans="1:24" x14ac:dyDescent="0.25">
      <c r="A50" s="5" t="s">
        <v>5431</v>
      </c>
      <c r="B50" t="s">
        <v>5436</v>
      </c>
      <c r="C50" t="str">
        <f t="shared" ref="C50:C68" si="2">IF(OR(D50="x",E50="x",F50="x",G50="x"),"DELETED","READ")</f>
        <v>READ</v>
      </c>
      <c r="D50" s="5"/>
      <c r="E50" s="5"/>
      <c r="F50" s="5"/>
      <c r="G50" s="5"/>
      <c r="H50" s="6" t="s">
        <v>3195</v>
      </c>
      <c r="I50" t="s">
        <v>315</v>
      </c>
      <c r="J50" t="s">
        <v>3197</v>
      </c>
      <c r="K50" t="s">
        <v>3196</v>
      </c>
      <c r="L50" t="s">
        <v>3048</v>
      </c>
      <c r="N50">
        <v>2007</v>
      </c>
      <c r="O50">
        <v>58</v>
      </c>
      <c r="P50">
        <v>6</v>
      </c>
      <c r="Q50">
        <v>578</v>
      </c>
      <c r="R50">
        <v>601</v>
      </c>
      <c r="T50" t="s">
        <v>929</v>
      </c>
    </row>
    <row r="51" spans="1:24" x14ac:dyDescent="0.25">
      <c r="A51" s="5"/>
      <c r="B51" t="s">
        <v>5436</v>
      </c>
      <c r="C51" t="str">
        <f t="shared" si="2"/>
        <v>DELETED</v>
      </c>
      <c r="D51" s="5" t="s">
        <v>5431</v>
      </c>
      <c r="E51" s="5"/>
      <c r="F51" s="5"/>
      <c r="G51" s="5"/>
      <c r="H51" s="6" t="s">
        <v>3869</v>
      </c>
      <c r="I51" t="s">
        <v>3868</v>
      </c>
      <c r="J51" t="s">
        <v>3871</v>
      </c>
      <c r="K51" t="s">
        <v>3870</v>
      </c>
      <c r="L51" t="s">
        <v>3229</v>
      </c>
      <c r="N51">
        <v>2018</v>
      </c>
      <c r="O51">
        <v>110</v>
      </c>
      <c r="Q51">
        <v>32</v>
      </c>
      <c r="R51">
        <v>45</v>
      </c>
      <c r="T51" t="s">
        <v>949</v>
      </c>
    </row>
    <row r="52" spans="1:24" x14ac:dyDescent="0.25">
      <c r="A52" s="5"/>
      <c r="B52" t="s">
        <v>5432</v>
      </c>
      <c r="C52" t="str">
        <f t="shared" si="2"/>
        <v>DELETED</v>
      </c>
      <c r="D52" s="5" t="s">
        <v>5431</v>
      </c>
      <c r="E52" s="5"/>
      <c r="F52" s="5"/>
      <c r="G52" s="5"/>
      <c r="H52" s="6" t="s">
        <v>2697</v>
      </c>
      <c r="I52" t="s">
        <v>2695</v>
      </c>
      <c r="J52" t="s">
        <v>2696</v>
      </c>
      <c r="K52" t="s">
        <v>2698</v>
      </c>
      <c r="L52" t="s">
        <v>2699</v>
      </c>
      <c r="M52" t="s">
        <v>2700</v>
      </c>
      <c r="N52">
        <v>2017</v>
      </c>
      <c r="Q52">
        <v>15</v>
      </c>
      <c r="R52">
        <v>25</v>
      </c>
      <c r="V52" s="1" t="s">
        <v>2701</v>
      </c>
      <c r="W52" t="s">
        <v>2458</v>
      </c>
    </row>
    <row r="53" spans="1:24" x14ac:dyDescent="0.25">
      <c r="A53" s="5"/>
      <c r="B53" t="s">
        <v>5426</v>
      </c>
      <c r="C53" t="str">
        <f t="shared" si="2"/>
        <v>DELETED</v>
      </c>
      <c r="D53" s="5"/>
      <c r="E53" s="5" t="s">
        <v>5431</v>
      </c>
      <c r="F53" s="5"/>
      <c r="G53" s="5"/>
      <c r="H53" s="6" t="s">
        <v>5343</v>
      </c>
      <c r="I53" t="s">
        <v>4535</v>
      </c>
      <c r="J53" t="s">
        <v>7362</v>
      </c>
      <c r="K53" t="s">
        <v>6822</v>
      </c>
      <c r="L53" t="s">
        <v>6250</v>
      </c>
      <c r="N53">
        <v>2010</v>
      </c>
      <c r="Q53">
        <v>1</v>
      </c>
      <c r="R53">
        <v>16</v>
      </c>
      <c r="V53" t="s">
        <v>6770</v>
      </c>
      <c r="W53" t="s">
        <v>5640</v>
      </c>
    </row>
    <row r="54" spans="1:24" x14ac:dyDescent="0.25">
      <c r="A54" s="5"/>
      <c r="B54" t="s">
        <v>5436</v>
      </c>
      <c r="C54" t="str">
        <f t="shared" si="2"/>
        <v>DELETED</v>
      </c>
      <c r="D54" s="5" t="s">
        <v>5431</v>
      </c>
      <c r="E54" s="5"/>
      <c r="F54" s="5"/>
      <c r="G54" s="5"/>
      <c r="H54" s="6" t="s">
        <v>3501</v>
      </c>
      <c r="I54" t="s">
        <v>3500</v>
      </c>
      <c r="J54" t="s">
        <v>3505</v>
      </c>
      <c r="K54" t="s">
        <v>3502</v>
      </c>
      <c r="L54" t="s">
        <v>3503</v>
      </c>
      <c r="N54">
        <v>2022</v>
      </c>
      <c r="O54">
        <v>9</v>
      </c>
      <c r="P54">
        <v>2</v>
      </c>
      <c r="Q54">
        <v>194</v>
      </c>
      <c r="R54">
        <v>199</v>
      </c>
      <c r="T54" t="s">
        <v>3504</v>
      </c>
    </row>
    <row r="55" spans="1:24" x14ac:dyDescent="0.25">
      <c r="A55" s="5"/>
      <c r="B55" t="s">
        <v>5424</v>
      </c>
      <c r="C55" t="str">
        <f t="shared" si="2"/>
        <v>DELETED</v>
      </c>
      <c r="D55" s="5"/>
      <c r="E55" s="5"/>
      <c r="F55" s="5" t="s">
        <v>5431</v>
      </c>
      <c r="G55" s="5"/>
      <c r="H55" s="6" t="s">
        <v>5033</v>
      </c>
      <c r="I55" t="s">
        <v>4256</v>
      </c>
      <c r="J55" t="s">
        <v>4674</v>
      </c>
      <c r="K55" t="s">
        <v>6149</v>
      </c>
      <c r="L55" t="s">
        <v>6150</v>
      </c>
      <c r="N55">
        <v>2022</v>
      </c>
      <c r="Q55">
        <v>457</v>
      </c>
      <c r="R55">
        <v>577</v>
      </c>
      <c r="V55" t="s">
        <v>6151</v>
      </c>
      <c r="W55" t="s">
        <v>5569</v>
      </c>
    </row>
    <row r="56" spans="1:24" x14ac:dyDescent="0.25">
      <c r="A56" s="5"/>
      <c r="B56" t="s">
        <v>5425</v>
      </c>
      <c r="C56" t="str">
        <f t="shared" si="2"/>
        <v>DELETED</v>
      </c>
      <c r="D56" s="5" t="s">
        <v>5431</v>
      </c>
      <c r="E56" s="5"/>
      <c r="F56" s="5"/>
      <c r="G56" s="5"/>
      <c r="H56" s="6" t="s">
        <v>4879</v>
      </c>
      <c r="I56" t="s">
        <v>4119</v>
      </c>
      <c r="J56" t="s">
        <v>7088</v>
      </c>
      <c r="K56" t="s">
        <v>5807</v>
      </c>
      <c r="L56" t="s">
        <v>5808</v>
      </c>
      <c r="N56">
        <v>2023</v>
      </c>
      <c r="O56">
        <v>32</v>
      </c>
      <c r="P56">
        <v>4</v>
      </c>
      <c r="Q56">
        <v>1075</v>
      </c>
      <c r="R56">
        <v>1110</v>
      </c>
      <c r="T56" t="s">
        <v>5809</v>
      </c>
    </row>
    <row r="57" spans="1:24" x14ac:dyDescent="0.25">
      <c r="A57" s="5"/>
      <c r="B57" t="s">
        <v>5426</v>
      </c>
      <c r="C57" t="str">
        <f t="shared" si="2"/>
        <v>DELETED</v>
      </c>
      <c r="D57" s="5"/>
      <c r="E57" s="5" t="s">
        <v>5431</v>
      </c>
      <c r="F57" s="5"/>
      <c r="G57" s="5"/>
      <c r="H57" s="6" t="s">
        <v>5400</v>
      </c>
      <c r="I57" t="s">
        <v>4585</v>
      </c>
      <c r="J57" t="s">
        <v>7406</v>
      </c>
      <c r="K57" t="s">
        <v>6932</v>
      </c>
      <c r="L57" t="s">
        <v>4144</v>
      </c>
      <c r="N57">
        <v>2006</v>
      </c>
      <c r="Q57">
        <v>193</v>
      </c>
      <c r="R57">
        <v>208</v>
      </c>
      <c r="V57" t="s">
        <v>6921</v>
      </c>
      <c r="W57" t="s">
        <v>5640</v>
      </c>
    </row>
    <row r="58" spans="1:24" x14ac:dyDescent="0.25">
      <c r="A58" s="5"/>
      <c r="B58" t="s">
        <v>5436</v>
      </c>
      <c r="C58" t="str">
        <f t="shared" si="2"/>
        <v>DELETED</v>
      </c>
      <c r="D58" s="5"/>
      <c r="E58" s="5" t="s">
        <v>5431</v>
      </c>
      <c r="F58" s="5"/>
      <c r="G58" s="5"/>
      <c r="H58" s="6" t="s">
        <v>3491</v>
      </c>
      <c r="I58" t="s">
        <v>3490</v>
      </c>
      <c r="J58" t="s">
        <v>3495</v>
      </c>
      <c r="K58" t="s">
        <v>3492</v>
      </c>
      <c r="L58" t="s">
        <v>3493</v>
      </c>
      <c r="N58">
        <v>2023</v>
      </c>
      <c r="O58">
        <v>51</v>
      </c>
      <c r="Q58">
        <v>100545</v>
      </c>
      <c r="R58">
        <v>100545</v>
      </c>
      <c r="T58" t="s">
        <v>3494</v>
      </c>
    </row>
    <row r="59" spans="1:24" x14ac:dyDescent="0.25">
      <c r="A59" s="5"/>
      <c r="B59" t="s">
        <v>5424</v>
      </c>
      <c r="C59" t="str">
        <f t="shared" si="2"/>
        <v>DELETED</v>
      </c>
      <c r="D59" s="5" t="s">
        <v>5431</v>
      </c>
      <c r="E59" s="5"/>
      <c r="F59" s="5"/>
      <c r="G59" s="5"/>
      <c r="H59" s="6" t="s">
        <v>4921</v>
      </c>
      <c r="I59" t="s">
        <v>4157</v>
      </c>
      <c r="J59" t="s">
        <v>7110</v>
      </c>
      <c r="K59" t="s">
        <v>5907</v>
      </c>
      <c r="L59" t="s">
        <v>5908</v>
      </c>
      <c r="N59">
        <v>2022</v>
      </c>
      <c r="Q59">
        <v>3</v>
      </c>
      <c r="R59">
        <v>18</v>
      </c>
      <c r="V59" t="s">
        <v>5909</v>
      </c>
      <c r="W59" t="s">
        <v>5539</v>
      </c>
      <c r="X59" t="s">
        <v>7451</v>
      </c>
    </row>
    <row r="60" spans="1:24" x14ac:dyDescent="0.25">
      <c r="A60" s="5"/>
      <c r="B60" t="s">
        <v>5426</v>
      </c>
      <c r="C60" t="str">
        <f t="shared" si="2"/>
        <v>DELETED</v>
      </c>
      <c r="D60" s="5"/>
      <c r="E60" s="5"/>
      <c r="F60" s="5" t="s">
        <v>5431</v>
      </c>
      <c r="G60" s="5"/>
      <c r="H60" s="6" t="s">
        <v>4809</v>
      </c>
      <c r="I60" t="s">
        <v>4059</v>
      </c>
      <c r="J60" t="s">
        <v>7051</v>
      </c>
      <c r="K60" t="s">
        <v>5667</v>
      </c>
      <c r="L60" t="s">
        <v>5668</v>
      </c>
      <c r="N60">
        <v>2024</v>
      </c>
      <c r="Q60">
        <v>19</v>
      </c>
      <c r="R60">
        <v>35</v>
      </c>
      <c r="V60" t="s">
        <v>5669</v>
      </c>
      <c r="W60" t="s">
        <v>5498</v>
      </c>
    </row>
    <row r="61" spans="1:24" x14ac:dyDescent="0.25">
      <c r="A61" s="5"/>
      <c r="B61" t="s">
        <v>5424</v>
      </c>
      <c r="C61" t="str">
        <f t="shared" si="2"/>
        <v>DELETED</v>
      </c>
      <c r="D61" s="5"/>
      <c r="E61" s="5"/>
      <c r="F61" s="5" t="s">
        <v>5431</v>
      </c>
      <c r="G61" s="5"/>
      <c r="H61" s="6" t="s">
        <v>4800</v>
      </c>
      <c r="I61" t="s">
        <v>4052</v>
      </c>
      <c r="J61" t="s">
        <v>4623</v>
      </c>
      <c r="K61" t="s">
        <v>5650</v>
      </c>
      <c r="L61" t="s">
        <v>5564</v>
      </c>
      <c r="N61">
        <v>2024</v>
      </c>
      <c r="Q61">
        <v>163</v>
      </c>
      <c r="R61">
        <v>174</v>
      </c>
      <c r="V61" t="s">
        <v>5480</v>
      </c>
      <c r="W61" t="s">
        <v>5498</v>
      </c>
    </row>
    <row r="62" spans="1:24" x14ac:dyDescent="0.25">
      <c r="A62" s="5"/>
      <c r="B62" t="s">
        <v>5424</v>
      </c>
      <c r="C62" t="str">
        <f t="shared" si="2"/>
        <v>DELETED</v>
      </c>
      <c r="D62" s="5"/>
      <c r="E62" s="5" t="s">
        <v>5431</v>
      </c>
      <c r="F62" s="5"/>
      <c r="G62" s="5"/>
      <c r="H62" s="6" t="s">
        <v>4818</v>
      </c>
      <c r="I62" t="s">
        <v>4067</v>
      </c>
      <c r="J62" t="s">
        <v>4617</v>
      </c>
      <c r="K62" t="s">
        <v>5685</v>
      </c>
      <c r="L62" t="s">
        <v>5564</v>
      </c>
      <c r="N62">
        <v>2024</v>
      </c>
      <c r="Q62">
        <v>23</v>
      </c>
      <c r="R62">
        <v>29</v>
      </c>
      <c r="V62" t="s">
        <v>5480</v>
      </c>
      <c r="W62" t="s">
        <v>5498</v>
      </c>
    </row>
    <row r="63" spans="1:24" x14ac:dyDescent="0.25">
      <c r="A63" s="5" t="s">
        <v>5431</v>
      </c>
      <c r="B63" t="s">
        <v>5424</v>
      </c>
      <c r="C63" t="str">
        <f t="shared" si="2"/>
        <v>DELETED</v>
      </c>
      <c r="D63" s="5"/>
      <c r="E63" s="5" t="s">
        <v>5431</v>
      </c>
      <c r="F63" s="5"/>
      <c r="G63" s="5"/>
      <c r="H63" s="6" t="s">
        <v>5309</v>
      </c>
      <c r="I63" t="s">
        <v>4200</v>
      </c>
      <c r="J63" t="s">
        <v>4615</v>
      </c>
      <c r="K63" t="s">
        <v>6751</v>
      </c>
      <c r="L63" t="s">
        <v>6720</v>
      </c>
      <c r="N63">
        <v>2011</v>
      </c>
      <c r="Q63">
        <v>191</v>
      </c>
      <c r="R63">
        <v>213</v>
      </c>
      <c r="V63" t="s">
        <v>6721</v>
      </c>
      <c r="W63" t="s">
        <v>5640</v>
      </c>
    </row>
    <row r="64" spans="1:24" x14ac:dyDescent="0.25">
      <c r="A64" s="5"/>
      <c r="B64" t="s">
        <v>5424</v>
      </c>
      <c r="C64" t="str">
        <f t="shared" si="2"/>
        <v>DELETED</v>
      </c>
      <c r="D64" s="5"/>
      <c r="E64" s="5" t="s">
        <v>5431</v>
      </c>
      <c r="F64" s="5"/>
      <c r="G64" s="5"/>
      <c r="H64" s="6" t="s">
        <v>5169</v>
      </c>
      <c r="I64" t="s">
        <v>4200</v>
      </c>
      <c r="J64" t="s">
        <v>4682</v>
      </c>
      <c r="K64" t="s">
        <v>6443</v>
      </c>
      <c r="L64" t="s">
        <v>6311</v>
      </c>
      <c r="N64">
        <v>2016</v>
      </c>
      <c r="Q64">
        <v>243</v>
      </c>
      <c r="R64">
        <v>274</v>
      </c>
      <c r="V64" t="s">
        <v>6312</v>
      </c>
      <c r="W64" t="s">
        <v>5640</v>
      </c>
    </row>
    <row r="65" spans="1:24" x14ac:dyDescent="0.25">
      <c r="A65" s="5"/>
      <c r="B65" t="s">
        <v>5424</v>
      </c>
      <c r="C65" t="str">
        <f t="shared" si="2"/>
        <v>DELETED</v>
      </c>
      <c r="D65" s="5"/>
      <c r="E65" s="5"/>
      <c r="F65" s="5" t="s">
        <v>5431</v>
      </c>
      <c r="G65" s="5"/>
      <c r="H65" s="6" t="s">
        <v>5124</v>
      </c>
      <c r="I65" t="s">
        <v>4336</v>
      </c>
      <c r="J65" t="s">
        <v>7144</v>
      </c>
      <c r="K65" t="s">
        <v>6350</v>
      </c>
      <c r="L65" t="s">
        <v>6314</v>
      </c>
      <c r="N65">
        <v>2018</v>
      </c>
      <c r="Q65">
        <v>413</v>
      </c>
      <c r="R65">
        <v>473</v>
      </c>
      <c r="V65" t="s">
        <v>6315</v>
      </c>
      <c r="W65" t="s">
        <v>5640</v>
      </c>
    </row>
    <row r="66" spans="1:24" x14ac:dyDescent="0.25">
      <c r="A66" s="5"/>
      <c r="B66" t="s">
        <v>5424</v>
      </c>
      <c r="C66" t="str">
        <f t="shared" si="2"/>
        <v>DELETED</v>
      </c>
      <c r="D66" s="5" t="s">
        <v>5431</v>
      </c>
      <c r="E66" s="5"/>
      <c r="F66" s="5"/>
      <c r="G66" s="5"/>
      <c r="H66" s="6" t="s">
        <v>5185</v>
      </c>
      <c r="I66" t="s">
        <v>4390</v>
      </c>
      <c r="J66" t="s">
        <v>7247</v>
      </c>
      <c r="K66" t="s">
        <v>6479</v>
      </c>
      <c r="L66" t="s">
        <v>6461</v>
      </c>
      <c r="N66">
        <v>2015</v>
      </c>
      <c r="Q66">
        <v>266</v>
      </c>
      <c r="R66">
        <v>269</v>
      </c>
      <c r="V66" t="s">
        <v>6462</v>
      </c>
      <c r="W66" t="s">
        <v>6480</v>
      </c>
      <c r="X66" t="s">
        <v>7451</v>
      </c>
    </row>
    <row r="67" spans="1:24" x14ac:dyDescent="0.25">
      <c r="A67" s="5"/>
      <c r="B67" t="s">
        <v>5436</v>
      </c>
      <c r="C67" t="str">
        <f t="shared" si="2"/>
        <v>DELETED</v>
      </c>
      <c r="D67" s="5"/>
      <c r="E67" s="5"/>
      <c r="F67" s="5" t="s">
        <v>5431</v>
      </c>
      <c r="G67" s="5"/>
      <c r="H67" s="6" t="s">
        <v>3244</v>
      </c>
      <c r="I67" t="s">
        <v>3243</v>
      </c>
      <c r="J67" t="s">
        <v>3246</v>
      </c>
      <c r="K67" t="s">
        <v>3245</v>
      </c>
      <c r="L67" t="s">
        <v>3048</v>
      </c>
      <c r="N67">
        <v>2022</v>
      </c>
      <c r="O67">
        <v>138</v>
      </c>
      <c r="Q67">
        <v>103615</v>
      </c>
      <c r="R67">
        <v>103615</v>
      </c>
      <c r="T67" t="s">
        <v>929</v>
      </c>
    </row>
    <row r="68" spans="1:24" x14ac:dyDescent="0.25">
      <c r="A68" s="5"/>
      <c r="B68" t="s">
        <v>5436</v>
      </c>
      <c r="C68" t="str">
        <f t="shared" si="2"/>
        <v>READ</v>
      </c>
      <c r="D68" s="5"/>
      <c r="E68" s="5"/>
      <c r="F68" s="5"/>
      <c r="G68" s="5"/>
      <c r="H68" s="6" t="s">
        <v>3046</v>
      </c>
      <c r="I68" t="s">
        <v>3045</v>
      </c>
      <c r="J68" t="s">
        <v>3049</v>
      </c>
      <c r="K68" t="s">
        <v>3047</v>
      </c>
      <c r="L68" t="s">
        <v>3048</v>
      </c>
      <c r="N68">
        <v>2024</v>
      </c>
      <c r="O68">
        <v>161</v>
      </c>
      <c r="Q68">
        <v>104126</v>
      </c>
      <c r="R68">
        <v>104126</v>
      </c>
      <c r="T68" t="s">
        <v>929</v>
      </c>
    </row>
    <row r="69" spans="1:24" x14ac:dyDescent="0.25">
      <c r="A69" s="5"/>
      <c r="B69" t="s">
        <v>5441</v>
      </c>
      <c r="C69" t="str">
        <f>IF(OR(D69="x",E69="x",F69="x",H69="x"),"DELETED","READ")</f>
        <v>DELETED</v>
      </c>
      <c r="D69" s="5"/>
      <c r="E69" s="5" t="s">
        <v>5431</v>
      </c>
      <c r="F69" s="5"/>
      <c r="G69" s="5"/>
      <c r="H69" t="str">
        <f>HYPERLINK("http://dx.doi.org/10.1007/978-3-031-27815-0_36","http://dx.doi.org/10.1007/978-3-031-27815-0_36")</f>
        <v>http://dx.doi.org/10.1007/978-3-031-27815-0_36</v>
      </c>
      <c r="I69" t="s">
        <v>435</v>
      </c>
      <c r="J69" t="s">
        <v>179</v>
      </c>
      <c r="K69" t="s">
        <v>798</v>
      </c>
      <c r="L69" t="s">
        <v>535</v>
      </c>
      <c r="M69" t="s">
        <v>597</v>
      </c>
      <c r="N69">
        <v>2023</v>
      </c>
      <c r="O69">
        <v>468</v>
      </c>
      <c r="P69" t="s">
        <v>18</v>
      </c>
      <c r="Q69">
        <v>493</v>
      </c>
      <c r="R69">
        <v>505</v>
      </c>
      <c r="S69" t="s">
        <v>18</v>
      </c>
      <c r="T69" t="s">
        <v>901</v>
      </c>
      <c r="U69" t="s">
        <v>902</v>
      </c>
      <c r="V69" t="s">
        <v>908</v>
      </c>
    </row>
    <row r="70" spans="1:24" x14ac:dyDescent="0.25">
      <c r="A70" s="5"/>
      <c r="B70" t="s">
        <v>5445</v>
      </c>
      <c r="C70" t="str">
        <f>IF(OR(D70="x",E70="x",F70="x",H70="x"),"DELETED","READ")</f>
        <v>DELETED</v>
      </c>
      <c r="D70" s="5" t="s">
        <v>5431</v>
      </c>
      <c r="E70" s="5"/>
      <c r="F70" s="5"/>
      <c r="G70" s="5"/>
      <c r="H70" t="s">
        <v>18</v>
      </c>
      <c r="I70" t="s">
        <v>424</v>
      </c>
      <c r="J70" t="s">
        <v>169</v>
      </c>
      <c r="K70" t="s">
        <v>787</v>
      </c>
      <c r="L70" t="s">
        <v>556</v>
      </c>
      <c r="M70" t="s">
        <v>601</v>
      </c>
      <c r="N70">
        <v>2024</v>
      </c>
      <c r="O70">
        <v>14940</v>
      </c>
      <c r="P70" t="s">
        <v>18</v>
      </c>
      <c r="Q70">
        <v>531</v>
      </c>
      <c r="R70">
        <v>537</v>
      </c>
      <c r="S70" t="s">
        <v>18</v>
      </c>
      <c r="T70" t="s">
        <v>904</v>
      </c>
      <c r="U70" t="s">
        <v>905</v>
      </c>
      <c r="V70" t="s">
        <v>934</v>
      </c>
    </row>
    <row r="71" spans="1:24" x14ac:dyDescent="0.25">
      <c r="A71" s="5"/>
      <c r="B71" t="s">
        <v>5441</v>
      </c>
      <c r="C71" t="str">
        <f>IF(OR(D71="x",E71="x",F71="x",H71="x"),"DELETED","READ")</f>
        <v>DELETED</v>
      </c>
      <c r="D71" s="5"/>
      <c r="E71" s="5"/>
      <c r="F71" s="5" t="s">
        <v>5431</v>
      </c>
      <c r="G71" s="5"/>
      <c r="H71" t="str">
        <f>HYPERLINK("http://dx.doi.org/10.1109/ICPM.2019.00021","http://dx.doi.org/10.1109/ICPM.2019.00021")</f>
        <v>http://dx.doi.org/10.1109/ICPM.2019.00021</v>
      </c>
      <c r="I71" t="s">
        <v>506</v>
      </c>
      <c r="J71" t="s">
        <v>247</v>
      </c>
      <c r="K71" t="s">
        <v>869</v>
      </c>
      <c r="L71" t="s">
        <v>545</v>
      </c>
      <c r="M71" t="s">
        <v>603</v>
      </c>
      <c r="N71">
        <v>2019</v>
      </c>
      <c r="O71" t="s">
        <v>18</v>
      </c>
      <c r="P71" t="s">
        <v>18</v>
      </c>
      <c r="Q71">
        <v>73</v>
      </c>
      <c r="R71">
        <v>80</v>
      </c>
      <c r="S71" t="s">
        <v>18</v>
      </c>
      <c r="T71" t="s">
        <v>18</v>
      </c>
      <c r="U71" t="s">
        <v>18</v>
      </c>
      <c r="V71" t="s">
        <v>921</v>
      </c>
    </row>
    <row r="72" spans="1:24" x14ac:dyDescent="0.25">
      <c r="A72" s="5"/>
      <c r="B72" t="s">
        <v>5441</v>
      </c>
      <c r="C72" t="str">
        <f>IF(OR(D72="x",E72="x",F72="x",G72="x"),"DELETED","READ")</f>
        <v>DELETED</v>
      </c>
      <c r="D72" s="5"/>
      <c r="E72" s="5" t="s">
        <v>5431</v>
      </c>
      <c r="F72" s="5"/>
      <c r="G72" s="5"/>
      <c r="H72" s="6" t="s">
        <v>2994</v>
      </c>
      <c r="I72" t="s">
        <v>1363</v>
      </c>
      <c r="J72" t="s">
        <v>1891</v>
      </c>
      <c r="K72" t="s">
        <v>2092</v>
      </c>
      <c r="L72" t="s">
        <v>2402</v>
      </c>
      <c r="M72" t="s">
        <v>2384</v>
      </c>
      <c r="N72">
        <v>2017</v>
      </c>
      <c r="O72" t="s">
        <v>18</v>
      </c>
      <c r="Q72" t="s">
        <v>1413</v>
      </c>
      <c r="R72" t="s">
        <v>1414</v>
      </c>
      <c r="T72" t="s">
        <v>1033</v>
      </c>
      <c r="V72" t="s">
        <v>1160</v>
      </c>
      <c r="W72" t="s">
        <v>2143</v>
      </c>
    </row>
    <row r="73" spans="1:24" x14ac:dyDescent="0.25">
      <c r="A73" s="5"/>
      <c r="B73" t="s">
        <v>5436</v>
      </c>
      <c r="C73" t="str">
        <f>IF(OR(D73="x",E73="x",F73="x",G73="x"),"DELETED","READ")</f>
        <v>DELETED</v>
      </c>
      <c r="D73" s="5"/>
      <c r="E73" s="5"/>
      <c r="F73" s="5" t="s">
        <v>5431</v>
      </c>
      <c r="G73" s="5"/>
      <c r="H73" s="6" t="s">
        <v>3750</v>
      </c>
      <c r="I73" t="s">
        <v>3749</v>
      </c>
      <c r="J73" t="s">
        <v>3754</v>
      </c>
      <c r="K73" t="s">
        <v>3752</v>
      </c>
      <c r="L73" t="s">
        <v>3751</v>
      </c>
      <c r="N73">
        <v>2007</v>
      </c>
      <c r="O73">
        <v>18</v>
      </c>
      <c r="P73">
        <v>1</v>
      </c>
      <c r="Q73">
        <v>73</v>
      </c>
      <c r="R73">
        <v>97</v>
      </c>
      <c r="T73" t="s">
        <v>3753</v>
      </c>
    </row>
    <row r="74" spans="1:24" x14ac:dyDescent="0.25">
      <c r="A74" s="5"/>
      <c r="B74" t="s">
        <v>5441</v>
      </c>
      <c r="C74" t="str">
        <f>IF(OR(D74="x",E74="x",F74="x",H74="x"),"DELETED","READ")</f>
        <v>DELETED</v>
      </c>
      <c r="D74" s="5"/>
      <c r="E74" s="5" t="s">
        <v>5431</v>
      </c>
      <c r="F74" s="5"/>
      <c r="G74" s="5"/>
      <c r="H74" t="str">
        <f>HYPERLINK("http://dx.doi.org/10.1109/ICPM57379.2022.9980723","http://dx.doi.org/10.1109/ICPM57379.2022.9980723")</f>
        <v>http://dx.doi.org/10.1109/ICPM57379.2022.9980723</v>
      </c>
      <c r="I74" t="s">
        <v>498</v>
      </c>
      <c r="J74" t="s">
        <v>239</v>
      </c>
      <c r="K74" t="s">
        <v>861</v>
      </c>
      <c r="L74" t="s">
        <v>542</v>
      </c>
      <c r="M74" t="s">
        <v>597</v>
      </c>
      <c r="N74">
        <v>2022</v>
      </c>
      <c r="O74" t="s">
        <v>18</v>
      </c>
      <c r="P74" t="s">
        <v>18</v>
      </c>
      <c r="Q74">
        <v>64</v>
      </c>
      <c r="R74">
        <v>71</v>
      </c>
      <c r="S74" t="s">
        <v>18</v>
      </c>
      <c r="T74" t="s">
        <v>18</v>
      </c>
      <c r="U74" t="s">
        <v>18</v>
      </c>
      <c r="V74" t="s">
        <v>918</v>
      </c>
    </row>
    <row r="75" spans="1:24" x14ac:dyDescent="0.25">
      <c r="A75" s="5"/>
      <c r="B75" t="s">
        <v>5426</v>
      </c>
      <c r="C75" t="str">
        <f t="shared" ref="C75:C82" si="3">IF(OR(D75="x",E75="x",F75="x",G75="x"),"DELETED","READ")</f>
        <v>DELETED</v>
      </c>
      <c r="D75" s="5"/>
      <c r="E75" s="5" t="s">
        <v>5431</v>
      </c>
      <c r="F75" s="5"/>
      <c r="G75" s="5"/>
      <c r="H75" s="6" t="s">
        <v>5220</v>
      </c>
      <c r="I75" t="s">
        <v>4423</v>
      </c>
      <c r="J75" t="s">
        <v>4615</v>
      </c>
      <c r="K75" t="s">
        <v>6551</v>
      </c>
      <c r="L75" t="s">
        <v>6552</v>
      </c>
      <c r="N75">
        <v>2014</v>
      </c>
      <c r="Q75">
        <v>13</v>
      </c>
      <c r="R75">
        <v>26</v>
      </c>
      <c r="V75" t="s">
        <v>6553</v>
      </c>
      <c r="W75" t="s">
        <v>5539</v>
      </c>
    </row>
    <row r="76" spans="1:24" x14ac:dyDescent="0.25">
      <c r="A76" s="5"/>
      <c r="B76" t="s">
        <v>5426</v>
      </c>
      <c r="C76" t="str">
        <f t="shared" si="3"/>
        <v>DELETED</v>
      </c>
      <c r="D76" s="5"/>
      <c r="E76" s="5"/>
      <c r="F76" s="5" t="s">
        <v>5431</v>
      </c>
      <c r="G76" s="5"/>
      <c r="H76" s="6" t="s">
        <v>5278</v>
      </c>
      <c r="I76" t="s">
        <v>4479</v>
      </c>
      <c r="J76" t="s">
        <v>7314</v>
      </c>
      <c r="K76" t="s">
        <v>6683</v>
      </c>
      <c r="L76" t="s">
        <v>5890</v>
      </c>
      <c r="N76">
        <v>2012</v>
      </c>
      <c r="Q76">
        <v>84</v>
      </c>
      <c r="R76">
        <v>95</v>
      </c>
      <c r="V76" t="s">
        <v>6684</v>
      </c>
      <c r="W76" t="s">
        <v>5640</v>
      </c>
    </row>
    <row r="77" spans="1:24" x14ac:dyDescent="0.25">
      <c r="A77" s="5"/>
      <c r="B77" t="s">
        <v>5424</v>
      </c>
      <c r="C77" t="str">
        <f t="shared" si="3"/>
        <v>DELETED</v>
      </c>
      <c r="D77" s="5" t="s">
        <v>5431</v>
      </c>
      <c r="E77" s="5"/>
      <c r="F77" s="5"/>
      <c r="G77" s="5"/>
      <c r="H77" s="6" t="s">
        <v>5340</v>
      </c>
      <c r="I77" t="s">
        <v>4532</v>
      </c>
      <c r="J77" t="s">
        <v>7360</v>
      </c>
      <c r="K77" t="s">
        <v>6814</v>
      </c>
      <c r="L77" t="s">
        <v>6487</v>
      </c>
      <c r="N77">
        <v>2010</v>
      </c>
      <c r="Q77">
        <v>313</v>
      </c>
      <c r="R77">
        <v>338</v>
      </c>
      <c r="V77" t="s">
        <v>6787</v>
      </c>
      <c r="W77" t="s">
        <v>5640</v>
      </c>
    </row>
    <row r="78" spans="1:24" x14ac:dyDescent="0.25">
      <c r="A78" s="5"/>
      <c r="B78" t="s">
        <v>5426</v>
      </c>
      <c r="C78" t="str">
        <f t="shared" si="3"/>
        <v>DELETED</v>
      </c>
      <c r="D78" s="5"/>
      <c r="E78" s="5"/>
      <c r="F78" s="5" t="s">
        <v>5431</v>
      </c>
      <c r="G78" s="5"/>
      <c r="H78" s="6" t="s">
        <v>4773</v>
      </c>
      <c r="I78" t="s">
        <v>7424</v>
      </c>
      <c r="J78" t="s">
        <v>7028</v>
      </c>
      <c r="K78" t="s">
        <v>5597</v>
      </c>
      <c r="L78" t="s">
        <v>5525</v>
      </c>
      <c r="N78">
        <v>2022</v>
      </c>
      <c r="Q78">
        <v>3</v>
      </c>
      <c r="R78">
        <v>16</v>
      </c>
      <c r="V78" t="s">
        <v>5474</v>
      </c>
      <c r="W78" t="s">
        <v>5539</v>
      </c>
    </row>
    <row r="79" spans="1:24" x14ac:dyDescent="0.25">
      <c r="A79" s="5"/>
      <c r="B79" t="s">
        <v>5424</v>
      </c>
      <c r="C79" t="str">
        <f t="shared" si="3"/>
        <v>DELETED</v>
      </c>
      <c r="D79" s="5" t="s">
        <v>5431</v>
      </c>
      <c r="E79" s="5"/>
      <c r="F79" s="5"/>
      <c r="G79" s="5"/>
      <c r="H79" s="6" t="s">
        <v>4927</v>
      </c>
      <c r="I79" t="s">
        <v>4163</v>
      </c>
      <c r="J79" t="s">
        <v>7101</v>
      </c>
      <c r="K79" t="s">
        <v>5921</v>
      </c>
      <c r="L79" t="s">
        <v>5859</v>
      </c>
      <c r="N79">
        <v>2022</v>
      </c>
      <c r="Q79">
        <v>335</v>
      </c>
      <c r="R79">
        <v>383</v>
      </c>
      <c r="V79" t="s">
        <v>5860</v>
      </c>
      <c r="W79" t="s">
        <v>5505</v>
      </c>
    </row>
    <row r="80" spans="1:24" x14ac:dyDescent="0.25">
      <c r="A80" s="5"/>
      <c r="B80" t="s">
        <v>5436</v>
      </c>
      <c r="C80" t="str">
        <f t="shared" si="3"/>
        <v>DELETED</v>
      </c>
      <c r="D80" s="5" t="s">
        <v>5431</v>
      </c>
      <c r="E80" s="5"/>
      <c r="F80" s="5"/>
      <c r="G80" s="5"/>
      <c r="H80" s="6" t="s">
        <v>3405</v>
      </c>
      <c r="I80" t="s">
        <v>3404</v>
      </c>
      <c r="J80" t="s">
        <v>3409</v>
      </c>
      <c r="K80" t="s">
        <v>3406</v>
      </c>
      <c r="L80" t="s">
        <v>3407</v>
      </c>
      <c r="N80">
        <v>2025</v>
      </c>
      <c r="O80">
        <v>218</v>
      </c>
      <c r="Q80">
        <v>108271</v>
      </c>
      <c r="R80">
        <v>108271</v>
      </c>
      <c r="T80" t="s">
        <v>3408</v>
      </c>
    </row>
    <row r="81" spans="1:23" x14ac:dyDescent="0.25">
      <c r="A81" s="5"/>
      <c r="B81" t="s">
        <v>5424</v>
      </c>
      <c r="C81" t="str">
        <f t="shared" si="3"/>
        <v>DELETED</v>
      </c>
      <c r="D81" s="5"/>
      <c r="E81" s="5"/>
      <c r="F81" s="5" t="s">
        <v>5431</v>
      </c>
      <c r="G81" s="5"/>
      <c r="H81" s="6" t="s">
        <v>5013</v>
      </c>
      <c r="I81" t="s">
        <v>4239</v>
      </c>
      <c r="J81" t="s">
        <v>4609</v>
      </c>
      <c r="K81" t="s">
        <v>6109</v>
      </c>
      <c r="L81" t="s">
        <v>6110</v>
      </c>
      <c r="N81">
        <v>2020</v>
      </c>
      <c r="Q81">
        <v>141</v>
      </c>
      <c r="R81">
        <v>147</v>
      </c>
      <c r="V81" t="s">
        <v>6111</v>
      </c>
      <c r="W81" t="s">
        <v>5505</v>
      </c>
    </row>
    <row r="82" spans="1:23" x14ac:dyDescent="0.25">
      <c r="A82" s="5"/>
      <c r="B82" t="s">
        <v>5426</v>
      </c>
      <c r="C82" t="str">
        <f t="shared" si="3"/>
        <v>DELETED</v>
      </c>
      <c r="D82" s="5"/>
      <c r="E82" s="5" t="s">
        <v>5431</v>
      </c>
      <c r="F82" s="5"/>
      <c r="G82" s="5"/>
      <c r="H82" s="6" t="s">
        <v>5290</v>
      </c>
      <c r="I82" t="s">
        <v>4491</v>
      </c>
      <c r="J82" t="s">
        <v>7323</v>
      </c>
      <c r="K82" t="s">
        <v>6714</v>
      </c>
      <c r="L82" t="s">
        <v>6715</v>
      </c>
      <c r="N82">
        <v>2012</v>
      </c>
      <c r="Q82">
        <v>88</v>
      </c>
      <c r="R82">
        <v>101</v>
      </c>
      <c r="V82" t="s">
        <v>6716</v>
      </c>
      <c r="W82" t="s">
        <v>5640</v>
      </c>
    </row>
    <row r="83" spans="1:23" x14ac:dyDescent="0.25">
      <c r="A83" s="5"/>
      <c r="B83" t="s">
        <v>5441</v>
      </c>
      <c r="C83" t="str">
        <f t="shared" ref="C83:C88" si="4">IF(OR(D83="x",E83="x",F83="x",H83="x"),"DELETED","READ")</f>
        <v>DELETED</v>
      </c>
      <c r="D83" s="5" t="s">
        <v>5431</v>
      </c>
      <c r="E83" s="5"/>
      <c r="F83" s="5"/>
      <c r="G83" s="5"/>
      <c r="H83" t="str">
        <f>HYPERLINK("http://dx.doi.org/10.1109/ICPM57379.2022.9980719","http://dx.doi.org/10.1109/ICPM57379.2022.9980719")</f>
        <v>http://dx.doi.org/10.1109/ICPM57379.2022.9980719</v>
      </c>
      <c r="I83" t="s">
        <v>396</v>
      </c>
      <c r="J83" t="s">
        <v>142</v>
      </c>
      <c r="K83" t="s">
        <v>759</v>
      </c>
      <c r="L83" t="s">
        <v>542</v>
      </c>
      <c r="M83" t="s">
        <v>597</v>
      </c>
      <c r="N83">
        <v>2022</v>
      </c>
      <c r="O83" t="s">
        <v>18</v>
      </c>
      <c r="P83" t="s">
        <v>18</v>
      </c>
      <c r="Q83">
        <v>32</v>
      </c>
      <c r="R83">
        <v>39</v>
      </c>
      <c r="S83" t="s">
        <v>18</v>
      </c>
      <c r="T83" t="s">
        <v>18</v>
      </c>
      <c r="U83" t="s">
        <v>18</v>
      </c>
      <c r="V83" t="s">
        <v>918</v>
      </c>
    </row>
    <row r="84" spans="1:23" x14ac:dyDescent="0.25">
      <c r="A84" s="5"/>
      <c r="B84" t="s">
        <v>5441</v>
      </c>
      <c r="C84" t="str">
        <f t="shared" si="4"/>
        <v>DELETED</v>
      </c>
      <c r="D84" s="5" t="s">
        <v>5431</v>
      </c>
      <c r="E84" s="5"/>
      <c r="F84" s="5"/>
      <c r="G84" s="5"/>
      <c r="H84" t="str">
        <f>HYPERLINK("http://dx.doi.org/10.1007/978-3-031-27815-0_15","http://dx.doi.org/10.1007/978-3-031-27815-0_15")</f>
        <v>http://dx.doi.org/10.1007/978-3-031-27815-0_15</v>
      </c>
      <c r="I84" t="s">
        <v>418</v>
      </c>
      <c r="J84" t="s">
        <v>163</v>
      </c>
      <c r="K84" t="s">
        <v>781</v>
      </c>
      <c r="L84" t="s">
        <v>535</v>
      </c>
      <c r="M84" t="s">
        <v>597</v>
      </c>
      <c r="N84">
        <v>2023</v>
      </c>
      <c r="O84">
        <v>468</v>
      </c>
      <c r="P84" t="s">
        <v>18</v>
      </c>
      <c r="Q84">
        <v>203</v>
      </c>
      <c r="R84">
        <v>215</v>
      </c>
      <c r="S84" t="s">
        <v>18</v>
      </c>
      <c r="T84" t="s">
        <v>901</v>
      </c>
      <c r="U84" t="s">
        <v>902</v>
      </c>
      <c r="V84" t="s">
        <v>908</v>
      </c>
    </row>
    <row r="85" spans="1:23" x14ac:dyDescent="0.25">
      <c r="A85" s="5"/>
      <c r="B85" t="s">
        <v>5441</v>
      </c>
      <c r="C85" t="str">
        <f t="shared" si="4"/>
        <v>DELETED</v>
      </c>
      <c r="D85" s="5"/>
      <c r="E85" s="5" t="s">
        <v>5431</v>
      </c>
      <c r="F85" s="5"/>
      <c r="G85" s="5"/>
      <c r="H85" t="str">
        <f>HYPERLINK("http://dx.doi.org/10.1007/978-3-031-70396-6_14","http://dx.doi.org/10.1007/978-3-031-70396-6_14")</f>
        <v>http://dx.doi.org/10.1007/978-3-031-70396-6_14</v>
      </c>
      <c r="I85" t="s">
        <v>465</v>
      </c>
      <c r="J85" t="s">
        <v>208</v>
      </c>
      <c r="K85" t="s">
        <v>828</v>
      </c>
      <c r="L85" t="s">
        <v>556</v>
      </c>
      <c r="M85" t="s">
        <v>601</v>
      </c>
      <c r="N85">
        <v>2024</v>
      </c>
      <c r="O85">
        <v>14940</v>
      </c>
      <c r="P85" t="s">
        <v>18</v>
      </c>
      <c r="Q85">
        <v>238</v>
      </c>
      <c r="R85">
        <v>255</v>
      </c>
      <c r="S85" t="s">
        <v>18</v>
      </c>
      <c r="T85" t="s">
        <v>904</v>
      </c>
      <c r="U85" t="s">
        <v>905</v>
      </c>
      <c r="V85" t="s">
        <v>934</v>
      </c>
    </row>
    <row r="86" spans="1:23" x14ac:dyDescent="0.25">
      <c r="A86" s="5"/>
      <c r="B86" t="s">
        <v>5436</v>
      </c>
      <c r="C86" t="str">
        <f t="shared" si="4"/>
        <v>DELETED</v>
      </c>
      <c r="D86" s="5" t="s">
        <v>5431</v>
      </c>
      <c r="E86" s="5"/>
      <c r="F86" s="5"/>
      <c r="G86" s="5"/>
      <c r="H86" t="str">
        <f>HYPERLINK("http://dx.doi.org/10.1145/2591062.2591152","http://dx.doi.org/10.1145/2591062.2591152")</f>
        <v>http://dx.doi.org/10.1145/2591062.2591152</v>
      </c>
      <c r="I86" t="s">
        <v>338</v>
      </c>
      <c r="J86" t="s">
        <v>84</v>
      </c>
      <c r="K86" t="s">
        <v>701</v>
      </c>
      <c r="L86" t="s">
        <v>560</v>
      </c>
      <c r="M86" t="s">
        <v>610</v>
      </c>
      <c r="N86">
        <v>2014</v>
      </c>
      <c r="O86" t="s">
        <v>18</v>
      </c>
      <c r="P86" t="s">
        <v>18</v>
      </c>
      <c r="Q86">
        <v>344</v>
      </c>
      <c r="R86">
        <v>353</v>
      </c>
      <c r="S86" t="s">
        <v>18</v>
      </c>
      <c r="T86" t="s">
        <v>18</v>
      </c>
      <c r="U86" t="s">
        <v>18</v>
      </c>
      <c r="V86" t="s">
        <v>939</v>
      </c>
    </row>
    <row r="87" spans="1:23" x14ac:dyDescent="0.25">
      <c r="A87" s="5"/>
      <c r="B87" t="s">
        <v>5441</v>
      </c>
      <c r="C87" t="str">
        <f t="shared" si="4"/>
        <v>DELETED</v>
      </c>
      <c r="D87" s="5" t="s">
        <v>5431</v>
      </c>
      <c r="E87" s="5"/>
      <c r="F87" s="5"/>
      <c r="G87" s="5"/>
      <c r="H87" t="str">
        <f>HYPERLINK("http://dx.doi.org/10.1007/978-3-031-27815-0_25","http://dx.doi.org/10.1007/978-3-031-27815-0_25")</f>
        <v>http://dx.doi.org/10.1007/978-3-031-27815-0_25</v>
      </c>
      <c r="I87" t="s">
        <v>297</v>
      </c>
      <c r="J87" t="s">
        <v>44</v>
      </c>
      <c r="K87" t="s">
        <v>660</v>
      </c>
      <c r="L87" t="s">
        <v>535</v>
      </c>
      <c r="M87" t="s">
        <v>597</v>
      </c>
      <c r="N87">
        <v>2023</v>
      </c>
      <c r="O87">
        <v>468</v>
      </c>
      <c r="P87" t="s">
        <v>18</v>
      </c>
      <c r="Q87">
        <v>341</v>
      </c>
      <c r="R87">
        <v>353</v>
      </c>
      <c r="S87" t="s">
        <v>18</v>
      </c>
      <c r="T87" t="s">
        <v>901</v>
      </c>
      <c r="U87" t="s">
        <v>902</v>
      </c>
      <c r="V87" t="s">
        <v>908</v>
      </c>
    </row>
    <row r="88" spans="1:23" x14ac:dyDescent="0.25">
      <c r="A88" s="5"/>
      <c r="B88" t="s">
        <v>5441</v>
      </c>
      <c r="C88" t="str">
        <f t="shared" si="4"/>
        <v>DELETED</v>
      </c>
      <c r="D88" s="5"/>
      <c r="E88" s="5" t="s">
        <v>5431</v>
      </c>
      <c r="F88" s="5"/>
      <c r="G88" s="5"/>
      <c r="H88" t="str">
        <f>HYPERLINK("http://dx.doi.org/10.1007/978-3-319-23063-4_11","http://dx.doi.org/10.1007/978-3-319-23063-4_11")</f>
        <v>http://dx.doi.org/10.1007/978-3-319-23063-4_11</v>
      </c>
      <c r="I88" t="s">
        <v>481</v>
      </c>
      <c r="J88" t="s">
        <v>223</v>
      </c>
      <c r="K88" t="s">
        <v>844</v>
      </c>
      <c r="L88" t="s">
        <v>552</v>
      </c>
      <c r="M88" t="s">
        <v>602</v>
      </c>
      <c r="N88">
        <v>2015</v>
      </c>
      <c r="O88">
        <v>9253</v>
      </c>
      <c r="P88" t="s">
        <v>18</v>
      </c>
      <c r="Q88">
        <v>172</v>
      </c>
      <c r="R88">
        <v>179</v>
      </c>
      <c r="S88" t="s">
        <v>18</v>
      </c>
      <c r="T88" t="s">
        <v>904</v>
      </c>
      <c r="U88" t="s">
        <v>905</v>
      </c>
      <c r="V88" t="s">
        <v>928</v>
      </c>
    </row>
    <row r="89" spans="1:23" x14ac:dyDescent="0.25">
      <c r="A89" s="5"/>
      <c r="B89" t="s">
        <v>5424</v>
      </c>
      <c r="C89" t="str">
        <f>IF(OR(D89="x",E89="x",F89="x",G89="x"),"DELETED","READ")</f>
        <v>DELETED</v>
      </c>
      <c r="D89" s="5" t="s">
        <v>5431</v>
      </c>
      <c r="E89" s="5"/>
      <c r="F89" s="5"/>
      <c r="G89" s="5"/>
      <c r="H89" s="6" t="s">
        <v>5094</v>
      </c>
      <c r="I89" t="s">
        <v>4309</v>
      </c>
      <c r="J89" t="s">
        <v>4686</v>
      </c>
      <c r="K89" t="s">
        <v>6279</v>
      </c>
      <c r="L89" t="s">
        <v>6280</v>
      </c>
      <c r="N89">
        <v>2018</v>
      </c>
      <c r="Q89">
        <v>111</v>
      </c>
      <c r="R89">
        <v>126</v>
      </c>
      <c r="V89" t="s">
        <v>6281</v>
      </c>
      <c r="W89" t="s">
        <v>5640</v>
      </c>
    </row>
    <row r="90" spans="1:23" x14ac:dyDescent="0.25">
      <c r="A90" s="5"/>
      <c r="B90" t="s">
        <v>5441</v>
      </c>
      <c r="C90" t="str">
        <f>IF(OR(D90="x",E90="x",F90="x",H90="x"),"DELETED","READ")</f>
        <v>DELETED</v>
      </c>
      <c r="D90" s="5"/>
      <c r="E90" s="5" t="s">
        <v>5431</v>
      </c>
      <c r="F90" s="5"/>
      <c r="G90" s="5"/>
      <c r="H90" t="str">
        <f>HYPERLINK("http://dx.doi.org/10.1007/978-3-031-27815-0_17","http://dx.doi.org/10.1007/978-3-031-27815-0_17")</f>
        <v>http://dx.doi.org/10.1007/978-3-031-27815-0_17</v>
      </c>
      <c r="I90" t="s">
        <v>517</v>
      </c>
      <c r="J90" t="s">
        <v>258</v>
      </c>
      <c r="K90" t="s">
        <v>880</v>
      </c>
      <c r="L90" t="s">
        <v>535</v>
      </c>
      <c r="M90" t="s">
        <v>597</v>
      </c>
      <c r="N90">
        <v>2023</v>
      </c>
      <c r="O90">
        <v>468</v>
      </c>
      <c r="P90" t="s">
        <v>18</v>
      </c>
      <c r="Q90">
        <v>229</v>
      </c>
      <c r="R90">
        <v>241</v>
      </c>
      <c r="S90" t="s">
        <v>18</v>
      </c>
      <c r="T90" t="s">
        <v>901</v>
      </c>
      <c r="U90" t="s">
        <v>902</v>
      </c>
      <c r="V90" t="s">
        <v>908</v>
      </c>
    </row>
    <row r="91" spans="1:23" x14ac:dyDescent="0.25">
      <c r="A91" s="5"/>
      <c r="B91" t="s">
        <v>5436</v>
      </c>
      <c r="C91" t="str">
        <f t="shared" ref="C91:C98" si="5">IF(OR(D91="x",E91="x",F91="x",G91="x"),"DELETED","READ")</f>
        <v>DELETED</v>
      </c>
      <c r="D91" s="5"/>
      <c r="E91" s="5" t="s">
        <v>5431</v>
      </c>
      <c r="F91" s="5"/>
      <c r="G91" s="5"/>
      <c r="H91" s="6" t="s">
        <v>3306</v>
      </c>
      <c r="I91" t="s">
        <v>3305</v>
      </c>
      <c r="J91" t="s">
        <v>3308</v>
      </c>
      <c r="K91" t="s">
        <v>3307</v>
      </c>
      <c r="L91" t="s">
        <v>3053</v>
      </c>
      <c r="N91">
        <v>2021</v>
      </c>
      <c r="O91">
        <v>102</v>
      </c>
      <c r="Q91">
        <v>101824</v>
      </c>
      <c r="R91">
        <v>101824</v>
      </c>
      <c r="T91" t="s">
        <v>3054</v>
      </c>
    </row>
    <row r="92" spans="1:23" x14ac:dyDescent="0.25">
      <c r="A92" s="5" t="s">
        <v>5431</v>
      </c>
      <c r="B92" t="s">
        <v>5424</v>
      </c>
      <c r="C92" t="str">
        <f t="shared" si="5"/>
        <v>DELETED</v>
      </c>
      <c r="D92" s="5"/>
      <c r="E92" s="5"/>
      <c r="F92" s="5" t="s">
        <v>5431</v>
      </c>
      <c r="G92" s="5"/>
      <c r="H92" s="6" t="s">
        <v>4726</v>
      </c>
      <c r="I92" t="s">
        <v>4002</v>
      </c>
      <c r="J92" t="s">
        <v>4609</v>
      </c>
      <c r="K92" t="s">
        <v>5511</v>
      </c>
      <c r="L92" t="s">
        <v>5512</v>
      </c>
      <c r="N92">
        <v>2023</v>
      </c>
      <c r="Q92">
        <v>107</v>
      </c>
      <c r="R92">
        <v>122</v>
      </c>
      <c r="V92" t="s">
        <v>5463</v>
      </c>
      <c r="W92" t="s">
        <v>5505</v>
      </c>
    </row>
    <row r="93" spans="1:23" x14ac:dyDescent="0.25">
      <c r="A93" s="5"/>
      <c r="B93" t="s">
        <v>5436</v>
      </c>
      <c r="C93" t="str">
        <f t="shared" si="5"/>
        <v>DELETED</v>
      </c>
      <c r="D93" s="5" t="s">
        <v>5431</v>
      </c>
      <c r="E93" s="5"/>
      <c r="F93" s="5"/>
      <c r="G93" s="5"/>
      <c r="H93" s="6" t="s">
        <v>3823</v>
      </c>
      <c r="I93" t="s">
        <v>3822</v>
      </c>
      <c r="J93" t="s">
        <v>3827</v>
      </c>
      <c r="K93" t="s">
        <v>3825</v>
      </c>
      <c r="L93" t="s">
        <v>3824</v>
      </c>
      <c r="N93">
        <v>2024</v>
      </c>
      <c r="O93">
        <v>30</v>
      </c>
      <c r="P93">
        <v>1</v>
      </c>
      <c r="Q93">
        <v>100896</v>
      </c>
      <c r="R93">
        <v>100896</v>
      </c>
      <c r="T93" t="s">
        <v>3826</v>
      </c>
    </row>
    <row r="94" spans="1:23" x14ac:dyDescent="0.25">
      <c r="A94" s="5"/>
      <c r="B94" t="s">
        <v>5424</v>
      </c>
      <c r="C94" t="str">
        <f t="shared" si="5"/>
        <v>DELETED</v>
      </c>
      <c r="D94" s="5"/>
      <c r="E94" s="5"/>
      <c r="F94" s="5" t="s">
        <v>5431</v>
      </c>
      <c r="G94" s="5"/>
      <c r="H94" s="6" t="s">
        <v>5039</v>
      </c>
      <c r="I94" t="s">
        <v>4261</v>
      </c>
      <c r="J94" t="s">
        <v>4676</v>
      </c>
      <c r="K94" t="s">
        <v>6165</v>
      </c>
      <c r="L94" t="s">
        <v>6166</v>
      </c>
      <c r="N94">
        <v>2024</v>
      </c>
      <c r="Q94">
        <v>363</v>
      </c>
      <c r="R94">
        <v>428</v>
      </c>
      <c r="V94" t="s">
        <v>6167</v>
      </c>
      <c r="W94" t="s">
        <v>5498</v>
      </c>
    </row>
    <row r="95" spans="1:23" x14ac:dyDescent="0.25">
      <c r="A95" s="5"/>
      <c r="B95" t="s">
        <v>5424</v>
      </c>
      <c r="C95" t="str">
        <f t="shared" si="5"/>
        <v>DELETED</v>
      </c>
      <c r="D95" s="5"/>
      <c r="E95" s="5"/>
      <c r="F95" s="5" t="s">
        <v>5431</v>
      </c>
      <c r="G95" s="5"/>
      <c r="H95" s="6" t="s">
        <v>4843</v>
      </c>
      <c r="I95" t="s">
        <v>4090</v>
      </c>
      <c r="J95" t="s">
        <v>4632</v>
      </c>
      <c r="K95" t="s">
        <v>5736</v>
      </c>
      <c r="L95" t="s">
        <v>5662</v>
      </c>
      <c r="N95">
        <v>2020</v>
      </c>
      <c r="Q95">
        <v>135</v>
      </c>
      <c r="R95">
        <v>142</v>
      </c>
      <c r="V95" t="s">
        <v>5663</v>
      </c>
      <c r="W95" t="s">
        <v>5539</v>
      </c>
    </row>
    <row r="96" spans="1:23" x14ac:dyDescent="0.25">
      <c r="A96" s="5"/>
      <c r="B96" t="s">
        <v>5436</v>
      </c>
      <c r="C96" t="str">
        <f t="shared" si="5"/>
        <v>DELETED</v>
      </c>
      <c r="D96" s="5"/>
      <c r="E96" s="5"/>
      <c r="F96" s="5" t="s">
        <v>5431</v>
      </c>
      <c r="G96" s="5"/>
      <c r="H96" s="6" t="s">
        <v>3237</v>
      </c>
      <c r="I96" t="s">
        <v>3235</v>
      </c>
      <c r="J96" t="s">
        <v>3238</v>
      </c>
      <c r="K96" t="s">
        <v>3236</v>
      </c>
      <c r="L96" t="s">
        <v>3048</v>
      </c>
      <c r="N96">
        <v>2023</v>
      </c>
      <c r="O96">
        <v>153</v>
      </c>
      <c r="Q96">
        <v>104020</v>
      </c>
      <c r="R96">
        <v>104020</v>
      </c>
      <c r="T96" t="s">
        <v>929</v>
      </c>
    </row>
    <row r="97" spans="1:23" x14ac:dyDescent="0.25">
      <c r="A97" s="5"/>
      <c r="B97" t="s">
        <v>5425</v>
      </c>
      <c r="C97" t="str">
        <f t="shared" si="5"/>
        <v>READ</v>
      </c>
      <c r="D97" s="5"/>
      <c r="E97" s="5"/>
      <c r="F97" s="5"/>
      <c r="G97" s="5"/>
      <c r="H97" s="6" t="s">
        <v>4738</v>
      </c>
      <c r="I97" t="s">
        <v>4010</v>
      </c>
      <c r="J97" t="s">
        <v>7002</v>
      </c>
      <c r="K97" t="s">
        <v>5533</v>
      </c>
      <c r="L97" t="s">
        <v>5534</v>
      </c>
      <c r="N97">
        <v>2022</v>
      </c>
      <c r="T97" t="s">
        <v>5535</v>
      </c>
    </row>
    <row r="98" spans="1:23" x14ac:dyDescent="0.25">
      <c r="A98" s="5"/>
      <c r="B98" t="s">
        <v>5432</v>
      </c>
      <c r="C98" t="str">
        <f t="shared" si="5"/>
        <v>DELETED</v>
      </c>
      <c r="D98" s="5"/>
      <c r="E98" s="5"/>
      <c r="F98" s="5" t="s">
        <v>5431</v>
      </c>
      <c r="G98" s="5"/>
      <c r="H98" s="6" t="s">
        <v>2608</v>
      </c>
      <c r="I98" t="s">
        <v>2607</v>
      </c>
      <c r="J98" t="s">
        <v>2609</v>
      </c>
      <c r="K98" t="s">
        <v>2610</v>
      </c>
      <c r="L98" t="s">
        <v>2611</v>
      </c>
      <c r="N98">
        <v>2024</v>
      </c>
      <c r="O98">
        <v>2024</v>
      </c>
      <c r="P98" t="s">
        <v>2612</v>
      </c>
      <c r="T98" t="s">
        <v>2613</v>
      </c>
      <c r="U98" t="s">
        <v>2614</v>
      </c>
      <c r="W98" t="s">
        <v>2458</v>
      </c>
    </row>
    <row r="99" spans="1:23" x14ac:dyDescent="0.25">
      <c r="A99" s="5"/>
      <c r="B99" t="s">
        <v>5441</v>
      </c>
      <c r="C99" t="str">
        <f>IF(OR(D99="x",E99="x",F99="x",H99="x"),"DELETED","READ")</f>
        <v>DELETED</v>
      </c>
      <c r="D99" s="5" t="s">
        <v>5431</v>
      </c>
      <c r="E99" s="5"/>
      <c r="F99" s="5"/>
      <c r="G99" s="5"/>
      <c r="H99" t="str">
        <f>HYPERLINK("http://dx.doi.org/10.1007/978-3-319-23063-4_17","http://dx.doi.org/10.1007/978-3-319-23063-4_17")</f>
        <v>http://dx.doi.org/10.1007/978-3-319-23063-4_17</v>
      </c>
      <c r="I99" t="s">
        <v>443</v>
      </c>
      <c r="J99" t="s">
        <v>187</v>
      </c>
      <c r="K99" t="s">
        <v>806</v>
      </c>
      <c r="L99" t="s">
        <v>552</v>
      </c>
      <c r="M99" t="s">
        <v>602</v>
      </c>
      <c r="N99">
        <v>2015</v>
      </c>
      <c r="O99">
        <v>9253</v>
      </c>
      <c r="P99" t="s">
        <v>18</v>
      </c>
      <c r="Q99">
        <v>242</v>
      </c>
      <c r="R99">
        <v>250</v>
      </c>
      <c r="S99" t="s">
        <v>18</v>
      </c>
      <c r="T99" t="s">
        <v>904</v>
      </c>
      <c r="U99" t="s">
        <v>905</v>
      </c>
      <c r="V99" t="s">
        <v>928</v>
      </c>
    </row>
    <row r="100" spans="1:23" x14ac:dyDescent="0.25">
      <c r="A100" s="5"/>
      <c r="B100" t="s">
        <v>5441</v>
      </c>
      <c r="C100" t="str">
        <f>IF(OR(D100="x",E100="x",F100="x",H100="x"),"DELETED","READ")</f>
        <v>DELETED</v>
      </c>
      <c r="D100" s="5" t="s">
        <v>5431</v>
      </c>
      <c r="E100" s="5"/>
      <c r="F100" s="5"/>
      <c r="G100" s="5"/>
      <c r="H100" t="str">
        <f>HYPERLINK("http://dx.doi.org/10.1109/ICPM57379.2022.9980753","http://dx.doi.org/10.1109/ICPM57379.2022.9980753")</f>
        <v>http://dx.doi.org/10.1109/ICPM57379.2022.9980753</v>
      </c>
      <c r="I100" t="s">
        <v>491</v>
      </c>
      <c r="J100" t="s">
        <v>232</v>
      </c>
      <c r="K100" t="s">
        <v>854</v>
      </c>
      <c r="L100" t="s">
        <v>542</v>
      </c>
      <c r="M100" t="s">
        <v>597</v>
      </c>
      <c r="N100">
        <v>2022</v>
      </c>
      <c r="O100" t="s">
        <v>18</v>
      </c>
      <c r="P100" t="s">
        <v>18</v>
      </c>
      <c r="Q100">
        <v>56</v>
      </c>
      <c r="R100">
        <v>63</v>
      </c>
      <c r="S100" t="s">
        <v>18</v>
      </c>
      <c r="T100" t="s">
        <v>18</v>
      </c>
      <c r="U100" t="s">
        <v>18</v>
      </c>
      <c r="V100" t="s">
        <v>918</v>
      </c>
    </row>
    <row r="101" spans="1:23" x14ac:dyDescent="0.25">
      <c r="A101" s="5"/>
      <c r="B101" t="s">
        <v>5424</v>
      </c>
      <c r="C101" t="str">
        <f t="shared" ref="C101:C106" si="6">IF(OR(D101="x",E101="x",F101="x",G101="x"),"DELETED","READ")</f>
        <v>DELETED</v>
      </c>
      <c r="D101" s="5"/>
      <c r="E101" s="5"/>
      <c r="F101" s="5" t="s">
        <v>5431</v>
      </c>
      <c r="G101" s="5"/>
      <c r="H101" s="6" t="s">
        <v>4827</v>
      </c>
      <c r="I101" t="s">
        <v>4076</v>
      </c>
      <c r="J101" t="s">
        <v>4617</v>
      </c>
      <c r="K101" t="s">
        <v>5707</v>
      </c>
      <c r="L101" t="s">
        <v>5564</v>
      </c>
      <c r="N101">
        <v>2024</v>
      </c>
      <c r="Q101">
        <v>63</v>
      </c>
      <c r="R101">
        <v>68</v>
      </c>
      <c r="V101" t="s">
        <v>5480</v>
      </c>
      <c r="W101" t="s">
        <v>5498</v>
      </c>
    </row>
    <row r="102" spans="1:23" x14ac:dyDescent="0.25">
      <c r="A102" s="5"/>
      <c r="B102" t="s">
        <v>5441</v>
      </c>
      <c r="C102" t="str">
        <f t="shared" si="6"/>
        <v>DELETED</v>
      </c>
      <c r="D102" s="5" t="s">
        <v>5431</v>
      </c>
      <c r="E102" s="5"/>
      <c r="F102" s="5"/>
      <c r="G102" s="5"/>
      <c r="H102" s="6" t="s">
        <v>2881</v>
      </c>
      <c r="I102" t="s">
        <v>1245</v>
      </c>
      <c r="J102" t="s">
        <v>1786</v>
      </c>
      <c r="K102" t="s">
        <v>1975</v>
      </c>
      <c r="L102" t="s">
        <v>2137</v>
      </c>
      <c r="M102" t="s">
        <v>2214</v>
      </c>
      <c r="N102">
        <v>2015</v>
      </c>
      <c r="O102" t="s">
        <v>1444</v>
      </c>
      <c r="P102">
        <v>6</v>
      </c>
      <c r="Q102" t="s">
        <v>1499</v>
      </c>
      <c r="R102" t="s">
        <v>1500</v>
      </c>
      <c r="T102" t="s">
        <v>992</v>
      </c>
      <c r="V102" t="s">
        <v>18</v>
      </c>
      <c r="W102" t="s">
        <v>2143</v>
      </c>
    </row>
    <row r="103" spans="1:23" x14ac:dyDescent="0.25">
      <c r="A103" s="5"/>
      <c r="B103" t="s">
        <v>5441</v>
      </c>
      <c r="C103" t="str">
        <f t="shared" si="6"/>
        <v>DELETED</v>
      </c>
      <c r="D103" s="5"/>
      <c r="E103" s="5" t="s">
        <v>5431</v>
      </c>
      <c r="F103" s="5"/>
      <c r="G103" s="5"/>
      <c r="H103" s="6" t="s">
        <v>2839</v>
      </c>
      <c r="I103" t="s">
        <v>1203</v>
      </c>
      <c r="J103" t="s">
        <v>1745</v>
      </c>
      <c r="K103" t="s">
        <v>1933</v>
      </c>
      <c r="L103" t="s">
        <v>2191</v>
      </c>
      <c r="M103" t="s">
        <v>2167</v>
      </c>
      <c r="N103">
        <v>2009</v>
      </c>
      <c r="O103" t="s">
        <v>18</v>
      </c>
      <c r="Q103" t="s">
        <v>1428</v>
      </c>
      <c r="R103" t="s">
        <v>1429</v>
      </c>
      <c r="T103" t="s">
        <v>18</v>
      </c>
      <c r="V103" t="s">
        <v>1048</v>
      </c>
      <c r="W103" t="s">
        <v>2143</v>
      </c>
    </row>
    <row r="104" spans="1:23" x14ac:dyDescent="0.25">
      <c r="A104" s="5"/>
      <c r="B104" t="s">
        <v>5436</v>
      </c>
      <c r="C104" t="str">
        <f t="shared" si="6"/>
        <v>DELETED</v>
      </c>
      <c r="D104" s="5"/>
      <c r="E104" s="5" t="s">
        <v>5431</v>
      </c>
      <c r="F104" s="5"/>
      <c r="G104" s="5"/>
      <c r="H104" s="6" t="s">
        <v>3947</v>
      </c>
      <c r="I104" t="s">
        <v>3945</v>
      </c>
      <c r="J104" t="s">
        <v>3948</v>
      </c>
      <c r="K104" t="s">
        <v>3946</v>
      </c>
      <c r="L104" t="s">
        <v>3229</v>
      </c>
      <c r="N104">
        <v>2007</v>
      </c>
      <c r="O104">
        <v>43</v>
      </c>
      <c r="P104">
        <v>3</v>
      </c>
      <c r="Q104">
        <v>761</v>
      </c>
      <c r="R104">
        <v>778</v>
      </c>
      <c r="T104" t="s">
        <v>949</v>
      </c>
    </row>
    <row r="105" spans="1:23" x14ac:dyDescent="0.25">
      <c r="A105" s="5"/>
      <c r="B105" t="s">
        <v>5441</v>
      </c>
      <c r="C105" t="str">
        <f t="shared" si="6"/>
        <v>DELETED</v>
      </c>
      <c r="D105" s="5"/>
      <c r="E105" s="5" t="s">
        <v>5431</v>
      </c>
      <c r="F105" s="5"/>
      <c r="G105" s="5"/>
      <c r="H105" s="6" t="s">
        <v>2990</v>
      </c>
      <c r="I105" t="s">
        <v>1359</v>
      </c>
      <c r="J105" t="s">
        <v>1887</v>
      </c>
      <c r="K105" t="s">
        <v>2088</v>
      </c>
      <c r="L105" t="s">
        <v>2399</v>
      </c>
      <c r="M105" t="s">
        <v>2355</v>
      </c>
      <c r="N105">
        <v>2007</v>
      </c>
      <c r="O105" t="s">
        <v>18</v>
      </c>
      <c r="Q105" t="s">
        <v>1675</v>
      </c>
      <c r="R105" t="s">
        <v>1435</v>
      </c>
      <c r="T105" t="s">
        <v>18</v>
      </c>
      <c r="V105" t="s">
        <v>1158</v>
      </c>
      <c r="W105" t="s">
        <v>2143</v>
      </c>
    </row>
    <row r="106" spans="1:23" x14ac:dyDescent="0.25">
      <c r="A106" s="5"/>
      <c r="B106" t="s">
        <v>5426</v>
      </c>
      <c r="C106" t="str">
        <f t="shared" si="6"/>
        <v>DELETED</v>
      </c>
      <c r="D106" s="5"/>
      <c r="E106" s="5"/>
      <c r="F106" s="5" t="s">
        <v>5431</v>
      </c>
      <c r="G106" s="5"/>
      <c r="H106" s="6" t="s">
        <v>4888</v>
      </c>
      <c r="I106" t="s">
        <v>4128</v>
      </c>
      <c r="J106" t="s">
        <v>7092</v>
      </c>
      <c r="K106" t="s">
        <v>5825</v>
      </c>
      <c r="L106" t="s">
        <v>5826</v>
      </c>
      <c r="N106">
        <v>2022</v>
      </c>
      <c r="Q106">
        <v>300</v>
      </c>
      <c r="R106">
        <v>311</v>
      </c>
      <c r="V106" t="s">
        <v>5827</v>
      </c>
      <c r="W106" t="s">
        <v>5539</v>
      </c>
    </row>
    <row r="107" spans="1:23" x14ac:dyDescent="0.25">
      <c r="A107" s="5"/>
      <c r="B107" t="s">
        <v>5441</v>
      </c>
      <c r="C107" t="str">
        <f>IF(OR(D107="x",E107="x",F107="x",H107="x"),"DELETED","READ")</f>
        <v>DELETED</v>
      </c>
      <c r="D107" s="5"/>
      <c r="E107" s="5" t="s">
        <v>5431</v>
      </c>
      <c r="F107" s="5"/>
      <c r="G107" s="5"/>
      <c r="H107" t="str">
        <f>HYPERLINK("http://dx.doi.org/10.1007/978-3-031-27815-0_13","http://dx.doi.org/10.1007/978-3-031-27815-0_13")</f>
        <v>http://dx.doi.org/10.1007/978-3-031-27815-0_13</v>
      </c>
      <c r="I107" t="s">
        <v>521</v>
      </c>
      <c r="J107" t="s">
        <v>262</v>
      </c>
      <c r="K107" t="s">
        <v>884</v>
      </c>
      <c r="L107" t="s">
        <v>535</v>
      </c>
      <c r="M107" t="s">
        <v>597</v>
      </c>
      <c r="N107">
        <v>2023</v>
      </c>
      <c r="O107">
        <v>468</v>
      </c>
      <c r="P107" t="s">
        <v>18</v>
      </c>
      <c r="Q107">
        <v>177</v>
      </c>
      <c r="R107">
        <v>189</v>
      </c>
      <c r="S107" t="s">
        <v>18</v>
      </c>
      <c r="T107" t="s">
        <v>901</v>
      </c>
      <c r="U107" t="s">
        <v>902</v>
      </c>
      <c r="V107" t="s">
        <v>908</v>
      </c>
    </row>
    <row r="108" spans="1:23" x14ac:dyDescent="0.25">
      <c r="A108" s="5"/>
      <c r="B108" t="s">
        <v>5424</v>
      </c>
      <c r="C108" t="str">
        <f>IF(OR(D108="x",E108="x",F108="x",G108="x"),"DELETED","READ")</f>
        <v>DELETED</v>
      </c>
      <c r="D108" s="5"/>
      <c r="E108" s="5" t="s">
        <v>5431</v>
      </c>
      <c r="F108" s="5"/>
      <c r="G108" s="5"/>
      <c r="H108" s="6" t="s">
        <v>4963</v>
      </c>
      <c r="I108" t="s">
        <v>4191</v>
      </c>
      <c r="J108" t="s">
        <v>7101</v>
      </c>
      <c r="K108" t="s">
        <v>5993</v>
      </c>
      <c r="L108" t="s">
        <v>5870</v>
      </c>
      <c r="N108">
        <v>2022</v>
      </c>
      <c r="Q108">
        <v>309</v>
      </c>
      <c r="R108">
        <v>355</v>
      </c>
      <c r="V108" t="s">
        <v>5871</v>
      </c>
      <c r="W108" t="s">
        <v>5505</v>
      </c>
    </row>
    <row r="109" spans="1:23" x14ac:dyDescent="0.25">
      <c r="A109" s="5"/>
      <c r="B109" t="s">
        <v>5424</v>
      </c>
      <c r="C109" t="str">
        <f>IF(OR(D109="x",E109="x",F109="x",G109="x"),"DELETED","READ")</f>
        <v>DELETED</v>
      </c>
      <c r="D109" s="5"/>
      <c r="E109" s="5"/>
      <c r="F109" s="5" t="s">
        <v>5431</v>
      </c>
      <c r="G109" s="5"/>
      <c r="H109" s="6" t="s">
        <v>4853</v>
      </c>
      <c r="I109" t="s">
        <v>4098</v>
      </c>
      <c r="J109" t="s">
        <v>7075</v>
      </c>
      <c r="K109" t="s">
        <v>5754</v>
      </c>
      <c r="L109" t="s">
        <v>5662</v>
      </c>
      <c r="N109">
        <v>2020</v>
      </c>
      <c r="Q109">
        <v>97</v>
      </c>
      <c r="R109">
        <v>108</v>
      </c>
      <c r="V109" t="s">
        <v>5663</v>
      </c>
      <c r="W109" t="s">
        <v>5539</v>
      </c>
    </row>
    <row r="110" spans="1:23" x14ac:dyDescent="0.25">
      <c r="A110" s="5"/>
      <c r="B110" t="s">
        <v>5436</v>
      </c>
      <c r="C110" t="str">
        <f>IF(OR(D110="x",E110="x",F110="x",G110="x"),"DELETED","READ")</f>
        <v>DELETED</v>
      </c>
      <c r="D110" s="5" t="s">
        <v>5431</v>
      </c>
      <c r="E110" s="5"/>
      <c r="F110" s="5"/>
      <c r="G110" s="5"/>
      <c r="H110" s="6" t="s">
        <v>3873</v>
      </c>
      <c r="I110" t="s">
        <v>3872</v>
      </c>
      <c r="J110" t="s">
        <v>3876</v>
      </c>
      <c r="K110" t="s">
        <v>3874</v>
      </c>
      <c r="L110" t="s">
        <v>3048</v>
      </c>
      <c r="N110">
        <v>2017</v>
      </c>
      <c r="O110" t="s">
        <v>3875</v>
      </c>
      <c r="Q110">
        <v>118</v>
      </c>
      <c r="R110">
        <v>136</v>
      </c>
      <c r="T110" t="s">
        <v>929</v>
      </c>
    </row>
    <row r="111" spans="1:23" x14ac:dyDescent="0.25">
      <c r="A111" s="5"/>
      <c r="B111" t="s">
        <v>5441</v>
      </c>
      <c r="C111" t="str">
        <f>IF(OR(D111="x",E111="x",F111="x",H111="x"),"DELETED","READ")</f>
        <v>READ</v>
      </c>
      <c r="D111" s="5"/>
      <c r="E111" s="5"/>
      <c r="F111" s="5"/>
      <c r="G111" s="5"/>
      <c r="H111" t="s">
        <v>18</v>
      </c>
      <c r="I111" t="s">
        <v>337</v>
      </c>
      <c r="J111" t="s">
        <v>83</v>
      </c>
      <c r="K111" t="s">
        <v>700</v>
      </c>
      <c r="L111" t="s">
        <v>559</v>
      </c>
      <c r="M111" t="s">
        <v>609</v>
      </c>
      <c r="N111">
        <v>2010</v>
      </c>
      <c r="O111" t="s">
        <v>18</v>
      </c>
      <c r="P111" t="s">
        <v>18</v>
      </c>
      <c r="Q111" t="s">
        <v>18</v>
      </c>
      <c r="R111" t="s">
        <v>18</v>
      </c>
      <c r="S111" t="s">
        <v>18</v>
      </c>
      <c r="T111" t="s">
        <v>18</v>
      </c>
      <c r="U111" t="s">
        <v>18</v>
      </c>
      <c r="V111" t="s">
        <v>18</v>
      </c>
    </row>
    <row r="112" spans="1:23" x14ac:dyDescent="0.25">
      <c r="A112" s="5"/>
      <c r="B112" t="s">
        <v>5432</v>
      </c>
      <c r="C112" t="str">
        <f t="shared" ref="C112:C119" si="7">IF(OR(D112="x",E112="x",F112="x",G112="x"),"DELETED","READ")</f>
        <v>DELETED</v>
      </c>
      <c r="D112" s="5"/>
      <c r="E112" s="5" t="s">
        <v>5431</v>
      </c>
      <c r="F112" s="5"/>
      <c r="G112" s="5"/>
      <c r="H112" s="6" t="s">
        <v>2533</v>
      </c>
      <c r="I112" t="s">
        <v>2532</v>
      </c>
      <c r="J112" t="s">
        <v>2534</v>
      </c>
      <c r="K112" t="s">
        <v>2535</v>
      </c>
      <c r="L112" t="s">
        <v>2538</v>
      </c>
      <c r="M112" t="s">
        <v>2536</v>
      </c>
      <c r="N112">
        <v>2024</v>
      </c>
      <c r="O112">
        <v>17</v>
      </c>
      <c r="P112">
        <v>11</v>
      </c>
      <c r="T112" t="s">
        <v>2537</v>
      </c>
      <c r="W112" t="s">
        <v>2536</v>
      </c>
    </row>
    <row r="113" spans="1:24" x14ac:dyDescent="0.25">
      <c r="A113" s="5"/>
      <c r="B113" t="s">
        <v>5450</v>
      </c>
      <c r="C113" t="str">
        <f t="shared" si="7"/>
        <v>DELETED</v>
      </c>
      <c r="D113" s="5" t="s">
        <v>5431</v>
      </c>
      <c r="E113" s="5"/>
      <c r="F113" s="5"/>
      <c r="G113" s="5"/>
      <c r="H113" s="6" t="s">
        <v>3008</v>
      </c>
      <c r="I113" t="s">
        <v>1384</v>
      </c>
      <c r="J113" t="s">
        <v>1910</v>
      </c>
      <c r="K113" t="s">
        <v>2112</v>
      </c>
      <c r="L113" t="s">
        <v>2415</v>
      </c>
      <c r="N113">
        <v>2021</v>
      </c>
      <c r="O113" t="s">
        <v>18</v>
      </c>
      <c r="Q113" t="s">
        <v>1711</v>
      </c>
      <c r="R113" t="s">
        <v>1712</v>
      </c>
      <c r="T113" t="s">
        <v>18</v>
      </c>
      <c r="V113" t="s">
        <v>1173</v>
      </c>
      <c r="W113" t="s">
        <v>2143</v>
      </c>
    </row>
    <row r="114" spans="1:24" x14ac:dyDescent="0.25">
      <c r="A114" s="5"/>
      <c r="B114" t="s">
        <v>5424</v>
      </c>
      <c r="C114" t="str">
        <f t="shared" si="7"/>
        <v>DELETED</v>
      </c>
      <c r="D114" s="5" t="s">
        <v>5431</v>
      </c>
      <c r="E114" s="5"/>
      <c r="F114" s="5"/>
      <c r="G114" s="5"/>
      <c r="H114" s="6" t="s">
        <v>4880</v>
      </c>
      <c r="I114" t="s">
        <v>4120</v>
      </c>
      <c r="J114" t="s">
        <v>7036</v>
      </c>
      <c r="K114" t="s">
        <v>5810</v>
      </c>
      <c r="L114" t="s">
        <v>5615</v>
      </c>
      <c r="N114">
        <v>2024</v>
      </c>
      <c r="Q114">
        <v>199</v>
      </c>
      <c r="R114">
        <v>226</v>
      </c>
      <c r="V114" t="s">
        <v>5616</v>
      </c>
      <c r="W114" t="s">
        <v>5539</v>
      </c>
      <c r="X114" t="s">
        <v>7451</v>
      </c>
    </row>
    <row r="115" spans="1:24" x14ac:dyDescent="0.25">
      <c r="A115" s="5"/>
      <c r="B115" t="s">
        <v>5436</v>
      </c>
      <c r="C115" t="str">
        <f t="shared" si="7"/>
        <v>DELETED</v>
      </c>
      <c r="D115" s="5" t="s">
        <v>5431</v>
      </c>
      <c r="E115" s="5"/>
      <c r="F115" s="5"/>
      <c r="G115" s="5"/>
      <c r="H115" s="6" t="s">
        <v>3896</v>
      </c>
      <c r="I115" t="s">
        <v>3895</v>
      </c>
      <c r="J115" t="s">
        <v>3900</v>
      </c>
      <c r="K115" t="s">
        <v>3897</v>
      </c>
      <c r="L115" t="s">
        <v>3898</v>
      </c>
      <c r="N115">
        <v>1991</v>
      </c>
      <c r="O115">
        <v>13</v>
      </c>
      <c r="P115">
        <v>2</v>
      </c>
      <c r="Q115">
        <v>157</v>
      </c>
      <c r="R115">
        <v>166</v>
      </c>
      <c r="T115" t="s">
        <v>3899</v>
      </c>
    </row>
    <row r="116" spans="1:24" x14ac:dyDescent="0.25">
      <c r="A116" s="5"/>
      <c r="B116" t="s">
        <v>5424</v>
      </c>
      <c r="C116" t="str">
        <f t="shared" si="7"/>
        <v>DELETED</v>
      </c>
      <c r="D116" s="5" t="s">
        <v>5431</v>
      </c>
      <c r="E116" s="5"/>
      <c r="F116" s="5"/>
      <c r="G116" s="5"/>
      <c r="H116" s="6" t="s">
        <v>4924</v>
      </c>
      <c r="I116" t="s">
        <v>4160</v>
      </c>
      <c r="J116" t="s">
        <v>7111</v>
      </c>
      <c r="K116" t="s">
        <v>5915</v>
      </c>
      <c r="L116" t="s">
        <v>5916</v>
      </c>
      <c r="N116">
        <v>2022</v>
      </c>
      <c r="Q116">
        <v>1</v>
      </c>
      <c r="R116">
        <v>27</v>
      </c>
      <c r="V116" t="s">
        <v>5917</v>
      </c>
      <c r="W116" t="s">
        <v>5569</v>
      </c>
    </row>
    <row r="117" spans="1:24" x14ac:dyDescent="0.25">
      <c r="A117" s="5"/>
      <c r="B117" t="s">
        <v>5424</v>
      </c>
      <c r="C117" t="str">
        <f t="shared" si="7"/>
        <v>DELETED</v>
      </c>
      <c r="D117" s="5"/>
      <c r="E117" s="5"/>
      <c r="F117" s="5" t="s">
        <v>5431</v>
      </c>
      <c r="G117" s="5"/>
      <c r="H117" s="6" t="s">
        <v>4772</v>
      </c>
      <c r="I117" t="s">
        <v>4033</v>
      </c>
      <c r="J117" t="s">
        <v>4616</v>
      </c>
      <c r="K117" t="s">
        <v>5594</v>
      </c>
      <c r="L117" t="s">
        <v>5595</v>
      </c>
      <c r="N117">
        <v>2022</v>
      </c>
      <c r="Q117">
        <v>1</v>
      </c>
      <c r="R117">
        <v>50</v>
      </c>
      <c r="V117" t="s">
        <v>5596</v>
      </c>
      <c r="W117" t="s">
        <v>5569</v>
      </c>
    </row>
    <row r="118" spans="1:24" x14ac:dyDescent="0.25">
      <c r="A118" s="5"/>
      <c r="B118" t="s">
        <v>5424</v>
      </c>
      <c r="C118" t="str">
        <f t="shared" si="7"/>
        <v>DELETED</v>
      </c>
      <c r="D118" s="5"/>
      <c r="E118" s="5" t="s">
        <v>5431</v>
      </c>
      <c r="F118" s="5"/>
      <c r="G118" s="5"/>
      <c r="H118" s="6" t="s">
        <v>4869</v>
      </c>
      <c r="I118" t="s">
        <v>4113</v>
      </c>
      <c r="J118" t="s">
        <v>4609</v>
      </c>
      <c r="K118" t="s">
        <v>5793</v>
      </c>
      <c r="L118" t="s">
        <v>5699</v>
      </c>
      <c r="N118">
        <v>2023</v>
      </c>
      <c r="Q118">
        <v>93</v>
      </c>
      <c r="R118">
        <v>106</v>
      </c>
      <c r="V118" t="s">
        <v>5463</v>
      </c>
      <c r="W118" t="s">
        <v>5505</v>
      </c>
    </row>
    <row r="119" spans="1:24" x14ac:dyDescent="0.25">
      <c r="A119" s="5"/>
      <c r="B119" t="s">
        <v>5424</v>
      </c>
      <c r="C119" t="str">
        <f t="shared" si="7"/>
        <v>DELETED</v>
      </c>
      <c r="D119" s="5" t="s">
        <v>5431</v>
      </c>
      <c r="E119" s="5"/>
      <c r="F119" s="5"/>
      <c r="G119" s="5"/>
      <c r="H119" s="6" t="s">
        <v>5019</v>
      </c>
      <c r="I119" t="s">
        <v>4243</v>
      </c>
      <c r="J119" t="s">
        <v>4671</v>
      </c>
      <c r="K119" t="s">
        <v>6122</v>
      </c>
      <c r="L119" t="s">
        <v>6123</v>
      </c>
      <c r="N119">
        <v>2020</v>
      </c>
      <c r="Q119">
        <v>61</v>
      </c>
      <c r="R119">
        <v>70</v>
      </c>
      <c r="V119" t="s">
        <v>6124</v>
      </c>
      <c r="W119" t="s">
        <v>5505</v>
      </c>
    </row>
    <row r="120" spans="1:24" x14ac:dyDescent="0.25">
      <c r="A120" s="5"/>
      <c r="B120" t="s">
        <v>5441</v>
      </c>
      <c r="C120" t="str">
        <f>IF(OR(D120="x",E120="x",F120="x",H120="x"),"DELETED","READ")</f>
        <v>DELETED</v>
      </c>
      <c r="D120" s="5"/>
      <c r="E120" s="5" t="s">
        <v>5431</v>
      </c>
      <c r="F120" s="5"/>
      <c r="G120" s="5"/>
      <c r="H120" t="str">
        <f>HYPERLINK("http://dx.doi.org/10.1007/978-3-031-27815-0_38","http://dx.doi.org/10.1007/978-3-031-27815-0_38")</f>
        <v>http://dx.doi.org/10.1007/978-3-031-27815-0_38</v>
      </c>
      <c r="I120" t="s">
        <v>399</v>
      </c>
      <c r="J120" t="s">
        <v>145</v>
      </c>
      <c r="K120" t="s">
        <v>762</v>
      </c>
      <c r="L120" t="s">
        <v>535</v>
      </c>
      <c r="M120" t="s">
        <v>597</v>
      </c>
      <c r="N120">
        <v>2023</v>
      </c>
      <c r="O120">
        <v>468</v>
      </c>
      <c r="P120" t="s">
        <v>18</v>
      </c>
      <c r="Q120">
        <v>526</v>
      </c>
      <c r="R120">
        <v>538</v>
      </c>
      <c r="S120" t="s">
        <v>18</v>
      </c>
      <c r="T120" t="s">
        <v>901</v>
      </c>
      <c r="U120" t="s">
        <v>902</v>
      </c>
      <c r="V120" t="s">
        <v>908</v>
      </c>
    </row>
    <row r="121" spans="1:24" x14ac:dyDescent="0.25">
      <c r="A121" s="5"/>
      <c r="B121" t="s">
        <v>5425</v>
      </c>
      <c r="C121" t="str">
        <f>IF(OR(D121="x",E121="x",F121="x",G121="x"),"DELETED","READ")</f>
        <v>DELETED</v>
      </c>
      <c r="D121" s="5"/>
      <c r="E121" s="5" t="s">
        <v>5431</v>
      </c>
      <c r="F121" s="5"/>
      <c r="G121" s="5"/>
      <c r="H121" s="6" t="s">
        <v>5111</v>
      </c>
      <c r="I121" t="s">
        <v>4324</v>
      </c>
      <c r="J121" t="s">
        <v>7205</v>
      </c>
      <c r="K121" t="s">
        <v>6323</v>
      </c>
      <c r="L121" t="s">
        <v>5867</v>
      </c>
      <c r="N121">
        <v>2017</v>
      </c>
      <c r="O121">
        <v>55</v>
      </c>
      <c r="P121">
        <v>1</v>
      </c>
      <c r="Q121">
        <v>163</v>
      </c>
      <c r="R121">
        <v>181</v>
      </c>
      <c r="T121" t="s">
        <v>5868</v>
      </c>
    </row>
    <row r="122" spans="1:24" x14ac:dyDescent="0.25">
      <c r="A122" s="5"/>
      <c r="B122" t="s">
        <v>5425</v>
      </c>
      <c r="C122" t="str">
        <f>IF(OR(D122="x",E122="x",F122="x",G122="x"),"DELETED","READ")</f>
        <v>DELETED</v>
      </c>
      <c r="D122" s="5"/>
      <c r="E122" s="5" t="s">
        <v>5431</v>
      </c>
      <c r="F122" s="5"/>
      <c r="G122" s="5"/>
      <c r="H122" s="6" t="s">
        <v>5129</v>
      </c>
      <c r="I122" t="s">
        <v>4341</v>
      </c>
      <c r="J122" t="s">
        <v>7216</v>
      </c>
      <c r="K122" t="s">
        <v>6360</v>
      </c>
      <c r="L122" t="s">
        <v>6361</v>
      </c>
      <c r="N122">
        <v>2018</v>
      </c>
      <c r="O122">
        <v>7</v>
      </c>
      <c r="P122">
        <v>2</v>
      </c>
      <c r="Q122">
        <v>65</v>
      </c>
      <c r="R122">
        <v>85</v>
      </c>
      <c r="T122" t="s">
        <v>6362</v>
      </c>
    </row>
    <row r="123" spans="1:24" x14ac:dyDescent="0.25">
      <c r="A123" s="5"/>
      <c r="B123" t="s">
        <v>5441</v>
      </c>
      <c r="C123" t="str">
        <f>IF(OR(D123="x",E123="x",F123="x",H123="x"),"DELETED","READ")</f>
        <v>DELETED</v>
      </c>
      <c r="D123" s="5" t="s">
        <v>5431</v>
      </c>
      <c r="E123" s="5"/>
      <c r="F123" s="5"/>
      <c r="G123" s="5"/>
      <c r="H123" t="str">
        <f>HYPERLINK("http://dx.doi.org/10.1007/978-3-031-16168-1_5","http://dx.doi.org/10.1007/978-3-031-16168-1_5")</f>
        <v>http://dx.doi.org/10.1007/978-3-031-16168-1_5</v>
      </c>
      <c r="I123" t="s">
        <v>527</v>
      </c>
      <c r="J123" t="s">
        <v>268</v>
      </c>
      <c r="K123" t="s">
        <v>890</v>
      </c>
      <c r="L123" t="s">
        <v>593</v>
      </c>
      <c r="M123" t="s">
        <v>596</v>
      </c>
      <c r="N123">
        <v>2022</v>
      </c>
      <c r="O123">
        <v>459</v>
      </c>
      <c r="P123" t="s">
        <v>18</v>
      </c>
      <c r="Q123">
        <v>68</v>
      </c>
      <c r="R123">
        <v>83</v>
      </c>
      <c r="S123" t="s">
        <v>18</v>
      </c>
      <c r="T123" t="s">
        <v>901</v>
      </c>
      <c r="U123" t="s">
        <v>902</v>
      </c>
      <c r="V123" t="s">
        <v>983</v>
      </c>
    </row>
    <row r="124" spans="1:24" x14ac:dyDescent="0.25">
      <c r="A124" s="5"/>
      <c r="B124" t="s">
        <v>5441</v>
      </c>
      <c r="C124" t="str">
        <f>IF(OR(D124="x",E124="x",F124="x",H124="x"),"DELETED","READ")</f>
        <v>DELETED</v>
      </c>
      <c r="D124" s="5" t="s">
        <v>5431</v>
      </c>
      <c r="E124" s="5"/>
      <c r="F124" s="5"/>
      <c r="G124" s="5"/>
      <c r="H124" t="str">
        <f>HYPERLINK("http://dx.doi.org/10.1007/978-3-031-70445-1_33","http://dx.doi.org/10.1007/978-3-031-70445-1_33")</f>
        <v>http://dx.doi.org/10.1007/978-3-031-70445-1_33</v>
      </c>
      <c r="I124" t="s">
        <v>400</v>
      </c>
      <c r="J124" t="s">
        <v>146</v>
      </c>
      <c r="K124" t="s">
        <v>763</v>
      </c>
      <c r="L124" t="s">
        <v>547</v>
      </c>
      <c r="M124" t="s">
        <v>601</v>
      </c>
      <c r="N124">
        <v>2024</v>
      </c>
      <c r="O124">
        <v>527</v>
      </c>
      <c r="P124" t="s">
        <v>18</v>
      </c>
      <c r="Q124">
        <v>451</v>
      </c>
      <c r="R124">
        <v>461</v>
      </c>
      <c r="S124" t="s">
        <v>18</v>
      </c>
      <c r="T124" t="s">
        <v>901</v>
      </c>
      <c r="U124" t="s">
        <v>902</v>
      </c>
      <c r="V124" t="s">
        <v>923</v>
      </c>
    </row>
    <row r="125" spans="1:24" x14ac:dyDescent="0.25">
      <c r="A125" s="5"/>
      <c r="B125" t="s">
        <v>5426</v>
      </c>
      <c r="C125" t="str">
        <f t="shared" ref="C125:C156" si="8">IF(OR(D125="x",E125="x",F125="x",G125="x"),"DELETED","READ")</f>
        <v>DELETED</v>
      </c>
      <c r="D125" s="5"/>
      <c r="E125" s="5"/>
      <c r="F125" s="5" t="s">
        <v>5431</v>
      </c>
      <c r="G125" s="5"/>
      <c r="H125" s="6" t="s">
        <v>5269</v>
      </c>
      <c r="I125" t="s">
        <v>4470</v>
      </c>
      <c r="J125" t="s">
        <v>7306</v>
      </c>
      <c r="K125" t="s">
        <v>6670</v>
      </c>
      <c r="L125" t="s">
        <v>5557</v>
      </c>
      <c r="N125">
        <v>2012</v>
      </c>
      <c r="Q125">
        <v>383</v>
      </c>
      <c r="R125">
        <v>397</v>
      </c>
      <c r="V125" t="s">
        <v>6671</v>
      </c>
      <c r="W125" t="s">
        <v>5640</v>
      </c>
    </row>
    <row r="126" spans="1:24" x14ac:dyDescent="0.25">
      <c r="A126" s="5"/>
      <c r="B126" t="s">
        <v>5436</v>
      </c>
      <c r="C126" t="str">
        <f t="shared" si="8"/>
        <v>DELETED</v>
      </c>
      <c r="D126" s="5"/>
      <c r="E126" s="5" t="s">
        <v>5431</v>
      </c>
      <c r="F126" s="5"/>
      <c r="G126" s="5"/>
      <c r="H126" s="6" t="s">
        <v>3211</v>
      </c>
      <c r="I126" t="s">
        <v>3210</v>
      </c>
      <c r="J126" t="s">
        <v>3214</v>
      </c>
      <c r="K126" t="s">
        <v>3212</v>
      </c>
      <c r="L126" t="s">
        <v>3053</v>
      </c>
      <c r="N126">
        <v>2025</v>
      </c>
      <c r="O126">
        <v>133</v>
      </c>
      <c r="Q126">
        <v>102560</v>
      </c>
      <c r="R126">
        <v>102560</v>
      </c>
      <c r="T126" t="s">
        <v>3054</v>
      </c>
    </row>
    <row r="127" spans="1:24" x14ac:dyDescent="0.25">
      <c r="A127" s="5"/>
      <c r="B127" t="s">
        <v>5424</v>
      </c>
      <c r="C127" t="str">
        <f t="shared" si="8"/>
        <v>DELETED</v>
      </c>
      <c r="D127" s="5" t="s">
        <v>5431</v>
      </c>
      <c r="E127" s="5"/>
      <c r="F127" s="5"/>
      <c r="G127" s="5"/>
      <c r="H127" s="6" t="s">
        <v>5383</v>
      </c>
      <c r="I127" t="s">
        <v>4568</v>
      </c>
      <c r="J127" t="s">
        <v>7394</v>
      </c>
      <c r="K127" t="s">
        <v>6900</v>
      </c>
      <c r="L127" t="s">
        <v>6901</v>
      </c>
      <c r="N127">
        <v>2007</v>
      </c>
      <c r="Q127">
        <v>11</v>
      </c>
      <c r="R127">
        <v>55</v>
      </c>
      <c r="V127" t="s">
        <v>6902</v>
      </c>
      <c r="W127" t="s">
        <v>5640</v>
      </c>
      <c r="X127" t="s">
        <v>7451</v>
      </c>
    </row>
    <row r="128" spans="1:24" x14ac:dyDescent="0.25">
      <c r="A128" s="5"/>
      <c r="B128" t="s">
        <v>5450</v>
      </c>
      <c r="C128" t="str">
        <f t="shared" si="8"/>
        <v>DELETED</v>
      </c>
      <c r="D128" s="5" t="s">
        <v>5431</v>
      </c>
      <c r="E128" s="5"/>
      <c r="F128" s="5"/>
      <c r="G128" s="5"/>
      <c r="H128" t="s">
        <v>18</v>
      </c>
      <c r="I128" t="s">
        <v>1392</v>
      </c>
      <c r="J128" t="s">
        <v>1917</v>
      </c>
      <c r="K128" t="s">
        <v>2120</v>
      </c>
      <c r="L128" t="s">
        <v>2430</v>
      </c>
      <c r="N128">
        <v>2022</v>
      </c>
      <c r="O128" t="s">
        <v>18</v>
      </c>
      <c r="Q128" t="s">
        <v>18</v>
      </c>
      <c r="R128" t="s">
        <v>18</v>
      </c>
      <c r="T128" t="s">
        <v>18</v>
      </c>
      <c r="V128" t="s">
        <v>1184</v>
      </c>
      <c r="W128" t="s">
        <v>2142</v>
      </c>
    </row>
    <row r="129" spans="1:23" x14ac:dyDescent="0.25">
      <c r="A129" s="5"/>
      <c r="B129" t="s">
        <v>5441</v>
      </c>
      <c r="C129" t="str">
        <f t="shared" si="8"/>
        <v>READ</v>
      </c>
      <c r="D129" s="5"/>
      <c r="E129" s="5"/>
      <c r="F129" s="5"/>
      <c r="G129" s="5"/>
      <c r="H129" s="6" t="s">
        <v>2864</v>
      </c>
      <c r="I129" t="s">
        <v>1228</v>
      </c>
      <c r="J129" t="s">
        <v>1769</v>
      </c>
      <c r="K129" t="s">
        <v>1958</v>
      </c>
      <c r="L129" t="s">
        <v>2189</v>
      </c>
      <c r="N129">
        <v>2024</v>
      </c>
      <c r="O129" t="s">
        <v>1464</v>
      </c>
      <c r="Q129" t="s">
        <v>1465</v>
      </c>
      <c r="R129" t="s">
        <v>1466</v>
      </c>
      <c r="T129" t="s">
        <v>990</v>
      </c>
      <c r="V129" t="s">
        <v>18</v>
      </c>
      <c r="W129" t="s">
        <v>2143</v>
      </c>
    </row>
    <row r="130" spans="1:23" x14ac:dyDescent="0.25">
      <c r="A130" s="5"/>
      <c r="B130" t="s">
        <v>5441</v>
      </c>
      <c r="C130" t="str">
        <f t="shared" si="8"/>
        <v>DELETED</v>
      </c>
      <c r="D130" s="5" t="s">
        <v>5431</v>
      </c>
      <c r="E130" s="5"/>
      <c r="F130" s="5"/>
      <c r="G130" s="5"/>
      <c r="H130" s="6" t="s">
        <v>2997</v>
      </c>
      <c r="I130" t="s">
        <v>1367</v>
      </c>
      <c r="J130" t="s">
        <v>1895</v>
      </c>
      <c r="K130" t="s">
        <v>2096</v>
      </c>
      <c r="L130" t="s">
        <v>2406</v>
      </c>
      <c r="M130" t="s">
        <v>2385</v>
      </c>
      <c r="N130">
        <v>2020</v>
      </c>
      <c r="O130" t="s">
        <v>18</v>
      </c>
      <c r="Q130" t="s">
        <v>1497</v>
      </c>
      <c r="R130" t="s">
        <v>1498</v>
      </c>
      <c r="T130" t="s">
        <v>18</v>
      </c>
      <c r="V130" t="s">
        <v>1164</v>
      </c>
      <c r="W130" t="s">
        <v>2143</v>
      </c>
    </row>
    <row r="131" spans="1:23" x14ac:dyDescent="0.25">
      <c r="A131" s="5"/>
      <c r="B131" t="s">
        <v>5425</v>
      </c>
      <c r="C131" t="str">
        <f t="shared" si="8"/>
        <v>DELETED</v>
      </c>
      <c r="D131" s="5"/>
      <c r="E131" s="5" t="s">
        <v>5431</v>
      </c>
      <c r="F131" s="5"/>
      <c r="G131" s="5"/>
      <c r="H131" s="6" t="s">
        <v>5245</v>
      </c>
      <c r="I131" t="s">
        <v>4448</v>
      </c>
      <c r="J131" t="s">
        <v>7288</v>
      </c>
      <c r="K131" t="s">
        <v>6610</v>
      </c>
      <c r="L131" t="s">
        <v>6611</v>
      </c>
      <c r="N131">
        <v>2013</v>
      </c>
      <c r="O131">
        <v>74</v>
      </c>
      <c r="P131">
        <v>20</v>
      </c>
      <c r="Q131">
        <v>8761</v>
      </c>
      <c r="R131">
        <v>8779</v>
      </c>
      <c r="T131" t="s">
        <v>6612</v>
      </c>
    </row>
    <row r="132" spans="1:23" x14ac:dyDescent="0.25">
      <c r="A132" s="5"/>
      <c r="B132" t="s">
        <v>5441</v>
      </c>
      <c r="C132" t="str">
        <f t="shared" si="8"/>
        <v>DELETED</v>
      </c>
      <c r="D132" s="5"/>
      <c r="E132" s="5"/>
      <c r="F132" s="5" t="s">
        <v>5431</v>
      </c>
      <c r="G132" s="5"/>
      <c r="H132" s="6" t="s">
        <v>2876</v>
      </c>
      <c r="I132" t="s">
        <v>1240</v>
      </c>
      <c r="J132" t="s">
        <v>1781</v>
      </c>
      <c r="K132" t="s">
        <v>1970</v>
      </c>
      <c r="L132" t="s">
        <v>2228</v>
      </c>
      <c r="M132" t="s">
        <v>2181</v>
      </c>
      <c r="N132">
        <v>2018</v>
      </c>
      <c r="O132" t="s">
        <v>18</v>
      </c>
      <c r="Q132" t="s">
        <v>1488</v>
      </c>
      <c r="R132" t="s">
        <v>1489</v>
      </c>
      <c r="T132" t="s">
        <v>18</v>
      </c>
      <c r="V132" t="s">
        <v>1074</v>
      </c>
      <c r="W132" t="s">
        <v>2143</v>
      </c>
    </row>
    <row r="133" spans="1:23" x14ac:dyDescent="0.25">
      <c r="A133" s="5"/>
      <c r="B133" t="s">
        <v>5450</v>
      </c>
      <c r="C133" t="str">
        <f t="shared" si="8"/>
        <v>DELETED</v>
      </c>
      <c r="D133" s="5"/>
      <c r="E133" s="5" t="s">
        <v>5431</v>
      </c>
      <c r="F133" s="5"/>
      <c r="G133" s="5"/>
      <c r="H133" t="s">
        <v>18</v>
      </c>
      <c r="I133" t="s">
        <v>1379</v>
      </c>
      <c r="J133" t="s">
        <v>1906</v>
      </c>
      <c r="K133" t="s">
        <v>2108</v>
      </c>
      <c r="L133" t="s">
        <v>2418</v>
      </c>
      <c r="N133">
        <v>2013</v>
      </c>
      <c r="O133" t="s">
        <v>18</v>
      </c>
      <c r="Q133" t="s">
        <v>18</v>
      </c>
      <c r="R133" t="s">
        <v>18</v>
      </c>
      <c r="T133" t="s">
        <v>18</v>
      </c>
      <c r="V133" t="s">
        <v>1176</v>
      </c>
      <c r="W133" t="s">
        <v>2148</v>
      </c>
    </row>
    <row r="134" spans="1:23" x14ac:dyDescent="0.25">
      <c r="A134" s="5"/>
      <c r="B134" t="s">
        <v>5426</v>
      </c>
      <c r="C134" t="str">
        <f t="shared" si="8"/>
        <v>DELETED</v>
      </c>
      <c r="D134" s="5" t="s">
        <v>5431</v>
      </c>
      <c r="E134" s="5"/>
      <c r="F134" s="5"/>
      <c r="G134" s="5"/>
      <c r="H134" s="6" t="s">
        <v>5239</v>
      </c>
      <c r="I134" t="s">
        <v>4442</v>
      </c>
      <c r="J134" t="s">
        <v>4706</v>
      </c>
      <c r="K134" t="s">
        <v>6595</v>
      </c>
      <c r="L134" t="s">
        <v>6596</v>
      </c>
      <c r="N134">
        <v>2013</v>
      </c>
      <c r="Q134">
        <v>152</v>
      </c>
      <c r="R134">
        <v>164</v>
      </c>
      <c r="V134" t="s">
        <v>6597</v>
      </c>
      <c r="W134" t="s">
        <v>5640</v>
      </c>
    </row>
    <row r="135" spans="1:23" x14ac:dyDescent="0.25">
      <c r="A135" s="5"/>
      <c r="B135" t="s">
        <v>5426</v>
      </c>
      <c r="C135" t="str">
        <f t="shared" si="8"/>
        <v>DELETED</v>
      </c>
      <c r="D135" s="5"/>
      <c r="E135" s="5"/>
      <c r="F135" s="5" t="s">
        <v>5431</v>
      </c>
      <c r="G135" s="5"/>
      <c r="H135" s="6" t="s">
        <v>5355</v>
      </c>
      <c r="I135" t="s">
        <v>4542</v>
      </c>
      <c r="J135" t="s">
        <v>7373</v>
      </c>
      <c r="K135" t="s">
        <v>6842</v>
      </c>
      <c r="L135" t="s">
        <v>5890</v>
      </c>
      <c r="N135">
        <v>2009</v>
      </c>
      <c r="Q135">
        <v>169</v>
      </c>
      <c r="R135">
        <v>180</v>
      </c>
      <c r="V135" t="s">
        <v>6826</v>
      </c>
      <c r="W135" t="s">
        <v>5640</v>
      </c>
    </row>
    <row r="136" spans="1:23" x14ac:dyDescent="0.25">
      <c r="A136" s="5"/>
      <c r="B136" t="s">
        <v>5426</v>
      </c>
      <c r="C136" t="str">
        <f t="shared" si="8"/>
        <v>DELETED</v>
      </c>
      <c r="D136" s="5"/>
      <c r="E136" s="5"/>
      <c r="F136" s="5" t="s">
        <v>5431</v>
      </c>
      <c r="G136" s="5"/>
      <c r="H136" s="6" t="s">
        <v>5361</v>
      </c>
      <c r="I136" t="s">
        <v>4547</v>
      </c>
      <c r="J136" t="s">
        <v>4615</v>
      </c>
      <c r="K136" t="s">
        <v>6855</v>
      </c>
      <c r="L136" t="s">
        <v>6364</v>
      </c>
      <c r="N136">
        <v>2008</v>
      </c>
      <c r="Q136">
        <v>27</v>
      </c>
      <c r="R136">
        <v>42</v>
      </c>
      <c r="V136" t="s">
        <v>6856</v>
      </c>
      <c r="W136" t="s">
        <v>5640</v>
      </c>
    </row>
    <row r="137" spans="1:23" x14ac:dyDescent="0.25">
      <c r="A137" s="5"/>
      <c r="B137" t="s">
        <v>5436</v>
      </c>
      <c r="C137" t="str">
        <f t="shared" si="8"/>
        <v>DELETED</v>
      </c>
      <c r="D137" s="5"/>
      <c r="E137" s="5" t="s">
        <v>5431</v>
      </c>
      <c r="F137" s="5"/>
      <c r="G137" s="5"/>
      <c r="H137" s="6" t="s">
        <v>3562</v>
      </c>
      <c r="I137" t="s">
        <v>3561</v>
      </c>
      <c r="J137" t="s">
        <v>3564</v>
      </c>
      <c r="K137" t="s">
        <v>3563</v>
      </c>
      <c r="L137" t="s">
        <v>3053</v>
      </c>
      <c r="N137">
        <v>2023</v>
      </c>
      <c r="O137">
        <v>115</v>
      </c>
      <c r="Q137">
        <v>102210</v>
      </c>
      <c r="R137">
        <v>102210</v>
      </c>
      <c r="T137" t="s">
        <v>3054</v>
      </c>
    </row>
    <row r="138" spans="1:23" x14ac:dyDescent="0.25">
      <c r="A138" s="5"/>
      <c r="B138" t="s">
        <v>5426</v>
      </c>
      <c r="C138" t="str">
        <f t="shared" si="8"/>
        <v>DELETED</v>
      </c>
      <c r="D138" s="5"/>
      <c r="E138" s="5"/>
      <c r="F138" s="5" t="s">
        <v>5431</v>
      </c>
      <c r="G138" s="5"/>
      <c r="H138" s="6" t="s">
        <v>5379</v>
      </c>
      <c r="I138" t="s">
        <v>4564</v>
      </c>
      <c r="J138" t="s">
        <v>7390</v>
      </c>
      <c r="K138" t="s">
        <v>6891</v>
      </c>
      <c r="L138" t="s">
        <v>4144</v>
      </c>
      <c r="N138">
        <v>2007</v>
      </c>
      <c r="Q138">
        <v>149</v>
      </c>
      <c r="R138">
        <v>164</v>
      </c>
      <c r="V138" t="s">
        <v>6892</v>
      </c>
      <c r="W138" t="s">
        <v>5640</v>
      </c>
    </row>
    <row r="139" spans="1:23" x14ac:dyDescent="0.25">
      <c r="A139" s="5"/>
      <c r="B139" t="s">
        <v>5426</v>
      </c>
      <c r="C139" t="str">
        <f t="shared" si="8"/>
        <v>DELETED</v>
      </c>
      <c r="D139" s="5" t="s">
        <v>5431</v>
      </c>
      <c r="E139" s="5"/>
      <c r="F139" s="5"/>
      <c r="G139" s="5"/>
      <c r="H139" s="6" t="s">
        <v>5104</v>
      </c>
      <c r="I139" t="s">
        <v>4318</v>
      </c>
      <c r="J139" t="s">
        <v>7202</v>
      </c>
      <c r="K139" t="s">
        <v>6305</v>
      </c>
      <c r="L139" t="s">
        <v>6067</v>
      </c>
      <c r="N139">
        <v>2017</v>
      </c>
      <c r="Q139">
        <v>28</v>
      </c>
      <c r="R139">
        <v>53</v>
      </c>
      <c r="V139" t="s">
        <v>6306</v>
      </c>
      <c r="W139" t="s">
        <v>5539</v>
      </c>
    </row>
    <row r="140" spans="1:23" x14ac:dyDescent="0.25">
      <c r="A140" s="5"/>
      <c r="B140" t="s">
        <v>5426</v>
      </c>
      <c r="C140" t="str">
        <f t="shared" si="8"/>
        <v>DELETED</v>
      </c>
      <c r="D140" s="5" t="s">
        <v>5431</v>
      </c>
      <c r="E140" s="5"/>
      <c r="F140" s="5"/>
      <c r="G140" s="5"/>
      <c r="H140" s="6" t="s">
        <v>5349</v>
      </c>
      <c r="I140" t="s">
        <v>4538</v>
      </c>
      <c r="J140" t="s">
        <v>7368</v>
      </c>
      <c r="K140" t="s">
        <v>6833</v>
      </c>
      <c r="L140" t="s">
        <v>5526</v>
      </c>
      <c r="N140">
        <v>2009</v>
      </c>
      <c r="Q140">
        <v>95</v>
      </c>
      <c r="R140">
        <v>96</v>
      </c>
      <c r="V140" t="s">
        <v>6834</v>
      </c>
      <c r="W140" t="s">
        <v>5640</v>
      </c>
    </row>
    <row r="141" spans="1:23" x14ac:dyDescent="0.25">
      <c r="A141" s="5"/>
      <c r="B141" t="s">
        <v>5426</v>
      </c>
      <c r="C141" t="str">
        <f t="shared" si="8"/>
        <v>DELETED</v>
      </c>
      <c r="D141" s="5" t="s">
        <v>5431</v>
      </c>
      <c r="E141" s="5"/>
      <c r="F141" s="5"/>
      <c r="G141" s="5"/>
      <c r="H141" s="6" t="s">
        <v>5364</v>
      </c>
      <c r="I141" t="s">
        <v>4550</v>
      </c>
      <c r="J141" t="s">
        <v>7380</v>
      </c>
      <c r="K141" t="s">
        <v>6861</v>
      </c>
      <c r="L141" t="s">
        <v>5526</v>
      </c>
      <c r="N141">
        <v>2008</v>
      </c>
      <c r="Q141">
        <v>3</v>
      </c>
      <c r="R141">
        <v>4</v>
      </c>
      <c r="V141" t="s">
        <v>6838</v>
      </c>
      <c r="W141" t="s">
        <v>5640</v>
      </c>
    </row>
    <row r="142" spans="1:23" x14ac:dyDescent="0.25">
      <c r="A142" s="5"/>
      <c r="B142" t="s">
        <v>5441</v>
      </c>
      <c r="C142" t="str">
        <f t="shared" si="8"/>
        <v>DELETED</v>
      </c>
      <c r="D142" s="5"/>
      <c r="E142" s="5" t="s">
        <v>5431</v>
      </c>
      <c r="F142" s="5"/>
      <c r="G142" s="5"/>
      <c r="H142" s="6" t="s">
        <v>2956</v>
      </c>
      <c r="I142" t="s">
        <v>1325</v>
      </c>
      <c r="J142" t="s">
        <v>1853</v>
      </c>
      <c r="K142" t="s">
        <v>2054</v>
      </c>
      <c r="L142" t="s">
        <v>2356</v>
      </c>
      <c r="M142" t="s">
        <v>2315</v>
      </c>
      <c r="N142">
        <v>2008</v>
      </c>
      <c r="O142" t="s">
        <v>18</v>
      </c>
      <c r="Q142" t="s">
        <v>1621</v>
      </c>
      <c r="R142" t="s">
        <v>1622</v>
      </c>
      <c r="T142" t="s">
        <v>18</v>
      </c>
      <c r="V142" t="s">
        <v>1134</v>
      </c>
      <c r="W142" t="s">
        <v>2143</v>
      </c>
    </row>
    <row r="143" spans="1:23" x14ac:dyDescent="0.25">
      <c r="A143" s="5"/>
      <c r="B143" t="s">
        <v>5426</v>
      </c>
      <c r="C143" t="str">
        <f t="shared" si="8"/>
        <v>DELETED</v>
      </c>
      <c r="D143" s="5"/>
      <c r="E143" s="5" t="s">
        <v>5431</v>
      </c>
      <c r="F143" s="5"/>
      <c r="G143" s="5"/>
      <c r="H143" s="6" t="s">
        <v>5298</v>
      </c>
      <c r="I143" t="s">
        <v>4497</v>
      </c>
      <c r="J143" t="s">
        <v>7328</v>
      </c>
      <c r="K143" t="s">
        <v>6731</v>
      </c>
      <c r="L143" t="s">
        <v>6590</v>
      </c>
      <c r="N143">
        <v>2011</v>
      </c>
      <c r="Q143">
        <v>296</v>
      </c>
      <c r="R143">
        <v>304</v>
      </c>
      <c r="V143" t="s">
        <v>6732</v>
      </c>
      <c r="W143" t="s">
        <v>5640</v>
      </c>
    </row>
    <row r="144" spans="1:23" x14ac:dyDescent="0.25">
      <c r="A144" s="5"/>
      <c r="B144" t="s">
        <v>5436</v>
      </c>
      <c r="C144" t="str">
        <f t="shared" si="8"/>
        <v>DELETED</v>
      </c>
      <c r="D144" s="5"/>
      <c r="E144" s="5" t="s">
        <v>5431</v>
      </c>
      <c r="F144" s="5"/>
      <c r="G144" s="5"/>
      <c r="H144" s="6" t="s">
        <v>3289</v>
      </c>
      <c r="I144" t="s">
        <v>3288</v>
      </c>
      <c r="J144" t="s">
        <v>3291</v>
      </c>
      <c r="K144" t="s">
        <v>3290</v>
      </c>
      <c r="L144" t="s">
        <v>3048</v>
      </c>
      <c r="N144">
        <v>2021</v>
      </c>
      <c r="O144">
        <v>126</v>
      </c>
      <c r="Q144">
        <v>103404</v>
      </c>
      <c r="R144">
        <v>103404</v>
      </c>
      <c r="T144" t="s">
        <v>929</v>
      </c>
    </row>
    <row r="145" spans="1:23" x14ac:dyDescent="0.25">
      <c r="A145" s="5"/>
      <c r="B145" t="s">
        <v>5426</v>
      </c>
      <c r="C145" t="str">
        <f t="shared" si="8"/>
        <v>DELETED</v>
      </c>
      <c r="D145" s="5"/>
      <c r="E145" s="5"/>
      <c r="F145" s="5" t="s">
        <v>5431</v>
      </c>
      <c r="G145" s="5"/>
      <c r="H145" s="6" t="s">
        <v>5328</v>
      </c>
      <c r="I145" t="s">
        <v>4522</v>
      </c>
      <c r="J145" t="s">
        <v>7349</v>
      </c>
      <c r="K145" t="s">
        <v>6788</v>
      </c>
      <c r="L145" t="s">
        <v>6789</v>
      </c>
      <c r="N145">
        <v>2010</v>
      </c>
      <c r="Q145">
        <v>233</v>
      </c>
      <c r="R145">
        <v>244</v>
      </c>
      <c r="V145" t="s">
        <v>6790</v>
      </c>
      <c r="W145" t="s">
        <v>5640</v>
      </c>
    </row>
    <row r="146" spans="1:23" x14ac:dyDescent="0.25">
      <c r="A146" s="5"/>
      <c r="B146" t="s">
        <v>5424</v>
      </c>
      <c r="C146" t="str">
        <f t="shared" si="8"/>
        <v>DELETED</v>
      </c>
      <c r="D146" s="5"/>
      <c r="E146" s="5" t="s">
        <v>5431</v>
      </c>
      <c r="F146" s="5"/>
      <c r="G146" s="5"/>
      <c r="H146" s="6" t="s">
        <v>5257</v>
      </c>
      <c r="I146" t="s">
        <v>4460</v>
      </c>
      <c r="J146" t="s">
        <v>7297</v>
      </c>
      <c r="K146" t="s">
        <v>6637</v>
      </c>
      <c r="L146" t="s">
        <v>6638</v>
      </c>
      <c r="N146">
        <v>2013</v>
      </c>
      <c r="Q146">
        <v>17</v>
      </c>
      <c r="R146">
        <v>28</v>
      </c>
      <c r="V146" t="s">
        <v>6639</v>
      </c>
      <c r="W146" t="s">
        <v>5640</v>
      </c>
    </row>
    <row r="147" spans="1:23" x14ac:dyDescent="0.25">
      <c r="A147" s="5"/>
      <c r="B147" t="s">
        <v>5426</v>
      </c>
      <c r="C147" t="str">
        <f t="shared" si="8"/>
        <v>DELETED</v>
      </c>
      <c r="D147" s="5"/>
      <c r="E147" s="5" t="s">
        <v>5431</v>
      </c>
      <c r="F147" s="5"/>
      <c r="G147" s="5"/>
      <c r="H147" s="6" t="s">
        <v>5236</v>
      </c>
      <c r="I147" t="s">
        <v>4439</v>
      </c>
      <c r="J147" t="s">
        <v>7282</v>
      </c>
      <c r="K147" t="s">
        <v>6589</v>
      </c>
      <c r="L147" t="s">
        <v>6590</v>
      </c>
      <c r="N147">
        <v>2013</v>
      </c>
      <c r="Q147">
        <v>191</v>
      </c>
      <c r="R147">
        <v>201</v>
      </c>
      <c r="V147" t="s">
        <v>6591</v>
      </c>
      <c r="W147" t="s">
        <v>5640</v>
      </c>
    </row>
    <row r="148" spans="1:23" x14ac:dyDescent="0.25">
      <c r="A148" s="5"/>
      <c r="B148" t="s">
        <v>5426</v>
      </c>
      <c r="C148" t="str">
        <f t="shared" si="8"/>
        <v>DELETED</v>
      </c>
      <c r="D148" s="5"/>
      <c r="E148" s="5" t="s">
        <v>5431</v>
      </c>
      <c r="F148" s="5"/>
      <c r="G148" s="5"/>
      <c r="H148" s="6" t="s">
        <v>5261</v>
      </c>
      <c r="I148" t="s">
        <v>4144</v>
      </c>
      <c r="J148" t="s">
        <v>4710</v>
      </c>
      <c r="K148" t="s">
        <v>6648</v>
      </c>
      <c r="L148" t="s">
        <v>6649</v>
      </c>
      <c r="N148">
        <v>2013</v>
      </c>
      <c r="Q148">
        <v>1</v>
      </c>
      <c r="R148">
        <v>23</v>
      </c>
      <c r="V148" t="s">
        <v>6650</v>
      </c>
      <c r="W148" t="s">
        <v>5539</v>
      </c>
    </row>
    <row r="149" spans="1:23" x14ac:dyDescent="0.25">
      <c r="A149" s="5"/>
      <c r="B149" t="s">
        <v>5441</v>
      </c>
      <c r="C149" t="str">
        <f t="shared" si="8"/>
        <v>DELETED</v>
      </c>
      <c r="D149" s="5"/>
      <c r="E149" s="5" t="s">
        <v>5431</v>
      </c>
      <c r="F149" s="5"/>
      <c r="G149" s="5"/>
      <c r="H149" s="6" t="s">
        <v>2903</v>
      </c>
      <c r="I149" t="s">
        <v>1268</v>
      </c>
      <c r="J149" t="s">
        <v>1806</v>
      </c>
      <c r="K149" t="s">
        <v>1998</v>
      </c>
      <c r="L149" t="s">
        <v>2258</v>
      </c>
      <c r="M149" t="s">
        <v>2229</v>
      </c>
      <c r="N149">
        <v>2008</v>
      </c>
      <c r="O149" t="s">
        <v>18</v>
      </c>
      <c r="Q149" t="s">
        <v>1485</v>
      </c>
      <c r="R149" t="s">
        <v>1533</v>
      </c>
      <c r="T149" t="s">
        <v>1008</v>
      </c>
      <c r="V149" t="s">
        <v>1095</v>
      </c>
      <c r="W149" t="s">
        <v>2143</v>
      </c>
    </row>
    <row r="150" spans="1:23" x14ac:dyDescent="0.25">
      <c r="A150" s="5"/>
      <c r="B150" t="s">
        <v>5426</v>
      </c>
      <c r="C150" t="str">
        <f t="shared" si="8"/>
        <v>DELETED</v>
      </c>
      <c r="D150" s="5"/>
      <c r="E150" s="5"/>
      <c r="F150" s="5" t="s">
        <v>5431</v>
      </c>
      <c r="G150" s="5"/>
      <c r="H150" s="6" t="s">
        <v>5279</v>
      </c>
      <c r="I150" t="s">
        <v>4480</v>
      </c>
      <c r="J150" t="s">
        <v>7315</v>
      </c>
      <c r="K150" t="s">
        <v>6685</v>
      </c>
      <c r="L150" t="s">
        <v>6686</v>
      </c>
      <c r="N150">
        <v>2012</v>
      </c>
      <c r="Q150">
        <v>8</v>
      </c>
      <c r="R150">
        <v>22</v>
      </c>
      <c r="V150" t="s">
        <v>6687</v>
      </c>
      <c r="W150" t="s">
        <v>5640</v>
      </c>
    </row>
    <row r="151" spans="1:23" x14ac:dyDescent="0.25">
      <c r="A151" s="5"/>
      <c r="B151" t="s">
        <v>5426</v>
      </c>
      <c r="C151" t="str">
        <f t="shared" si="8"/>
        <v>DELETED</v>
      </c>
      <c r="D151" s="5" t="s">
        <v>5431</v>
      </c>
      <c r="E151" s="5"/>
      <c r="F151" s="5"/>
      <c r="G151" s="5"/>
      <c r="H151" s="6" t="s">
        <v>5224</v>
      </c>
      <c r="I151" t="s">
        <v>4427</v>
      </c>
      <c r="J151" t="s">
        <v>4702</v>
      </c>
      <c r="K151" t="s">
        <v>6562</v>
      </c>
      <c r="L151" t="s">
        <v>6419</v>
      </c>
      <c r="N151">
        <v>2014</v>
      </c>
      <c r="Q151">
        <v>1</v>
      </c>
      <c r="R151">
        <v>15</v>
      </c>
      <c r="V151" t="s">
        <v>6503</v>
      </c>
      <c r="W151" t="s">
        <v>5539</v>
      </c>
    </row>
    <row r="152" spans="1:23" x14ac:dyDescent="0.25">
      <c r="A152" s="5"/>
      <c r="B152" t="s">
        <v>5441</v>
      </c>
      <c r="C152" t="str">
        <f t="shared" si="8"/>
        <v>DELETED</v>
      </c>
      <c r="D152" s="5"/>
      <c r="E152" s="5" t="s">
        <v>5431</v>
      </c>
      <c r="F152" s="5"/>
      <c r="G152" s="5"/>
      <c r="H152" s="6" t="s">
        <v>2906</v>
      </c>
      <c r="I152" t="s">
        <v>1271</v>
      </c>
      <c r="J152" t="s">
        <v>1809</v>
      </c>
      <c r="K152" t="s">
        <v>2001</v>
      </c>
      <c r="L152" t="s">
        <v>2261</v>
      </c>
      <c r="M152" t="s">
        <v>2235</v>
      </c>
      <c r="N152">
        <v>2014</v>
      </c>
      <c r="O152" t="s">
        <v>18</v>
      </c>
      <c r="Q152" t="s">
        <v>1539</v>
      </c>
      <c r="R152" t="s">
        <v>1540</v>
      </c>
      <c r="T152" t="s">
        <v>18</v>
      </c>
      <c r="V152" t="s">
        <v>1097</v>
      </c>
      <c r="W152" t="s">
        <v>2143</v>
      </c>
    </row>
    <row r="153" spans="1:23" x14ac:dyDescent="0.25">
      <c r="A153" s="5"/>
      <c r="B153" t="s">
        <v>5425</v>
      </c>
      <c r="C153" t="str">
        <f t="shared" si="8"/>
        <v>DELETED</v>
      </c>
      <c r="D153" s="5"/>
      <c r="E153" s="5" t="s">
        <v>5431</v>
      </c>
      <c r="F153" s="5"/>
      <c r="G153" s="5"/>
      <c r="H153" s="6" t="s">
        <v>5170</v>
      </c>
      <c r="I153" t="s">
        <v>4375</v>
      </c>
      <c r="J153" t="s">
        <v>7240</v>
      </c>
      <c r="K153" t="s">
        <v>6444</v>
      </c>
      <c r="L153" t="s">
        <v>6071</v>
      </c>
      <c r="N153">
        <v>2015</v>
      </c>
      <c r="O153">
        <v>16</v>
      </c>
      <c r="P153">
        <v>4</v>
      </c>
      <c r="Q153">
        <v>979</v>
      </c>
      <c r="R153">
        <v>995</v>
      </c>
      <c r="T153" t="s">
        <v>5519</v>
      </c>
    </row>
    <row r="154" spans="1:23" x14ac:dyDescent="0.25">
      <c r="A154" s="5"/>
      <c r="B154" t="s">
        <v>5441</v>
      </c>
      <c r="C154" t="str">
        <f t="shared" si="8"/>
        <v>DELETED</v>
      </c>
      <c r="D154" s="5"/>
      <c r="E154" s="5" t="s">
        <v>5431</v>
      </c>
      <c r="F154" s="5"/>
      <c r="G154" s="5"/>
      <c r="H154" s="6" t="s">
        <v>2942</v>
      </c>
      <c r="I154" t="s">
        <v>1309</v>
      </c>
      <c r="J154" t="s">
        <v>1839</v>
      </c>
      <c r="K154" t="s">
        <v>2039</v>
      </c>
      <c r="L154" t="s">
        <v>2331</v>
      </c>
      <c r="M154" t="s">
        <v>2305</v>
      </c>
      <c r="N154">
        <v>2011</v>
      </c>
      <c r="O154" t="s">
        <v>18</v>
      </c>
      <c r="Q154" t="s">
        <v>1413</v>
      </c>
      <c r="R154" t="s">
        <v>1441</v>
      </c>
      <c r="T154" t="s">
        <v>1000</v>
      </c>
      <c r="V154" t="s">
        <v>1126</v>
      </c>
      <c r="W154" t="s">
        <v>2143</v>
      </c>
    </row>
    <row r="155" spans="1:23" x14ac:dyDescent="0.25">
      <c r="A155" s="5"/>
      <c r="B155" t="s">
        <v>5425</v>
      </c>
      <c r="C155" t="str">
        <f t="shared" si="8"/>
        <v>DELETED</v>
      </c>
      <c r="D155" s="5"/>
      <c r="E155" s="5" t="s">
        <v>5431</v>
      </c>
      <c r="F155" s="5"/>
      <c r="G155" s="5"/>
      <c r="H155" s="6" t="s">
        <v>5244</v>
      </c>
      <c r="I155" t="s">
        <v>4447</v>
      </c>
      <c r="J155" t="s">
        <v>7287</v>
      </c>
      <c r="K155" t="s">
        <v>6607</v>
      </c>
      <c r="L155" t="s">
        <v>6608</v>
      </c>
      <c r="N155">
        <v>2013</v>
      </c>
      <c r="O155">
        <v>17</v>
      </c>
      <c r="P155">
        <v>3</v>
      </c>
      <c r="Q155">
        <v>427</v>
      </c>
      <c r="R155">
        <v>454</v>
      </c>
      <c r="T155" t="s">
        <v>6609</v>
      </c>
    </row>
    <row r="156" spans="1:23" x14ac:dyDescent="0.25">
      <c r="A156" s="5"/>
      <c r="B156" t="s">
        <v>5426</v>
      </c>
      <c r="C156" t="str">
        <f t="shared" si="8"/>
        <v>READ</v>
      </c>
      <c r="D156" s="5"/>
      <c r="E156" s="5"/>
      <c r="F156" s="5"/>
      <c r="G156" s="5"/>
      <c r="H156" s="6" t="s">
        <v>4983</v>
      </c>
      <c r="I156" t="s">
        <v>4210</v>
      </c>
      <c r="J156" t="s">
        <v>7140</v>
      </c>
      <c r="K156" t="s">
        <v>6047</v>
      </c>
      <c r="L156" t="s">
        <v>5571</v>
      </c>
      <c r="N156">
        <v>2021</v>
      </c>
      <c r="Q156">
        <v>263</v>
      </c>
      <c r="R156">
        <v>279</v>
      </c>
      <c r="V156" t="s">
        <v>5922</v>
      </c>
      <c r="W156" t="s">
        <v>5539</v>
      </c>
    </row>
    <row r="157" spans="1:23" x14ac:dyDescent="0.25">
      <c r="A157" s="5"/>
      <c r="B157" t="s">
        <v>5441</v>
      </c>
      <c r="C157" t="str">
        <f>IF(OR(D157="x",E157="x",F157="x",H157="x"),"DELETED","READ")</f>
        <v>DELETED</v>
      </c>
      <c r="D157" s="5"/>
      <c r="E157" s="5" t="s">
        <v>5431</v>
      </c>
      <c r="F157" s="5"/>
      <c r="G157" s="5"/>
      <c r="H157" t="str">
        <f>HYPERLINK("http://dx.doi.org/10.1109/ICWS.2014.38","http://dx.doi.org/10.1109/ICWS.2014.38")</f>
        <v>http://dx.doi.org/10.1109/ICWS.2014.38</v>
      </c>
      <c r="I157" t="s">
        <v>530</v>
      </c>
      <c r="J157" t="s">
        <v>270</v>
      </c>
      <c r="K157" t="s">
        <v>893</v>
      </c>
      <c r="L157" t="s">
        <v>572</v>
      </c>
      <c r="M157" t="s">
        <v>619</v>
      </c>
      <c r="N157">
        <v>2014</v>
      </c>
      <c r="O157" t="s">
        <v>18</v>
      </c>
      <c r="P157" t="s">
        <v>18</v>
      </c>
      <c r="Q157">
        <v>193</v>
      </c>
      <c r="R157">
        <v>200</v>
      </c>
      <c r="S157" t="s">
        <v>18</v>
      </c>
      <c r="T157" t="s">
        <v>18</v>
      </c>
      <c r="U157" t="s">
        <v>18</v>
      </c>
      <c r="V157" t="s">
        <v>953</v>
      </c>
    </row>
    <row r="158" spans="1:23" x14ac:dyDescent="0.25">
      <c r="A158" s="5"/>
      <c r="B158" t="s">
        <v>5432</v>
      </c>
      <c r="C158" t="str">
        <f t="shared" ref="C158:C167" si="9">IF(OR(D158="x",E158="x",F158="x",G158="x"),"DELETED","READ")</f>
        <v>DELETED</v>
      </c>
      <c r="D158" s="5"/>
      <c r="E158" s="5" t="s">
        <v>5431</v>
      </c>
      <c r="F158" s="5"/>
      <c r="G158" s="5"/>
      <c r="H158" s="6" t="s">
        <v>2672</v>
      </c>
      <c r="I158" t="s">
        <v>2671</v>
      </c>
      <c r="J158" t="s">
        <v>2673</v>
      </c>
      <c r="K158" t="s">
        <v>2674</v>
      </c>
      <c r="L158" t="s">
        <v>2675</v>
      </c>
      <c r="M158" t="s">
        <v>2676</v>
      </c>
      <c r="N158">
        <v>2015</v>
      </c>
      <c r="Q158">
        <v>1</v>
      </c>
      <c r="R158">
        <v>5</v>
      </c>
      <c r="S158">
        <v>30</v>
      </c>
      <c r="V158" s="1" t="s">
        <v>2677</v>
      </c>
      <c r="W158" t="s">
        <v>2458</v>
      </c>
    </row>
    <row r="159" spans="1:23" x14ac:dyDescent="0.25">
      <c r="A159" s="5"/>
      <c r="B159" t="s">
        <v>5436</v>
      </c>
      <c r="C159" t="str">
        <f t="shared" si="9"/>
        <v>DELETED</v>
      </c>
      <c r="D159" s="5"/>
      <c r="E159" s="5" t="s">
        <v>5431</v>
      </c>
      <c r="F159" s="5"/>
      <c r="G159" s="5"/>
      <c r="H159" s="6" t="s">
        <v>3795</v>
      </c>
      <c r="I159" t="s">
        <v>3793</v>
      </c>
      <c r="J159" t="s">
        <v>3796</v>
      </c>
      <c r="K159" t="s">
        <v>3794</v>
      </c>
      <c r="L159" t="s">
        <v>3229</v>
      </c>
      <c r="N159">
        <v>2014</v>
      </c>
      <c r="O159">
        <v>66</v>
      </c>
      <c r="Q159">
        <v>9</v>
      </c>
      <c r="R159">
        <v>19</v>
      </c>
      <c r="T159" t="s">
        <v>949</v>
      </c>
    </row>
    <row r="160" spans="1:23" x14ac:dyDescent="0.25">
      <c r="A160" s="5"/>
      <c r="B160" t="s">
        <v>5432</v>
      </c>
      <c r="C160" t="str">
        <f t="shared" si="9"/>
        <v>DELETED</v>
      </c>
      <c r="D160" s="5"/>
      <c r="E160" s="5" t="s">
        <v>5431</v>
      </c>
      <c r="F160" s="5"/>
      <c r="G160" s="5"/>
      <c r="H160" s="6" t="s">
        <v>2688</v>
      </c>
      <c r="I160" t="s">
        <v>2689</v>
      </c>
      <c r="J160" t="s">
        <v>2690</v>
      </c>
      <c r="K160" t="s">
        <v>2691</v>
      </c>
      <c r="L160" t="s">
        <v>2692</v>
      </c>
      <c r="M160" t="s">
        <v>2693</v>
      </c>
      <c r="N160">
        <v>2014</v>
      </c>
      <c r="Q160">
        <v>1</v>
      </c>
      <c r="R160">
        <v>6</v>
      </c>
      <c r="S160">
        <v>14</v>
      </c>
      <c r="V160" s="1" t="s">
        <v>2694</v>
      </c>
      <c r="W160" t="s">
        <v>2458</v>
      </c>
    </row>
    <row r="161" spans="1:23" x14ac:dyDescent="0.25">
      <c r="A161" s="5"/>
      <c r="B161" t="s">
        <v>5436</v>
      </c>
      <c r="C161" t="str">
        <f t="shared" si="9"/>
        <v>DELETED</v>
      </c>
      <c r="D161" s="5"/>
      <c r="E161" s="5" t="s">
        <v>5431</v>
      </c>
      <c r="F161" s="5"/>
      <c r="G161" s="5"/>
      <c r="H161" s="6" t="s">
        <v>3621</v>
      </c>
      <c r="I161" t="s">
        <v>3620</v>
      </c>
      <c r="J161" t="s">
        <v>3623</v>
      </c>
      <c r="K161" t="s">
        <v>3622</v>
      </c>
      <c r="L161" t="s">
        <v>3070</v>
      </c>
      <c r="N161">
        <v>2011</v>
      </c>
      <c r="O161">
        <v>38</v>
      </c>
      <c r="P161">
        <v>6</v>
      </c>
      <c r="Q161">
        <v>7029</v>
      </c>
      <c r="R161">
        <v>7040</v>
      </c>
      <c r="T161" t="s">
        <v>3066</v>
      </c>
    </row>
    <row r="162" spans="1:23" x14ac:dyDescent="0.25">
      <c r="A162" s="5"/>
      <c r="B162" t="s">
        <v>5436</v>
      </c>
      <c r="C162" t="str">
        <f t="shared" si="9"/>
        <v>READ</v>
      </c>
      <c r="D162" s="5"/>
      <c r="E162" s="5"/>
      <c r="F162" s="5"/>
      <c r="G162" s="5"/>
      <c r="H162" s="6" t="s">
        <v>3512</v>
      </c>
      <c r="I162" t="s">
        <v>3511</v>
      </c>
      <c r="J162" t="s">
        <v>3514</v>
      </c>
      <c r="K162" t="s">
        <v>3513</v>
      </c>
      <c r="L162" t="s">
        <v>3048</v>
      </c>
      <c r="N162">
        <v>2012</v>
      </c>
      <c r="O162">
        <v>63</v>
      </c>
      <c r="P162">
        <v>2</v>
      </c>
      <c r="Q162">
        <v>98</v>
      </c>
      <c r="R162">
        <v>111</v>
      </c>
      <c r="T162" t="s">
        <v>929</v>
      </c>
    </row>
    <row r="163" spans="1:23" x14ac:dyDescent="0.25">
      <c r="A163" s="5"/>
      <c r="B163" t="s">
        <v>5426</v>
      </c>
      <c r="C163" t="str">
        <f t="shared" si="9"/>
        <v>DELETED</v>
      </c>
      <c r="D163" s="5"/>
      <c r="E163" s="5"/>
      <c r="F163" s="5" t="s">
        <v>5431</v>
      </c>
      <c r="G163" s="5"/>
      <c r="H163" s="6" t="s">
        <v>5285</v>
      </c>
      <c r="I163" t="s">
        <v>4486</v>
      </c>
      <c r="J163" t="s">
        <v>7320</v>
      </c>
      <c r="K163" t="s">
        <v>6701</v>
      </c>
      <c r="L163" t="s">
        <v>5592</v>
      </c>
      <c r="N163">
        <v>2012</v>
      </c>
      <c r="Q163">
        <v>107</v>
      </c>
      <c r="R163">
        <v>120</v>
      </c>
      <c r="V163" t="s">
        <v>6702</v>
      </c>
      <c r="W163" t="s">
        <v>5640</v>
      </c>
    </row>
    <row r="164" spans="1:23" x14ac:dyDescent="0.25">
      <c r="A164" s="5"/>
      <c r="B164" t="s">
        <v>5424</v>
      </c>
      <c r="C164" t="str">
        <f t="shared" si="9"/>
        <v>DELETED</v>
      </c>
      <c r="D164" s="5"/>
      <c r="E164" s="5"/>
      <c r="F164" s="5" t="s">
        <v>5431</v>
      </c>
      <c r="G164" s="5"/>
      <c r="H164" s="6" t="s">
        <v>5137</v>
      </c>
      <c r="I164" t="s">
        <v>4348</v>
      </c>
      <c r="J164" t="s">
        <v>7219</v>
      </c>
      <c r="K164" t="s">
        <v>6378</v>
      </c>
      <c r="L164" t="s">
        <v>6379</v>
      </c>
      <c r="N164">
        <v>2017</v>
      </c>
      <c r="Q164">
        <v>45</v>
      </c>
      <c r="R164">
        <v>64</v>
      </c>
      <c r="V164" t="s">
        <v>6380</v>
      </c>
      <c r="W164" t="s">
        <v>5539</v>
      </c>
    </row>
    <row r="165" spans="1:23" x14ac:dyDescent="0.25">
      <c r="A165" s="5"/>
      <c r="B165" t="s">
        <v>5426</v>
      </c>
      <c r="C165" t="str">
        <f t="shared" si="9"/>
        <v>DELETED</v>
      </c>
      <c r="D165" s="5"/>
      <c r="E165" s="5" t="s">
        <v>5431</v>
      </c>
      <c r="F165" s="5"/>
      <c r="G165" s="5"/>
      <c r="H165" s="6" t="s">
        <v>5378</v>
      </c>
      <c r="I165" t="s">
        <v>4563</v>
      </c>
      <c r="J165" t="s">
        <v>7389</v>
      </c>
      <c r="K165" t="s">
        <v>6888</v>
      </c>
      <c r="L165" t="s">
        <v>6889</v>
      </c>
      <c r="N165">
        <v>2007</v>
      </c>
      <c r="Q165">
        <v>113</v>
      </c>
      <c r="R165">
        <v>130</v>
      </c>
      <c r="V165" t="s">
        <v>6890</v>
      </c>
      <c r="W165" t="s">
        <v>5640</v>
      </c>
    </row>
    <row r="166" spans="1:23" x14ac:dyDescent="0.25">
      <c r="A166" s="5"/>
      <c r="B166" t="s">
        <v>5426</v>
      </c>
      <c r="C166" t="str">
        <f t="shared" si="9"/>
        <v>DELETED</v>
      </c>
      <c r="D166" s="5"/>
      <c r="E166" s="5" t="s">
        <v>5431</v>
      </c>
      <c r="F166" s="5"/>
      <c r="G166" s="5"/>
      <c r="H166" s="6" t="s">
        <v>5253</v>
      </c>
      <c r="I166" t="s">
        <v>4456</v>
      </c>
      <c r="J166" t="s">
        <v>7293</v>
      </c>
      <c r="K166" t="s">
        <v>6626</v>
      </c>
      <c r="L166" t="s">
        <v>6627</v>
      </c>
      <c r="N166">
        <v>2013</v>
      </c>
      <c r="Q166">
        <v>274</v>
      </c>
      <c r="R166">
        <v>291</v>
      </c>
      <c r="V166" t="s">
        <v>6628</v>
      </c>
      <c r="W166" t="s">
        <v>5640</v>
      </c>
    </row>
    <row r="167" spans="1:23" x14ac:dyDescent="0.25">
      <c r="A167" s="5"/>
      <c r="B167" t="s">
        <v>5436</v>
      </c>
      <c r="C167" t="str">
        <f t="shared" si="9"/>
        <v>READ</v>
      </c>
      <c r="D167" s="5"/>
      <c r="E167" s="5"/>
      <c r="F167" s="5"/>
      <c r="G167" s="5"/>
      <c r="H167" s="6" t="s">
        <v>3099</v>
      </c>
      <c r="I167" t="s">
        <v>3098</v>
      </c>
      <c r="J167" t="s">
        <v>3103</v>
      </c>
      <c r="K167" t="s">
        <v>3101</v>
      </c>
      <c r="L167" t="s">
        <v>3100</v>
      </c>
      <c r="N167">
        <v>2025</v>
      </c>
      <c r="O167">
        <v>222</v>
      </c>
      <c r="Q167">
        <v>112306</v>
      </c>
      <c r="R167">
        <v>112306</v>
      </c>
      <c r="T167" t="s">
        <v>3102</v>
      </c>
    </row>
    <row r="168" spans="1:23" x14ac:dyDescent="0.25">
      <c r="A168" s="5"/>
      <c r="B168" t="s">
        <v>5441</v>
      </c>
      <c r="C168" t="str">
        <f>IF(OR(D168="x",E168="x",F168="x",H168="x"),"DELETED","READ")</f>
        <v>DELETED</v>
      </c>
      <c r="D168" s="5" t="s">
        <v>5431</v>
      </c>
      <c r="E168" s="5"/>
      <c r="F168" s="5"/>
      <c r="G168" s="5"/>
      <c r="H168" t="str">
        <f>HYPERLINK("http://dx.doi.org/10.1109/ICPM57379.2022.9980544","http://dx.doi.org/10.1109/ICPM57379.2022.9980544")</f>
        <v>http://dx.doi.org/10.1109/ICPM57379.2022.9980544</v>
      </c>
      <c r="I168" t="s">
        <v>358</v>
      </c>
      <c r="J168" t="s">
        <v>104</v>
      </c>
      <c r="K168" t="s">
        <v>721</v>
      </c>
      <c r="L168" t="s">
        <v>542</v>
      </c>
      <c r="M168" t="s">
        <v>597</v>
      </c>
      <c r="N168">
        <v>2022</v>
      </c>
      <c r="O168" t="s">
        <v>18</v>
      </c>
      <c r="P168" t="s">
        <v>18</v>
      </c>
      <c r="Q168">
        <v>72</v>
      </c>
      <c r="R168">
        <v>79</v>
      </c>
      <c r="S168" t="s">
        <v>18</v>
      </c>
      <c r="T168" t="s">
        <v>18</v>
      </c>
      <c r="U168" t="s">
        <v>18</v>
      </c>
      <c r="V168" t="s">
        <v>918</v>
      </c>
    </row>
    <row r="169" spans="1:23" x14ac:dyDescent="0.25">
      <c r="A169" s="5"/>
      <c r="B169" t="s">
        <v>5441</v>
      </c>
      <c r="C169" t="str">
        <f>IF(OR(D169="x",E169="x",F169="x",H169="x"),"DELETED","READ")</f>
        <v>DELETED</v>
      </c>
      <c r="D169" s="5" t="s">
        <v>5431</v>
      </c>
      <c r="E169" s="5"/>
      <c r="F169" s="5"/>
      <c r="G169" s="5"/>
      <c r="H169" t="str">
        <f>HYPERLINK("http://dx.doi.org/10.1109/ICPM63005.2024.10680660","http://dx.doi.org/10.1109/ICPM63005.2024.10680660")</f>
        <v>http://dx.doi.org/10.1109/ICPM63005.2024.10680660</v>
      </c>
      <c r="I169" t="s">
        <v>367</v>
      </c>
      <c r="J169" t="s">
        <v>114</v>
      </c>
      <c r="K169" t="s">
        <v>730</v>
      </c>
      <c r="L169" t="s">
        <v>537</v>
      </c>
      <c r="M169" t="s">
        <v>599</v>
      </c>
      <c r="N169">
        <v>2024</v>
      </c>
      <c r="O169" t="s">
        <v>18</v>
      </c>
      <c r="P169" t="s">
        <v>18</v>
      </c>
      <c r="Q169">
        <v>97</v>
      </c>
      <c r="R169">
        <v>104</v>
      </c>
      <c r="S169" t="s">
        <v>18</v>
      </c>
      <c r="T169" t="s">
        <v>18</v>
      </c>
      <c r="U169" t="s">
        <v>18</v>
      </c>
      <c r="V169" t="s">
        <v>910</v>
      </c>
      <c r="W169" t="s">
        <v>2143</v>
      </c>
    </row>
    <row r="170" spans="1:23" x14ac:dyDescent="0.25">
      <c r="A170" s="5" t="s">
        <v>5431</v>
      </c>
      <c r="B170" t="s">
        <v>5441</v>
      </c>
      <c r="C170" t="str">
        <f>IF(OR(D170="x",E170="x",F170="x",G170="x"),"DELETED","READ")</f>
        <v>DELETED</v>
      </c>
      <c r="D170" s="5" t="s">
        <v>5431</v>
      </c>
      <c r="E170" s="5"/>
      <c r="F170" s="5"/>
      <c r="G170" s="5"/>
      <c r="H170" s="6" t="s">
        <v>2838</v>
      </c>
      <c r="I170" t="s">
        <v>367</v>
      </c>
      <c r="J170" t="s">
        <v>1744</v>
      </c>
      <c r="K170" t="s">
        <v>730</v>
      </c>
      <c r="L170" t="s">
        <v>537</v>
      </c>
      <c r="M170" t="s">
        <v>599</v>
      </c>
      <c r="N170">
        <v>2024</v>
      </c>
      <c r="O170" t="s">
        <v>18</v>
      </c>
      <c r="Q170" t="s">
        <v>1426</v>
      </c>
      <c r="R170" t="s">
        <v>1427</v>
      </c>
      <c r="T170" t="s">
        <v>18</v>
      </c>
      <c r="V170" t="s">
        <v>910</v>
      </c>
      <c r="W170" t="s">
        <v>2143</v>
      </c>
    </row>
    <row r="171" spans="1:23" x14ac:dyDescent="0.25">
      <c r="A171" s="5"/>
      <c r="B171" t="s">
        <v>5441</v>
      </c>
      <c r="C171" t="str">
        <f>IF(OR(D171="x",E171="x",F171="x",H171="x"),"DELETED","READ")</f>
        <v>DELETED</v>
      </c>
      <c r="D171" s="5"/>
      <c r="E171" s="5" t="s">
        <v>5431</v>
      </c>
      <c r="F171" s="5"/>
      <c r="G171" s="5"/>
      <c r="H171" t="str">
        <f>HYPERLINK("http://dx.doi.org/10.1007/978-3-031-16103-2_24","http://dx.doi.org/10.1007/978-3-031-16103-2_24")</f>
        <v>http://dx.doi.org/10.1007/978-3-031-16103-2_24</v>
      </c>
      <c r="I171" t="s">
        <v>448</v>
      </c>
      <c r="J171" t="s">
        <v>192</v>
      </c>
      <c r="K171" t="s">
        <v>811</v>
      </c>
      <c r="L171" t="s">
        <v>533</v>
      </c>
      <c r="M171" t="s">
        <v>596</v>
      </c>
      <c r="N171">
        <v>2022</v>
      </c>
      <c r="O171">
        <v>13420</v>
      </c>
      <c r="P171" t="s">
        <v>18</v>
      </c>
      <c r="Q171">
        <v>361</v>
      </c>
      <c r="R171">
        <v>378</v>
      </c>
      <c r="S171" t="s">
        <v>18</v>
      </c>
      <c r="T171" t="s">
        <v>904</v>
      </c>
      <c r="U171" t="s">
        <v>905</v>
      </c>
      <c r="V171" t="s">
        <v>906</v>
      </c>
    </row>
    <row r="172" spans="1:23" x14ac:dyDescent="0.25">
      <c r="A172" s="5"/>
      <c r="B172" t="s">
        <v>5425</v>
      </c>
      <c r="C172" t="str">
        <f t="shared" ref="C172:C180" si="10">IF(OR(D172="x",E172="x",F172="x",G172="x"),"DELETED","READ")</f>
        <v>DELETED</v>
      </c>
      <c r="D172" s="5"/>
      <c r="E172" s="5" t="s">
        <v>5431</v>
      </c>
      <c r="F172" s="5"/>
      <c r="G172" s="5"/>
      <c r="H172" s="6" t="s">
        <v>5075</v>
      </c>
      <c r="I172" t="s">
        <v>4293</v>
      </c>
      <c r="J172" t="s">
        <v>7185</v>
      </c>
      <c r="K172" t="s">
        <v>6242</v>
      </c>
      <c r="L172" t="s">
        <v>5501</v>
      </c>
      <c r="N172">
        <v>2019</v>
      </c>
      <c r="O172">
        <v>62</v>
      </c>
      <c r="P172">
        <v>1</v>
      </c>
      <c r="Q172">
        <v>41</v>
      </c>
      <c r="R172">
        <v>60</v>
      </c>
      <c r="T172" t="s">
        <v>964</v>
      </c>
    </row>
    <row r="173" spans="1:23" x14ac:dyDescent="0.25">
      <c r="A173" s="5"/>
      <c r="B173" t="s">
        <v>5436</v>
      </c>
      <c r="C173" t="str">
        <f t="shared" si="10"/>
        <v>DELETED</v>
      </c>
      <c r="D173" s="5"/>
      <c r="E173" s="5"/>
      <c r="F173" s="5" t="s">
        <v>5431</v>
      </c>
      <c r="G173" s="5"/>
      <c r="H173" s="6" t="s">
        <v>3284</v>
      </c>
      <c r="I173" t="s">
        <v>3283</v>
      </c>
      <c r="J173" t="s">
        <v>3286</v>
      </c>
      <c r="K173" t="s">
        <v>3287</v>
      </c>
      <c r="L173" t="s">
        <v>3229</v>
      </c>
      <c r="N173">
        <v>2023</v>
      </c>
      <c r="O173">
        <v>165</v>
      </c>
      <c r="Q173">
        <v>113880</v>
      </c>
      <c r="R173">
        <v>113880</v>
      </c>
      <c r="T173" t="s">
        <v>949</v>
      </c>
    </row>
    <row r="174" spans="1:23" x14ac:dyDescent="0.25">
      <c r="A174" s="5"/>
      <c r="B174" t="s">
        <v>5424</v>
      </c>
      <c r="C174" t="str">
        <f t="shared" si="10"/>
        <v>DELETED</v>
      </c>
      <c r="D174" s="5"/>
      <c r="E174" s="5"/>
      <c r="F174" s="5" t="s">
        <v>5431</v>
      </c>
      <c r="G174" s="5"/>
      <c r="H174" s="6" t="s">
        <v>4740</v>
      </c>
      <c r="I174" t="s">
        <v>4011</v>
      </c>
      <c r="J174" t="s">
        <v>7004</v>
      </c>
      <c r="K174" t="s">
        <v>5537</v>
      </c>
      <c r="L174" t="s">
        <v>5538</v>
      </c>
      <c r="N174">
        <v>2023</v>
      </c>
      <c r="Q174">
        <v>237</v>
      </c>
      <c r="R174">
        <v>256</v>
      </c>
      <c r="V174" t="s">
        <v>5469</v>
      </c>
      <c r="W174" t="s">
        <v>5539</v>
      </c>
    </row>
    <row r="175" spans="1:23" x14ac:dyDescent="0.25">
      <c r="A175" s="5"/>
      <c r="B175" t="s">
        <v>5441</v>
      </c>
      <c r="C175" t="str">
        <f t="shared" si="10"/>
        <v>DELETED</v>
      </c>
      <c r="D175" s="5"/>
      <c r="E175" s="5" t="s">
        <v>5431</v>
      </c>
      <c r="F175" s="5"/>
      <c r="G175" s="5"/>
      <c r="H175" s="6" t="s">
        <v>2874</v>
      </c>
      <c r="I175" t="s">
        <v>1238</v>
      </c>
      <c r="J175" t="s">
        <v>1779</v>
      </c>
      <c r="K175" t="s">
        <v>1968</v>
      </c>
      <c r="L175" t="s">
        <v>2224</v>
      </c>
      <c r="M175" t="s">
        <v>2160</v>
      </c>
      <c r="N175">
        <v>2009</v>
      </c>
      <c r="O175" t="s">
        <v>18</v>
      </c>
      <c r="Q175" t="s">
        <v>1470</v>
      </c>
      <c r="R175" t="s">
        <v>1485</v>
      </c>
      <c r="T175" t="s">
        <v>1001</v>
      </c>
      <c r="V175" t="s">
        <v>1072</v>
      </c>
      <c r="W175" t="s">
        <v>2143</v>
      </c>
    </row>
    <row r="176" spans="1:23" x14ac:dyDescent="0.25">
      <c r="A176" s="5"/>
      <c r="B176" t="s">
        <v>5424</v>
      </c>
      <c r="C176" t="str">
        <f t="shared" si="10"/>
        <v>DELETED</v>
      </c>
      <c r="D176" s="5"/>
      <c r="E176" s="5"/>
      <c r="F176" s="5" t="s">
        <v>5431</v>
      </c>
      <c r="G176" s="5"/>
      <c r="H176" s="6" t="s">
        <v>4723</v>
      </c>
      <c r="I176" t="s">
        <v>4000</v>
      </c>
      <c r="J176" t="s">
        <v>4610</v>
      </c>
      <c r="K176" t="s">
        <v>5504</v>
      </c>
      <c r="L176" t="s">
        <v>5503</v>
      </c>
      <c r="N176">
        <v>2023</v>
      </c>
      <c r="Q176">
        <v>7</v>
      </c>
      <c r="R176">
        <v>30</v>
      </c>
      <c r="V176" t="s">
        <v>5462</v>
      </c>
      <c r="W176" t="s">
        <v>5505</v>
      </c>
    </row>
    <row r="177" spans="1:23" x14ac:dyDescent="0.25">
      <c r="A177" s="5"/>
      <c r="B177" t="s">
        <v>5441</v>
      </c>
      <c r="C177" t="str">
        <f t="shared" si="10"/>
        <v>DELETED</v>
      </c>
      <c r="D177" s="5" t="s">
        <v>5431</v>
      </c>
      <c r="E177" s="5"/>
      <c r="F177" s="5"/>
      <c r="G177" s="5"/>
      <c r="H177" s="6" t="s">
        <v>2891</v>
      </c>
      <c r="I177" t="s">
        <v>1256</v>
      </c>
      <c r="J177" t="s">
        <v>1795</v>
      </c>
      <c r="K177" t="s">
        <v>1986</v>
      </c>
      <c r="L177" t="s">
        <v>2249</v>
      </c>
      <c r="M177" t="s">
        <v>2206</v>
      </c>
      <c r="N177">
        <v>2021</v>
      </c>
      <c r="O177" t="s">
        <v>18</v>
      </c>
      <c r="Q177" t="s">
        <v>1513</v>
      </c>
      <c r="R177" t="s">
        <v>1514</v>
      </c>
      <c r="T177" t="s">
        <v>18</v>
      </c>
      <c r="V177" t="s">
        <v>1087</v>
      </c>
      <c r="W177" t="s">
        <v>2143</v>
      </c>
    </row>
    <row r="178" spans="1:23" x14ac:dyDescent="0.25">
      <c r="A178" s="5"/>
      <c r="B178" t="s">
        <v>5426</v>
      </c>
      <c r="C178" t="str">
        <f t="shared" si="10"/>
        <v>DELETED</v>
      </c>
      <c r="D178" s="5"/>
      <c r="E178" s="5" t="s">
        <v>5431</v>
      </c>
      <c r="F178" s="5"/>
      <c r="G178" s="5"/>
      <c r="H178" s="6" t="s">
        <v>4815</v>
      </c>
      <c r="I178" t="s">
        <v>7464</v>
      </c>
      <c r="J178" t="s">
        <v>7055</v>
      </c>
      <c r="K178" t="s">
        <v>5678</v>
      </c>
      <c r="L178" t="s">
        <v>5679</v>
      </c>
      <c r="N178">
        <v>2025</v>
      </c>
      <c r="Q178">
        <v>62</v>
      </c>
      <c r="R178">
        <v>69</v>
      </c>
      <c r="V178" t="s">
        <v>5680</v>
      </c>
      <c r="W178" t="s">
        <v>5498</v>
      </c>
    </row>
    <row r="179" spans="1:23" x14ac:dyDescent="0.25">
      <c r="A179" s="5"/>
      <c r="B179" t="s">
        <v>5426</v>
      </c>
      <c r="C179" t="str">
        <f t="shared" si="10"/>
        <v>DELETED</v>
      </c>
      <c r="D179" s="5"/>
      <c r="E179" s="5" t="s">
        <v>5431</v>
      </c>
      <c r="F179" s="5"/>
      <c r="G179" s="5"/>
      <c r="H179" s="6" t="s">
        <v>5274</v>
      </c>
      <c r="I179" t="s">
        <v>4475</v>
      </c>
      <c r="J179" t="s">
        <v>7311</v>
      </c>
      <c r="K179" t="s">
        <v>6679</v>
      </c>
      <c r="L179" t="s">
        <v>6680</v>
      </c>
      <c r="N179">
        <v>2012</v>
      </c>
      <c r="Q179">
        <v>137</v>
      </c>
      <c r="R179">
        <v>151</v>
      </c>
      <c r="V179" t="s">
        <v>6681</v>
      </c>
      <c r="W179" t="s">
        <v>5640</v>
      </c>
    </row>
    <row r="180" spans="1:23" x14ac:dyDescent="0.25">
      <c r="A180" s="5"/>
      <c r="B180" t="s">
        <v>5441</v>
      </c>
      <c r="C180" t="str">
        <f t="shared" si="10"/>
        <v>DELETED</v>
      </c>
      <c r="D180" s="5"/>
      <c r="E180" s="5"/>
      <c r="F180" s="5" t="s">
        <v>5431</v>
      </c>
      <c r="G180" s="5"/>
      <c r="H180" s="6" t="s">
        <v>2897</v>
      </c>
      <c r="I180" t="s">
        <v>1262</v>
      </c>
      <c r="J180" t="s">
        <v>1800</v>
      </c>
      <c r="K180" t="s">
        <v>1992</v>
      </c>
      <c r="L180" t="s">
        <v>2254</v>
      </c>
      <c r="M180" t="s">
        <v>2221</v>
      </c>
      <c r="N180">
        <v>2009</v>
      </c>
      <c r="O180" t="s">
        <v>18</v>
      </c>
      <c r="Q180" t="s">
        <v>1413</v>
      </c>
      <c r="R180" t="s">
        <v>1414</v>
      </c>
      <c r="T180" t="s">
        <v>18</v>
      </c>
      <c r="V180" t="s">
        <v>1091</v>
      </c>
      <c r="W180" t="s">
        <v>2143</v>
      </c>
    </row>
    <row r="181" spans="1:23" x14ac:dyDescent="0.25">
      <c r="A181" s="5"/>
      <c r="B181" t="s">
        <v>5441</v>
      </c>
      <c r="C181" t="str">
        <f>IF(OR(D181="x",E181="x",F181="x",H181="x"),"DELETED","READ")</f>
        <v>DELETED</v>
      </c>
      <c r="D181" s="5"/>
      <c r="E181" s="5" t="s">
        <v>5431</v>
      </c>
      <c r="F181" s="5"/>
      <c r="G181" s="5"/>
      <c r="H181" t="str">
        <f>HYPERLINK("http://dx.doi.org/10.1109/SCC.2017.63","http://dx.doi.org/10.1109/SCC.2017.63")</f>
        <v>http://dx.doi.org/10.1109/SCC.2017.63</v>
      </c>
      <c r="I181" t="s">
        <v>316</v>
      </c>
      <c r="J181" t="s">
        <v>63</v>
      </c>
      <c r="K181" t="s">
        <v>679</v>
      </c>
      <c r="L181" t="s">
        <v>554</v>
      </c>
      <c r="M181" t="s">
        <v>607</v>
      </c>
      <c r="N181">
        <v>2017</v>
      </c>
      <c r="O181" t="s">
        <v>18</v>
      </c>
      <c r="P181" t="s">
        <v>18</v>
      </c>
      <c r="Q181">
        <v>442</v>
      </c>
      <c r="R181">
        <v>449</v>
      </c>
      <c r="S181" t="s">
        <v>18</v>
      </c>
      <c r="T181" t="s">
        <v>18</v>
      </c>
      <c r="U181" t="s">
        <v>18</v>
      </c>
      <c r="V181" t="s">
        <v>931</v>
      </c>
    </row>
    <row r="182" spans="1:23" x14ac:dyDescent="0.25">
      <c r="A182" s="5"/>
      <c r="B182" t="s">
        <v>5441</v>
      </c>
      <c r="C182" t="str">
        <f>IF(OR(D182="x",E182="x",F182="x",H182="x"),"DELETED","READ")</f>
        <v>DELETED</v>
      </c>
      <c r="D182" s="5"/>
      <c r="E182" s="5" t="s">
        <v>5431</v>
      </c>
      <c r="F182" s="5"/>
      <c r="G182" s="5"/>
      <c r="H182" t="str">
        <f>HYPERLINK("http://dx.doi.org/10.1109/ICPM63005.2024.10680678","http://dx.doi.org/10.1109/ICPM63005.2024.10680678")</f>
        <v>http://dx.doi.org/10.1109/ICPM63005.2024.10680678</v>
      </c>
      <c r="I182" t="s">
        <v>482</v>
      </c>
      <c r="J182" t="s">
        <v>224</v>
      </c>
      <c r="K182" t="s">
        <v>845</v>
      </c>
      <c r="L182" t="s">
        <v>537</v>
      </c>
      <c r="M182" t="s">
        <v>599</v>
      </c>
      <c r="N182">
        <v>2024</v>
      </c>
      <c r="O182" t="s">
        <v>18</v>
      </c>
      <c r="P182" t="s">
        <v>18</v>
      </c>
      <c r="Q182">
        <v>161</v>
      </c>
      <c r="R182">
        <v>168</v>
      </c>
      <c r="S182" t="s">
        <v>18</v>
      </c>
      <c r="T182" t="s">
        <v>18</v>
      </c>
      <c r="U182" t="s">
        <v>18</v>
      </c>
      <c r="V182" t="s">
        <v>910</v>
      </c>
    </row>
    <row r="183" spans="1:23" x14ac:dyDescent="0.25">
      <c r="A183" s="5"/>
      <c r="B183" t="s">
        <v>5436</v>
      </c>
      <c r="C183" t="str">
        <f t="shared" ref="C183:C188" si="11">IF(OR(D183="x",E183="x",F183="x",G183="x"),"DELETED","READ")</f>
        <v>DELETED</v>
      </c>
      <c r="D183" s="5"/>
      <c r="E183" s="5" t="s">
        <v>5431</v>
      </c>
      <c r="F183" s="5"/>
      <c r="G183" s="5"/>
      <c r="H183" s="6" t="s">
        <v>3686</v>
      </c>
      <c r="I183" t="s">
        <v>3685</v>
      </c>
      <c r="J183" t="s">
        <v>3690</v>
      </c>
      <c r="K183" t="s">
        <v>3688</v>
      </c>
      <c r="L183" t="s">
        <v>3687</v>
      </c>
      <c r="N183">
        <v>2008</v>
      </c>
      <c r="O183">
        <v>114</v>
      </c>
      <c r="P183">
        <v>1</v>
      </c>
      <c r="Q183">
        <v>91</v>
      </c>
      <c r="R183">
        <v>104</v>
      </c>
      <c r="T183" t="s">
        <v>3689</v>
      </c>
    </row>
    <row r="184" spans="1:23" x14ac:dyDescent="0.25">
      <c r="A184" s="5"/>
      <c r="B184" t="s">
        <v>5426</v>
      </c>
      <c r="C184" t="str">
        <f t="shared" si="11"/>
        <v>READ</v>
      </c>
      <c r="D184" s="5"/>
      <c r="E184" s="5"/>
      <c r="F184" s="5"/>
      <c r="G184" s="5"/>
      <c r="H184" s="6" t="s">
        <v>4964</v>
      </c>
      <c r="I184" t="s">
        <v>4192</v>
      </c>
      <c r="J184" t="s">
        <v>7133</v>
      </c>
      <c r="K184" t="s">
        <v>5994</v>
      </c>
      <c r="L184" t="s">
        <v>5890</v>
      </c>
      <c r="N184">
        <v>2019</v>
      </c>
      <c r="Q184">
        <v>121</v>
      </c>
      <c r="R184">
        <v>131</v>
      </c>
      <c r="V184" t="s">
        <v>5995</v>
      </c>
      <c r="W184" t="s">
        <v>5539</v>
      </c>
    </row>
    <row r="185" spans="1:23" x14ac:dyDescent="0.25">
      <c r="A185" s="5"/>
      <c r="B185" t="s">
        <v>5432</v>
      </c>
      <c r="C185" t="str">
        <f t="shared" si="11"/>
        <v>DELETED</v>
      </c>
      <c r="D185" s="5" t="s">
        <v>5431</v>
      </c>
      <c r="E185" s="5"/>
      <c r="F185" s="5"/>
      <c r="G185" s="5"/>
      <c r="H185" s="6" t="s">
        <v>2503</v>
      </c>
      <c r="I185" t="s">
        <v>2502</v>
      </c>
      <c r="J185" t="s">
        <v>2504</v>
      </c>
      <c r="K185" t="s">
        <v>2505</v>
      </c>
      <c r="L185" t="s">
        <v>2509</v>
      </c>
      <c r="M185" t="s">
        <v>2506</v>
      </c>
      <c r="N185">
        <v>2012</v>
      </c>
      <c r="Q185">
        <v>379</v>
      </c>
      <c r="R185">
        <v>388</v>
      </c>
      <c r="V185" s="1" t="s">
        <v>2507</v>
      </c>
      <c r="W185" t="s">
        <v>2458</v>
      </c>
    </row>
    <row r="186" spans="1:23" x14ac:dyDescent="0.25">
      <c r="A186" s="5"/>
      <c r="B186" t="s">
        <v>5441</v>
      </c>
      <c r="C186" t="str">
        <f t="shared" si="11"/>
        <v>READ</v>
      </c>
      <c r="D186" s="5"/>
      <c r="E186" s="5"/>
      <c r="F186" s="5"/>
      <c r="G186" s="5"/>
      <c r="H186" s="6" t="s">
        <v>2899</v>
      </c>
      <c r="I186" t="s">
        <v>1264</v>
      </c>
      <c r="J186" t="s">
        <v>1802</v>
      </c>
      <c r="K186" t="s">
        <v>1994</v>
      </c>
      <c r="L186" t="s">
        <v>2255</v>
      </c>
      <c r="M186" t="s">
        <v>2222</v>
      </c>
      <c r="N186">
        <v>2016</v>
      </c>
      <c r="O186" t="s">
        <v>18</v>
      </c>
      <c r="Q186" t="s">
        <v>1525</v>
      </c>
      <c r="R186" t="s">
        <v>1526</v>
      </c>
      <c r="T186" t="s">
        <v>1000</v>
      </c>
      <c r="V186" t="s">
        <v>1092</v>
      </c>
      <c r="W186" t="s">
        <v>2143</v>
      </c>
    </row>
    <row r="187" spans="1:23" x14ac:dyDescent="0.25">
      <c r="A187" s="5"/>
      <c r="B187" t="s">
        <v>5436</v>
      </c>
      <c r="C187" t="str">
        <f t="shared" si="11"/>
        <v>DELETED</v>
      </c>
      <c r="D187" s="5"/>
      <c r="E187" s="5" t="s">
        <v>5431</v>
      </c>
      <c r="F187" s="5"/>
      <c r="G187" s="5"/>
      <c r="H187" s="6" t="s">
        <v>3199</v>
      </c>
      <c r="I187" t="s">
        <v>3198</v>
      </c>
      <c r="J187" t="s">
        <v>3201</v>
      </c>
      <c r="K187" t="s">
        <v>3200</v>
      </c>
      <c r="L187" t="s">
        <v>3100</v>
      </c>
      <c r="N187">
        <v>2012</v>
      </c>
      <c r="O187">
        <v>85</v>
      </c>
      <c r="P187">
        <v>6</v>
      </c>
      <c r="Q187">
        <v>1370</v>
      </c>
      <c r="R187">
        <v>1385</v>
      </c>
      <c r="T187" t="s">
        <v>3102</v>
      </c>
    </row>
    <row r="188" spans="1:23" x14ac:dyDescent="0.25">
      <c r="A188" s="5"/>
      <c r="B188" t="s">
        <v>5441</v>
      </c>
      <c r="C188" t="str">
        <f t="shared" si="11"/>
        <v>DELETED</v>
      </c>
      <c r="D188" s="5" t="s">
        <v>5431</v>
      </c>
      <c r="E188" s="5"/>
      <c r="F188" s="5"/>
      <c r="G188" s="5"/>
      <c r="H188" s="6" t="s">
        <v>3006</v>
      </c>
      <c r="I188" t="s">
        <v>1381</v>
      </c>
      <c r="J188" t="s">
        <v>1908</v>
      </c>
      <c r="K188" t="s">
        <v>2110</v>
      </c>
      <c r="L188" t="s">
        <v>2421</v>
      </c>
      <c r="M188" t="s">
        <v>2419</v>
      </c>
      <c r="N188">
        <v>2022</v>
      </c>
      <c r="O188" t="s">
        <v>18</v>
      </c>
      <c r="Q188" t="s">
        <v>1707</v>
      </c>
      <c r="R188" t="s">
        <v>1708</v>
      </c>
      <c r="T188" t="s">
        <v>1035</v>
      </c>
      <c r="V188" t="s">
        <v>1177</v>
      </c>
      <c r="W188" t="s">
        <v>2143</v>
      </c>
    </row>
    <row r="189" spans="1:23" x14ac:dyDescent="0.25">
      <c r="A189" s="5"/>
      <c r="B189" t="s">
        <v>5441</v>
      </c>
      <c r="C189" t="str">
        <f>IF(OR(D189="x",E189="x",F189="x",H189="x"),"DELETED","READ")</f>
        <v>DELETED</v>
      </c>
      <c r="D189" s="5" t="s">
        <v>5431</v>
      </c>
      <c r="E189" s="5"/>
      <c r="F189" s="5"/>
      <c r="G189" s="5"/>
      <c r="H189" t="str">
        <f>HYPERLINK("http://dx.doi.org/10.1109/IEEE.ICCC.2017.15","http://dx.doi.org/10.1109/IEEE.ICCC.2017.15")</f>
        <v>http://dx.doi.org/10.1109/IEEE.ICCC.2017.15</v>
      </c>
      <c r="I189" t="s">
        <v>455</v>
      </c>
      <c r="J189" t="s">
        <v>198</v>
      </c>
      <c r="K189" t="s">
        <v>818</v>
      </c>
      <c r="L189" t="s">
        <v>581</v>
      </c>
      <c r="M189" t="s">
        <v>626</v>
      </c>
      <c r="N189">
        <v>2017</v>
      </c>
      <c r="O189" t="s">
        <v>18</v>
      </c>
      <c r="P189" t="s">
        <v>18</v>
      </c>
      <c r="Q189">
        <v>56</v>
      </c>
      <c r="R189">
        <v>63</v>
      </c>
      <c r="S189" t="s">
        <v>18</v>
      </c>
      <c r="T189" t="s">
        <v>18</v>
      </c>
      <c r="U189" t="s">
        <v>18</v>
      </c>
      <c r="V189" t="s">
        <v>966</v>
      </c>
    </row>
    <row r="190" spans="1:23" x14ac:dyDescent="0.25">
      <c r="A190" s="5"/>
      <c r="B190" t="s">
        <v>5426</v>
      </c>
      <c r="C190" t="str">
        <f t="shared" ref="C190:C195" si="12">IF(OR(D190="x",E190="x",F190="x",G190="x"),"DELETED","READ")</f>
        <v>DELETED</v>
      </c>
      <c r="D190" s="5"/>
      <c r="E190" s="5"/>
      <c r="F190" s="5" t="s">
        <v>5431</v>
      </c>
      <c r="G190" s="5"/>
      <c r="H190" s="6" t="s">
        <v>5217</v>
      </c>
      <c r="I190" t="s">
        <v>4420</v>
      </c>
      <c r="J190" t="s">
        <v>7271</v>
      </c>
      <c r="K190" t="s">
        <v>6544</v>
      </c>
      <c r="L190" t="s">
        <v>6545</v>
      </c>
      <c r="N190">
        <v>2014</v>
      </c>
      <c r="Q190">
        <v>151</v>
      </c>
      <c r="R190">
        <v>166</v>
      </c>
      <c r="V190" t="s">
        <v>6546</v>
      </c>
      <c r="W190" t="s">
        <v>5539</v>
      </c>
    </row>
    <row r="191" spans="1:23" x14ac:dyDescent="0.25">
      <c r="A191" s="5"/>
      <c r="B191" t="s">
        <v>5424</v>
      </c>
      <c r="C191" t="str">
        <f t="shared" si="12"/>
        <v>DELETED</v>
      </c>
      <c r="D191" s="5" t="s">
        <v>5431</v>
      </c>
      <c r="E191" s="5"/>
      <c r="F191" s="5"/>
      <c r="G191" s="5"/>
      <c r="H191" s="6" t="s">
        <v>4966</v>
      </c>
      <c r="I191" t="s">
        <v>4194</v>
      </c>
      <c r="J191" t="s">
        <v>7134</v>
      </c>
      <c r="K191" t="s">
        <v>5999</v>
      </c>
      <c r="L191" t="s">
        <v>6000</v>
      </c>
      <c r="N191">
        <v>2023</v>
      </c>
      <c r="Q191">
        <v>73</v>
      </c>
      <c r="R191">
        <v>93</v>
      </c>
      <c r="V191" t="s">
        <v>6001</v>
      </c>
      <c r="W191" t="s">
        <v>5725</v>
      </c>
    </row>
    <row r="192" spans="1:23" x14ac:dyDescent="0.25">
      <c r="A192" s="5"/>
      <c r="B192" t="s">
        <v>5436</v>
      </c>
      <c r="C192" t="str">
        <f t="shared" si="12"/>
        <v>DELETED</v>
      </c>
      <c r="D192" s="5"/>
      <c r="E192" s="5" t="s">
        <v>5431</v>
      </c>
      <c r="F192" s="5"/>
      <c r="G192" s="5"/>
      <c r="H192" s="6" t="s">
        <v>3130</v>
      </c>
      <c r="I192" t="s">
        <v>3128</v>
      </c>
      <c r="J192" t="s">
        <v>3132</v>
      </c>
      <c r="K192" t="s">
        <v>3131</v>
      </c>
      <c r="L192" t="s">
        <v>3091</v>
      </c>
      <c r="M192" t="s">
        <v>3129</v>
      </c>
      <c r="N192">
        <v>2016</v>
      </c>
      <c r="O192">
        <v>91</v>
      </c>
      <c r="Q192">
        <v>734</v>
      </c>
      <c r="R192">
        <v>743</v>
      </c>
      <c r="T192" t="s">
        <v>917</v>
      </c>
    </row>
    <row r="193" spans="1:24" x14ac:dyDescent="0.25">
      <c r="A193" s="5"/>
      <c r="B193" t="s">
        <v>5424</v>
      </c>
      <c r="C193" t="str">
        <f t="shared" si="12"/>
        <v>DELETED</v>
      </c>
      <c r="D193" s="5" t="s">
        <v>5431</v>
      </c>
      <c r="E193" s="5"/>
      <c r="F193" s="5"/>
      <c r="G193" s="5"/>
      <c r="H193" s="6" t="s">
        <v>4919</v>
      </c>
      <c r="I193" t="s">
        <v>4155</v>
      </c>
      <c r="J193" t="s">
        <v>7108</v>
      </c>
      <c r="K193" t="s">
        <v>5901</v>
      </c>
      <c r="L193" t="s">
        <v>5902</v>
      </c>
      <c r="N193">
        <v>2022</v>
      </c>
      <c r="Q193">
        <v>81</v>
      </c>
      <c r="R193">
        <v>93</v>
      </c>
      <c r="V193" t="s">
        <v>5903</v>
      </c>
      <c r="W193" t="s">
        <v>5505</v>
      </c>
      <c r="X193" t="s">
        <v>7451</v>
      </c>
    </row>
    <row r="194" spans="1:24" x14ac:dyDescent="0.25">
      <c r="A194" s="5"/>
      <c r="B194" t="s">
        <v>5424</v>
      </c>
      <c r="C194" t="str">
        <f t="shared" si="12"/>
        <v>DELETED</v>
      </c>
      <c r="D194" s="5" t="s">
        <v>5431</v>
      </c>
      <c r="E194" s="5"/>
      <c r="F194" s="5"/>
      <c r="G194" s="5"/>
      <c r="H194" s="6" t="s">
        <v>4859</v>
      </c>
      <c r="I194" t="s">
        <v>4103</v>
      </c>
      <c r="J194" t="s">
        <v>4636</v>
      </c>
      <c r="K194" t="s">
        <v>5765</v>
      </c>
      <c r="L194" t="s">
        <v>5766</v>
      </c>
      <c r="N194">
        <v>2023</v>
      </c>
      <c r="Q194">
        <v>169</v>
      </c>
      <c r="R194">
        <v>178</v>
      </c>
      <c r="V194" t="s">
        <v>5767</v>
      </c>
      <c r="W194" t="s">
        <v>5539</v>
      </c>
      <c r="X194" t="s">
        <v>7451</v>
      </c>
    </row>
    <row r="195" spans="1:24" x14ac:dyDescent="0.25">
      <c r="A195" s="5"/>
      <c r="B195" t="s">
        <v>5436</v>
      </c>
      <c r="C195" t="str">
        <f t="shared" si="12"/>
        <v>DELETED</v>
      </c>
      <c r="D195" s="5" t="s">
        <v>5431</v>
      </c>
      <c r="E195" s="5"/>
      <c r="F195" s="5"/>
      <c r="G195" s="5"/>
      <c r="H195" s="6" t="s">
        <v>3607</v>
      </c>
      <c r="I195" t="s">
        <v>3606</v>
      </c>
      <c r="J195" t="s">
        <v>3611</v>
      </c>
      <c r="K195" t="s">
        <v>3608</v>
      </c>
      <c r="L195" t="s">
        <v>3609</v>
      </c>
      <c r="N195">
        <v>2022</v>
      </c>
      <c r="O195">
        <v>303</v>
      </c>
      <c r="P195">
        <v>3</v>
      </c>
      <c r="Q195">
        <v>1304</v>
      </c>
      <c r="R195">
        <v>1320</v>
      </c>
      <c r="T195" t="s">
        <v>3610</v>
      </c>
    </row>
    <row r="196" spans="1:24" x14ac:dyDescent="0.25">
      <c r="A196" s="5"/>
      <c r="B196" t="s">
        <v>5441</v>
      </c>
      <c r="C196" t="str">
        <f>IF(OR(D196="x",E196="x",F196="x",H196="x"),"DELETED","READ")</f>
        <v>DELETED</v>
      </c>
      <c r="D196" s="5" t="s">
        <v>5431</v>
      </c>
      <c r="E196" s="5"/>
      <c r="F196" s="5"/>
      <c r="G196" s="5"/>
      <c r="H196" t="str">
        <f>HYPERLINK("http://dx.doi.org/10.1007/978-3-031-27815-0_29","http://dx.doi.org/10.1007/978-3-031-27815-0_29")</f>
        <v>http://dx.doi.org/10.1007/978-3-031-27815-0_29</v>
      </c>
      <c r="I196" t="s">
        <v>376</v>
      </c>
      <c r="J196" t="s">
        <v>123</v>
      </c>
      <c r="K196" t="s">
        <v>739</v>
      </c>
      <c r="L196" t="s">
        <v>535</v>
      </c>
      <c r="M196" t="s">
        <v>597</v>
      </c>
      <c r="N196">
        <v>2023</v>
      </c>
      <c r="O196">
        <v>468</v>
      </c>
      <c r="P196" t="s">
        <v>18</v>
      </c>
      <c r="Q196">
        <v>391</v>
      </c>
      <c r="R196">
        <v>403</v>
      </c>
      <c r="S196" t="s">
        <v>18</v>
      </c>
      <c r="T196" t="s">
        <v>901</v>
      </c>
      <c r="U196" t="s">
        <v>902</v>
      </c>
      <c r="V196" t="s">
        <v>908</v>
      </c>
    </row>
    <row r="197" spans="1:24" x14ac:dyDescent="0.25">
      <c r="A197" s="5"/>
      <c r="B197" t="s">
        <v>5436</v>
      </c>
      <c r="C197" t="str">
        <f t="shared" ref="C197:C205" si="13">IF(OR(D197="x",E197="x",F197="x",G197="x"),"DELETED","READ")</f>
        <v>DELETED</v>
      </c>
      <c r="D197" s="5"/>
      <c r="E197" s="5" t="s">
        <v>5431</v>
      </c>
      <c r="F197" s="5"/>
      <c r="G197" s="5"/>
      <c r="H197" s="6" t="s">
        <v>3964</v>
      </c>
      <c r="I197" t="s">
        <v>3963</v>
      </c>
      <c r="J197" t="s">
        <v>3966</v>
      </c>
      <c r="K197" t="s">
        <v>3965</v>
      </c>
      <c r="L197" t="s">
        <v>3078</v>
      </c>
      <c r="N197">
        <v>2005</v>
      </c>
      <c r="O197">
        <v>53</v>
      </c>
      <c r="P197">
        <v>2</v>
      </c>
      <c r="Q197">
        <v>129</v>
      </c>
      <c r="R197">
        <v>162</v>
      </c>
      <c r="T197" t="s">
        <v>955</v>
      </c>
    </row>
    <row r="198" spans="1:24" x14ac:dyDescent="0.25">
      <c r="A198" s="5"/>
      <c r="B198" t="s">
        <v>5424</v>
      </c>
      <c r="C198" t="str">
        <f t="shared" si="13"/>
        <v>DELETED</v>
      </c>
      <c r="D198" s="5" t="s">
        <v>5431</v>
      </c>
      <c r="E198" s="5"/>
      <c r="F198" s="5"/>
      <c r="G198" s="5"/>
      <c r="H198" s="6" t="s">
        <v>5222</v>
      </c>
      <c r="I198" t="s">
        <v>4425</v>
      </c>
      <c r="J198" t="s">
        <v>4701</v>
      </c>
      <c r="K198" t="s">
        <v>6557</v>
      </c>
      <c r="L198" t="s">
        <v>6558</v>
      </c>
      <c r="N198">
        <v>2014</v>
      </c>
      <c r="Q198">
        <v>173</v>
      </c>
      <c r="R198">
        <v>274</v>
      </c>
      <c r="V198" t="s">
        <v>6559</v>
      </c>
      <c r="W198" t="s">
        <v>5539</v>
      </c>
    </row>
    <row r="199" spans="1:24" x14ac:dyDescent="0.25">
      <c r="A199" s="5"/>
      <c r="B199" t="s">
        <v>5426</v>
      </c>
      <c r="C199" t="str">
        <f t="shared" si="13"/>
        <v>DELETED</v>
      </c>
      <c r="D199" s="5"/>
      <c r="E199" s="5" t="s">
        <v>5431</v>
      </c>
      <c r="F199" s="5"/>
      <c r="G199" s="5"/>
      <c r="H199" s="6" t="s">
        <v>4954</v>
      </c>
      <c r="I199" t="s">
        <v>7481</v>
      </c>
      <c r="J199" t="s">
        <v>7129</v>
      </c>
      <c r="K199" t="s">
        <v>5974</v>
      </c>
      <c r="L199" t="s">
        <v>5571</v>
      </c>
      <c r="N199">
        <v>2023</v>
      </c>
      <c r="Q199">
        <v>319</v>
      </c>
      <c r="R199">
        <v>336</v>
      </c>
      <c r="V199" t="s">
        <v>5600</v>
      </c>
      <c r="W199" t="s">
        <v>5498</v>
      </c>
    </row>
    <row r="200" spans="1:24" x14ac:dyDescent="0.25">
      <c r="A200" s="5"/>
      <c r="B200" t="s">
        <v>5425</v>
      </c>
      <c r="C200" t="str">
        <f t="shared" si="13"/>
        <v>DELETED</v>
      </c>
      <c r="D200" s="5"/>
      <c r="E200" s="5"/>
      <c r="F200" s="5" t="s">
        <v>5431</v>
      </c>
      <c r="G200" s="5"/>
      <c r="H200" s="6" t="s">
        <v>4925</v>
      </c>
      <c r="I200" t="s">
        <v>4161</v>
      </c>
      <c r="J200" t="s">
        <v>7112</v>
      </c>
      <c r="K200" t="s">
        <v>5918</v>
      </c>
      <c r="L200" t="s">
        <v>5919</v>
      </c>
      <c r="N200">
        <v>2024</v>
      </c>
      <c r="O200">
        <v>29</v>
      </c>
      <c r="P200">
        <v>3</v>
      </c>
      <c r="Q200">
        <v>2318</v>
      </c>
      <c r="R200">
        <v>2349</v>
      </c>
      <c r="T200" t="s">
        <v>5920</v>
      </c>
    </row>
    <row r="201" spans="1:24" x14ac:dyDescent="0.25">
      <c r="A201" s="5"/>
      <c r="B201" t="s">
        <v>5426</v>
      </c>
      <c r="C201" t="str">
        <f t="shared" si="13"/>
        <v>DELETED</v>
      </c>
      <c r="D201" s="5"/>
      <c r="E201" s="5" t="s">
        <v>5431</v>
      </c>
      <c r="F201" s="5"/>
      <c r="G201" s="5"/>
      <c r="H201" s="6" t="s">
        <v>5381</v>
      </c>
      <c r="I201" t="s">
        <v>4566</v>
      </c>
      <c r="J201" t="s">
        <v>7392</v>
      </c>
      <c r="K201" t="s">
        <v>6896</v>
      </c>
      <c r="L201" t="s">
        <v>5890</v>
      </c>
      <c r="N201">
        <v>2007</v>
      </c>
      <c r="Q201">
        <v>121</v>
      </c>
      <c r="R201">
        <v>132</v>
      </c>
      <c r="V201" t="s">
        <v>6897</v>
      </c>
      <c r="W201" t="s">
        <v>5640</v>
      </c>
    </row>
    <row r="202" spans="1:24" x14ac:dyDescent="0.25">
      <c r="A202" s="5"/>
      <c r="B202" t="s">
        <v>5436</v>
      </c>
      <c r="C202" t="str">
        <f t="shared" si="13"/>
        <v>DELETED</v>
      </c>
      <c r="D202" s="5" t="s">
        <v>5431</v>
      </c>
      <c r="E202" s="5"/>
      <c r="F202" s="5"/>
      <c r="G202" s="5"/>
      <c r="H202" s="6" t="s">
        <v>3722</v>
      </c>
      <c r="I202" t="s">
        <v>3721</v>
      </c>
      <c r="J202" t="s">
        <v>3726</v>
      </c>
      <c r="K202" t="s">
        <v>3723</v>
      </c>
      <c r="L202" t="s">
        <v>3724</v>
      </c>
      <c r="N202">
        <v>2021</v>
      </c>
      <c r="O202">
        <v>9</v>
      </c>
      <c r="P202">
        <v>2</v>
      </c>
      <c r="Q202">
        <v>105073</v>
      </c>
      <c r="R202">
        <v>105073</v>
      </c>
      <c r="T202" t="s">
        <v>3725</v>
      </c>
    </row>
    <row r="203" spans="1:24" x14ac:dyDescent="0.25">
      <c r="A203" s="5"/>
      <c r="B203" t="s">
        <v>5426</v>
      </c>
      <c r="C203" t="str">
        <f t="shared" si="13"/>
        <v>DELETED</v>
      </c>
      <c r="D203" s="5"/>
      <c r="E203" s="5"/>
      <c r="F203" s="5" t="s">
        <v>5431</v>
      </c>
      <c r="G203" s="5"/>
      <c r="H203" s="6" t="s">
        <v>5332</v>
      </c>
      <c r="I203" t="s">
        <v>4526</v>
      </c>
      <c r="J203" t="s">
        <v>7353</v>
      </c>
      <c r="K203" t="s">
        <v>6798</v>
      </c>
      <c r="L203" t="s">
        <v>6756</v>
      </c>
      <c r="N203">
        <v>2010</v>
      </c>
      <c r="Q203">
        <v>1</v>
      </c>
      <c r="R203">
        <v>9</v>
      </c>
      <c r="V203" t="s">
        <v>6786</v>
      </c>
      <c r="W203" t="s">
        <v>5640</v>
      </c>
    </row>
    <row r="204" spans="1:24" x14ac:dyDescent="0.25">
      <c r="A204" s="5"/>
      <c r="B204" t="s">
        <v>5436</v>
      </c>
      <c r="C204" t="str">
        <f t="shared" si="13"/>
        <v>DELETED</v>
      </c>
      <c r="D204" s="5"/>
      <c r="E204" s="5"/>
      <c r="F204" s="5" t="s">
        <v>5431</v>
      </c>
      <c r="G204" s="5"/>
      <c r="H204" s="6" t="s">
        <v>3582</v>
      </c>
      <c r="I204" t="s">
        <v>3581</v>
      </c>
      <c r="J204" t="s">
        <v>3584</v>
      </c>
      <c r="K204" t="s">
        <v>3583</v>
      </c>
      <c r="L204" t="s">
        <v>3229</v>
      </c>
      <c r="N204">
        <v>2013</v>
      </c>
      <c r="O204">
        <v>56</v>
      </c>
      <c r="Q204">
        <v>310</v>
      </c>
      <c r="R204">
        <v>325</v>
      </c>
      <c r="T204" t="s">
        <v>949</v>
      </c>
    </row>
    <row r="205" spans="1:24" x14ac:dyDescent="0.25">
      <c r="A205" s="5"/>
      <c r="B205" t="s">
        <v>5432</v>
      </c>
      <c r="C205" t="str">
        <f t="shared" si="13"/>
        <v>DELETED</v>
      </c>
      <c r="D205" s="5"/>
      <c r="E205" s="5" t="s">
        <v>5431</v>
      </c>
      <c r="F205" s="5"/>
      <c r="G205" s="5"/>
      <c r="H205" s="6" t="s">
        <v>2679</v>
      </c>
      <c r="I205" t="s">
        <v>2678</v>
      </c>
      <c r="J205" t="s">
        <v>2680</v>
      </c>
      <c r="K205" t="s">
        <v>2681</v>
      </c>
      <c r="L205" t="s">
        <v>2682</v>
      </c>
      <c r="M205" t="s">
        <v>2683</v>
      </c>
      <c r="N205">
        <v>2011</v>
      </c>
      <c r="Q205">
        <v>1</v>
      </c>
      <c r="R205">
        <v>6</v>
      </c>
      <c r="S205">
        <v>2</v>
      </c>
      <c r="V205" s="1" t="s">
        <v>2684</v>
      </c>
      <c r="W205" t="s">
        <v>2458</v>
      </c>
    </row>
    <row r="206" spans="1:24" x14ac:dyDescent="0.25">
      <c r="A206" s="5"/>
      <c r="B206" t="s">
        <v>5441</v>
      </c>
      <c r="C206" t="str">
        <f>IF(OR(D206="x",E206="x",F206="x",H206="x"),"DELETED","READ")</f>
        <v>DELETED</v>
      </c>
      <c r="D206" s="5"/>
      <c r="E206" s="5" t="s">
        <v>5431</v>
      </c>
      <c r="F206" s="5"/>
      <c r="G206" s="5"/>
      <c r="H206" t="str">
        <f>HYPERLINK("http://dx.doi.org/10.1007/978-3-031-27815-0_7","http://dx.doi.org/10.1007/978-3-031-27815-0_7")</f>
        <v>http://dx.doi.org/10.1007/978-3-031-27815-0_7</v>
      </c>
      <c r="I206" t="s">
        <v>523</v>
      </c>
      <c r="J206" t="s">
        <v>264</v>
      </c>
      <c r="K206" t="s">
        <v>886</v>
      </c>
      <c r="L206" t="s">
        <v>535</v>
      </c>
      <c r="M206" t="s">
        <v>597</v>
      </c>
      <c r="N206">
        <v>2023</v>
      </c>
      <c r="O206">
        <v>468</v>
      </c>
      <c r="P206" t="s">
        <v>18</v>
      </c>
      <c r="Q206">
        <v>84</v>
      </c>
      <c r="R206">
        <v>95</v>
      </c>
      <c r="S206" t="s">
        <v>18</v>
      </c>
      <c r="T206" t="s">
        <v>901</v>
      </c>
      <c r="U206" t="s">
        <v>902</v>
      </c>
      <c r="V206" t="s">
        <v>908</v>
      </c>
    </row>
    <row r="207" spans="1:24" x14ac:dyDescent="0.25">
      <c r="A207" s="5"/>
      <c r="B207" t="s">
        <v>5441</v>
      </c>
      <c r="C207" t="str">
        <f>IF(OR(D207="x",E207="x",F207="x",H207="x"),"DELETED","READ")</f>
        <v>DELETED</v>
      </c>
      <c r="D207" s="5" t="s">
        <v>5431</v>
      </c>
      <c r="E207" s="5"/>
      <c r="F207" s="5"/>
      <c r="G207" s="5"/>
      <c r="H207" t="str">
        <f>HYPERLINK("http://dx.doi.org/10.1109/ICWS.2014.106","http://dx.doi.org/10.1109/ICWS.2014.106")</f>
        <v>http://dx.doi.org/10.1109/ICWS.2014.106</v>
      </c>
      <c r="I207" t="s">
        <v>409</v>
      </c>
      <c r="J207" t="s">
        <v>155</v>
      </c>
      <c r="K207" t="s">
        <v>772</v>
      </c>
      <c r="L207" t="s">
        <v>572</v>
      </c>
      <c r="M207" t="s">
        <v>619</v>
      </c>
      <c r="N207">
        <v>2014</v>
      </c>
      <c r="O207" t="s">
        <v>18</v>
      </c>
      <c r="P207" t="s">
        <v>18</v>
      </c>
      <c r="Q207">
        <v>694</v>
      </c>
      <c r="R207">
        <v>695</v>
      </c>
      <c r="S207" t="s">
        <v>18</v>
      </c>
      <c r="T207" t="s">
        <v>18</v>
      </c>
      <c r="U207" t="s">
        <v>18</v>
      </c>
      <c r="V207" t="s">
        <v>953</v>
      </c>
    </row>
    <row r="208" spans="1:24" x14ac:dyDescent="0.25">
      <c r="A208" s="5"/>
      <c r="B208" t="s">
        <v>5441</v>
      </c>
      <c r="C208" t="str">
        <f>IF(OR(D208="x",E208="x",F208="x",H208="x"),"DELETED","READ")</f>
        <v>DELETED</v>
      </c>
      <c r="D208" s="5" t="s">
        <v>5431</v>
      </c>
      <c r="E208" s="5"/>
      <c r="F208" s="5"/>
      <c r="G208" s="5"/>
      <c r="H208" t="str">
        <f>HYPERLINK("http://dx.doi.org/10.1109/ICPM.2019.00026","http://dx.doi.org/10.1109/ICPM.2019.00026")</f>
        <v>http://dx.doi.org/10.1109/ICPM.2019.00026</v>
      </c>
      <c r="I208" t="s">
        <v>505</v>
      </c>
      <c r="J208" t="s">
        <v>246</v>
      </c>
      <c r="K208" t="s">
        <v>868</v>
      </c>
      <c r="L208" t="s">
        <v>545</v>
      </c>
      <c r="M208" t="s">
        <v>603</v>
      </c>
      <c r="N208">
        <v>2019</v>
      </c>
      <c r="O208" t="s">
        <v>18</v>
      </c>
      <c r="P208" t="s">
        <v>18</v>
      </c>
      <c r="Q208">
        <v>113</v>
      </c>
      <c r="R208">
        <v>120</v>
      </c>
      <c r="S208" t="s">
        <v>18</v>
      </c>
      <c r="T208" t="s">
        <v>18</v>
      </c>
      <c r="U208" t="s">
        <v>18</v>
      </c>
      <c r="V208" t="s">
        <v>921</v>
      </c>
    </row>
    <row r="209" spans="1:23" x14ac:dyDescent="0.25">
      <c r="A209" s="5"/>
      <c r="B209" t="s">
        <v>5436</v>
      </c>
      <c r="C209" t="str">
        <f>IF(OR(D209="x",E209="x",F209="x",G209="x"),"DELETED","READ")</f>
        <v>DELETED</v>
      </c>
      <c r="D209" s="5"/>
      <c r="E209" s="5" t="s">
        <v>5431</v>
      </c>
      <c r="F209" s="5"/>
      <c r="G209" s="5"/>
      <c r="H209" s="6" t="s">
        <v>3300</v>
      </c>
      <c r="I209" t="s">
        <v>3299</v>
      </c>
      <c r="J209" t="s">
        <v>3304</v>
      </c>
      <c r="K209" t="s">
        <v>3301</v>
      </c>
      <c r="L209" t="s">
        <v>3302</v>
      </c>
      <c r="N209">
        <v>2020</v>
      </c>
      <c r="O209">
        <v>189</v>
      </c>
      <c r="Q209">
        <v>105054</v>
      </c>
      <c r="R209">
        <v>105054</v>
      </c>
      <c r="T209" t="s">
        <v>3303</v>
      </c>
    </row>
    <row r="210" spans="1:23" x14ac:dyDescent="0.25">
      <c r="A210" s="5"/>
      <c r="B210" t="s">
        <v>5441</v>
      </c>
      <c r="C210" t="str">
        <f>IF(OR(D210="x",E210="x",F210="x",H210="x"),"DELETED","READ")</f>
        <v>DELETED</v>
      </c>
      <c r="D210" s="5"/>
      <c r="E210" s="5" t="s">
        <v>5431</v>
      </c>
      <c r="F210" s="5"/>
      <c r="G210" s="5"/>
      <c r="H210" t="str">
        <f>HYPERLINK("http://dx.doi.org/10.1007/978-3-031-27815-0_41","http://dx.doi.org/10.1007/978-3-031-27815-0_41")</f>
        <v>http://dx.doi.org/10.1007/978-3-031-27815-0_41</v>
      </c>
      <c r="I210" t="s">
        <v>277</v>
      </c>
      <c r="J210" t="s">
        <v>24</v>
      </c>
      <c r="K210" t="s">
        <v>640</v>
      </c>
      <c r="L210" t="s">
        <v>535</v>
      </c>
      <c r="M210" t="s">
        <v>597</v>
      </c>
      <c r="N210">
        <v>2023</v>
      </c>
      <c r="O210">
        <v>468</v>
      </c>
      <c r="P210" t="s">
        <v>18</v>
      </c>
      <c r="Q210">
        <v>565</v>
      </c>
      <c r="R210">
        <v>576</v>
      </c>
      <c r="S210" t="s">
        <v>18</v>
      </c>
      <c r="T210" t="s">
        <v>901</v>
      </c>
      <c r="U210" t="s">
        <v>902</v>
      </c>
      <c r="V210" t="s">
        <v>908</v>
      </c>
    </row>
    <row r="211" spans="1:23" x14ac:dyDescent="0.25">
      <c r="A211" s="5"/>
      <c r="B211" t="s">
        <v>5441</v>
      </c>
      <c r="C211" t="str">
        <f>IF(OR(D211="x",E211="x",F211="x",H211="x"),"DELETED","READ")</f>
        <v>DELETED</v>
      </c>
      <c r="D211" s="5" t="s">
        <v>5431</v>
      </c>
      <c r="E211" s="5"/>
      <c r="F211" s="5"/>
      <c r="G211" s="5"/>
      <c r="H211" t="str">
        <f>HYPERLINK("http://dx.doi.org/10.1007/978-3-031-78666-2_7","http://dx.doi.org/10.1007/978-3-031-78666-2_7")</f>
        <v>http://dx.doi.org/10.1007/978-3-031-78666-2_7</v>
      </c>
      <c r="I211" t="s">
        <v>325</v>
      </c>
      <c r="J211" t="s">
        <v>72</v>
      </c>
      <c r="K211" t="s">
        <v>688</v>
      </c>
      <c r="L211" t="s">
        <v>543</v>
      </c>
      <c r="M211" t="s">
        <v>601</v>
      </c>
      <c r="N211">
        <v>2025</v>
      </c>
      <c r="O211">
        <v>534</v>
      </c>
      <c r="P211" t="s">
        <v>18</v>
      </c>
      <c r="Q211">
        <v>84</v>
      </c>
      <c r="R211">
        <v>96</v>
      </c>
      <c r="S211" t="s">
        <v>18</v>
      </c>
      <c r="T211" t="s">
        <v>901</v>
      </c>
      <c r="U211" t="s">
        <v>902</v>
      </c>
      <c r="V211" t="s">
        <v>919</v>
      </c>
    </row>
    <row r="212" spans="1:23" x14ac:dyDescent="0.25">
      <c r="A212" s="5"/>
      <c r="B212" t="s">
        <v>5441</v>
      </c>
      <c r="C212" t="str">
        <f>IF(OR(D212="x",E212="x",F212="x",H212="x"),"DELETED","READ")</f>
        <v>DELETED</v>
      </c>
      <c r="D212" s="5" t="s">
        <v>5431</v>
      </c>
      <c r="E212" s="5"/>
      <c r="F212" s="5"/>
      <c r="G212" s="5"/>
      <c r="H212" t="str">
        <f>HYPERLINK("http://dx.doi.org/10.1007/978-3-031-70396-6_16","http://dx.doi.org/10.1007/978-3-031-70396-6_16")</f>
        <v>http://dx.doi.org/10.1007/978-3-031-70396-6_16</v>
      </c>
      <c r="I212" t="s">
        <v>334</v>
      </c>
      <c r="J212" t="s">
        <v>80</v>
      </c>
      <c r="K212" t="s">
        <v>697</v>
      </c>
      <c r="L212" t="s">
        <v>556</v>
      </c>
      <c r="M212" t="s">
        <v>601</v>
      </c>
      <c r="N212">
        <v>2024</v>
      </c>
      <c r="O212">
        <v>14940</v>
      </c>
      <c r="P212" t="s">
        <v>18</v>
      </c>
      <c r="Q212">
        <v>273</v>
      </c>
      <c r="R212">
        <v>290</v>
      </c>
      <c r="S212" t="s">
        <v>18</v>
      </c>
      <c r="T212" t="s">
        <v>904</v>
      </c>
      <c r="U212" t="s">
        <v>905</v>
      </c>
      <c r="V212" t="s">
        <v>934</v>
      </c>
    </row>
    <row r="213" spans="1:23" x14ac:dyDescent="0.25">
      <c r="A213" s="5"/>
      <c r="B213" t="s">
        <v>5425</v>
      </c>
      <c r="C213" t="str">
        <f>IF(OR(D213="x",E213="x",F213="x",G213="x"),"DELETED","READ")</f>
        <v>DELETED</v>
      </c>
      <c r="D213" s="5"/>
      <c r="E213" s="5" t="s">
        <v>5431</v>
      </c>
      <c r="F213" s="5"/>
      <c r="G213" s="5"/>
      <c r="H213" s="6" t="s">
        <v>4813</v>
      </c>
      <c r="I213" t="s">
        <v>4063</v>
      </c>
      <c r="J213" t="s">
        <v>7053</v>
      </c>
      <c r="K213" t="s">
        <v>5676</v>
      </c>
      <c r="L213" t="s">
        <v>5518</v>
      </c>
      <c r="N213">
        <v>2025</v>
      </c>
      <c r="T213" t="s">
        <v>5519</v>
      </c>
    </row>
    <row r="214" spans="1:23" x14ac:dyDescent="0.25">
      <c r="A214" s="5"/>
      <c r="B214" t="s">
        <v>5448</v>
      </c>
      <c r="C214" t="str">
        <f>IF(OR(D214="x",E214="x",F214="x",G214="x"),"DELETED","READ")</f>
        <v>DELETED</v>
      </c>
      <c r="D214" s="5" t="s">
        <v>5431</v>
      </c>
      <c r="E214" s="5"/>
      <c r="F214" s="5"/>
      <c r="G214" s="5"/>
      <c r="H214" s="6" t="s">
        <v>3026</v>
      </c>
      <c r="I214" t="s">
        <v>1409</v>
      </c>
      <c r="J214" t="s">
        <v>18</v>
      </c>
      <c r="K214" t="s">
        <v>2134</v>
      </c>
      <c r="L214" t="s">
        <v>2450</v>
      </c>
      <c r="M214" t="s">
        <v>2438</v>
      </c>
      <c r="N214">
        <v>2020</v>
      </c>
      <c r="O214" t="s">
        <v>18</v>
      </c>
      <c r="Q214" t="s">
        <v>1565</v>
      </c>
      <c r="R214" t="s">
        <v>1734</v>
      </c>
      <c r="T214" t="s">
        <v>1041</v>
      </c>
      <c r="V214" t="s">
        <v>1193</v>
      </c>
      <c r="W214" t="s">
        <v>2143</v>
      </c>
    </row>
    <row r="215" spans="1:23" x14ac:dyDescent="0.25">
      <c r="A215" s="5"/>
      <c r="B215" t="s">
        <v>5441</v>
      </c>
      <c r="C215" t="str">
        <f t="shared" ref="C215:C220" si="14">IF(OR(D215="x",E215="x",F215="x",H215="x"),"DELETED","READ")</f>
        <v>DELETED</v>
      </c>
      <c r="D215" s="5"/>
      <c r="E215" s="5" t="s">
        <v>5431</v>
      </c>
      <c r="F215" s="5"/>
      <c r="G215" s="5"/>
      <c r="H215" t="str">
        <f>HYPERLINK("http://dx.doi.org/10.1109/ICPM63005.2024.10680672","http://dx.doi.org/10.1109/ICPM63005.2024.10680672")</f>
        <v>http://dx.doi.org/10.1109/ICPM63005.2024.10680672</v>
      </c>
      <c r="I215" t="s">
        <v>410</v>
      </c>
      <c r="J215" t="s">
        <v>156</v>
      </c>
      <c r="K215" t="s">
        <v>773</v>
      </c>
      <c r="L215" t="s">
        <v>537</v>
      </c>
      <c r="M215" t="s">
        <v>599</v>
      </c>
      <c r="N215">
        <v>2024</v>
      </c>
      <c r="O215" t="s">
        <v>18</v>
      </c>
      <c r="P215" t="s">
        <v>18</v>
      </c>
      <c r="Q215">
        <v>49</v>
      </c>
      <c r="R215">
        <v>56</v>
      </c>
      <c r="S215" t="s">
        <v>18</v>
      </c>
      <c r="T215" t="s">
        <v>18</v>
      </c>
      <c r="U215" t="s">
        <v>18</v>
      </c>
      <c r="V215" t="s">
        <v>910</v>
      </c>
    </row>
    <row r="216" spans="1:23" x14ac:dyDescent="0.25">
      <c r="A216" s="5"/>
      <c r="B216" t="s">
        <v>5441</v>
      </c>
      <c r="C216" t="str">
        <f t="shared" si="14"/>
        <v>DELETED</v>
      </c>
      <c r="D216" s="5" t="s">
        <v>5431</v>
      </c>
      <c r="E216" s="5"/>
      <c r="F216" s="5"/>
      <c r="G216" s="5"/>
      <c r="H216" t="str">
        <f>HYPERLINK("http://dx.doi.org/10.1109/ICPM63005.2024.10680673","http://dx.doi.org/10.1109/ICPM63005.2024.10680673")</f>
        <v>http://dx.doi.org/10.1109/ICPM63005.2024.10680673</v>
      </c>
      <c r="I216" t="s">
        <v>393</v>
      </c>
      <c r="J216" t="s">
        <v>139</v>
      </c>
      <c r="K216" t="s">
        <v>756</v>
      </c>
      <c r="L216" t="s">
        <v>537</v>
      </c>
      <c r="M216" t="s">
        <v>599</v>
      </c>
      <c r="N216">
        <v>2024</v>
      </c>
      <c r="O216" t="s">
        <v>18</v>
      </c>
      <c r="P216" t="s">
        <v>18</v>
      </c>
      <c r="Q216">
        <v>73</v>
      </c>
      <c r="R216">
        <v>80</v>
      </c>
      <c r="S216" t="s">
        <v>18</v>
      </c>
      <c r="T216" t="s">
        <v>18</v>
      </c>
      <c r="U216" t="s">
        <v>18</v>
      </c>
      <c r="V216" t="s">
        <v>910</v>
      </c>
    </row>
    <row r="217" spans="1:23" x14ac:dyDescent="0.25">
      <c r="A217" s="5"/>
      <c r="B217" t="s">
        <v>5441</v>
      </c>
      <c r="C217" t="str">
        <f t="shared" si="14"/>
        <v>DELETED</v>
      </c>
      <c r="D217" s="5"/>
      <c r="E217" s="5" t="s">
        <v>5431</v>
      </c>
      <c r="F217" s="5"/>
      <c r="G217" s="5"/>
      <c r="H217" t="str">
        <f>HYPERLINK("http://dx.doi.org/10.1007/978-3-031-70396-6_5","http://dx.doi.org/10.1007/978-3-031-70396-6_5")</f>
        <v>http://dx.doi.org/10.1007/978-3-031-70396-6_5</v>
      </c>
      <c r="I217" t="s">
        <v>525</v>
      </c>
      <c r="J217" t="s">
        <v>266</v>
      </c>
      <c r="K217" t="s">
        <v>888</v>
      </c>
      <c r="L217" t="s">
        <v>556</v>
      </c>
      <c r="M217" t="s">
        <v>601</v>
      </c>
      <c r="N217">
        <v>2024</v>
      </c>
      <c r="O217">
        <v>14940</v>
      </c>
      <c r="P217" t="s">
        <v>18</v>
      </c>
      <c r="Q217">
        <v>75</v>
      </c>
      <c r="R217">
        <v>92</v>
      </c>
      <c r="S217" t="s">
        <v>18</v>
      </c>
      <c r="T217" t="s">
        <v>904</v>
      </c>
      <c r="U217" t="s">
        <v>905</v>
      </c>
      <c r="V217" t="s">
        <v>934</v>
      </c>
    </row>
    <row r="218" spans="1:23" x14ac:dyDescent="0.25">
      <c r="A218" s="5"/>
      <c r="B218" t="s">
        <v>5441</v>
      </c>
      <c r="C218" t="str">
        <f t="shared" si="14"/>
        <v>DELETED</v>
      </c>
      <c r="D218" s="5" t="s">
        <v>5431</v>
      </c>
      <c r="E218" s="5"/>
      <c r="F218" s="5"/>
      <c r="G218" s="5"/>
      <c r="H218" t="str">
        <f>HYPERLINK("http://dx.doi.org/10.1007/978-3-031-27815-0_21","http://dx.doi.org/10.1007/978-3-031-27815-0_21")</f>
        <v>http://dx.doi.org/10.1007/978-3-031-27815-0_21</v>
      </c>
      <c r="I218" t="s">
        <v>369</v>
      </c>
      <c r="J218" t="s">
        <v>116</v>
      </c>
      <c r="K218" t="s">
        <v>732</v>
      </c>
      <c r="L218" t="s">
        <v>535</v>
      </c>
      <c r="M218" t="s">
        <v>597</v>
      </c>
      <c r="N218">
        <v>2023</v>
      </c>
      <c r="O218">
        <v>468</v>
      </c>
      <c r="P218" t="s">
        <v>18</v>
      </c>
      <c r="Q218">
        <v>289</v>
      </c>
      <c r="R218">
        <v>301</v>
      </c>
      <c r="S218" t="s">
        <v>18</v>
      </c>
      <c r="T218" t="s">
        <v>901</v>
      </c>
      <c r="U218" t="s">
        <v>902</v>
      </c>
      <c r="V218" t="s">
        <v>908</v>
      </c>
    </row>
    <row r="219" spans="1:23" x14ac:dyDescent="0.25">
      <c r="A219" s="5"/>
      <c r="B219" t="s">
        <v>5441</v>
      </c>
      <c r="C219" t="str">
        <f t="shared" si="14"/>
        <v>DELETED</v>
      </c>
      <c r="D219" s="5" t="s">
        <v>5431</v>
      </c>
      <c r="E219" s="5"/>
      <c r="F219" s="5"/>
      <c r="G219" s="5"/>
      <c r="H219" t="str">
        <f>HYPERLINK("http://dx.doi.org/10.1007/978-3-031-25383-6_20","http://dx.doi.org/10.1007/978-3-031-25383-6_20")</f>
        <v>http://dx.doi.org/10.1007/978-3-031-25383-6_20</v>
      </c>
      <c r="I219" t="s">
        <v>411</v>
      </c>
      <c r="J219" t="s">
        <v>116</v>
      </c>
      <c r="K219" t="s">
        <v>774</v>
      </c>
      <c r="L219" t="s">
        <v>549</v>
      </c>
      <c r="M219" t="s">
        <v>596</v>
      </c>
      <c r="N219">
        <v>2023</v>
      </c>
      <c r="O219">
        <v>460</v>
      </c>
      <c r="P219" t="s">
        <v>18</v>
      </c>
      <c r="Q219">
        <v>274</v>
      </c>
      <c r="R219">
        <v>285</v>
      </c>
      <c r="S219" t="s">
        <v>18</v>
      </c>
      <c r="T219" t="s">
        <v>901</v>
      </c>
      <c r="U219" t="s">
        <v>902</v>
      </c>
      <c r="V219" t="s">
        <v>925</v>
      </c>
    </row>
    <row r="220" spans="1:23" x14ac:dyDescent="0.25">
      <c r="A220" s="5"/>
      <c r="B220" t="s">
        <v>5441</v>
      </c>
      <c r="C220" t="str">
        <f t="shared" si="14"/>
        <v>DELETED</v>
      </c>
      <c r="D220" s="5"/>
      <c r="E220" s="5" t="s">
        <v>5431</v>
      </c>
      <c r="F220" s="5"/>
      <c r="G220" s="5"/>
      <c r="H220" t="str">
        <f>HYPERLINK("http://dx.doi.org/10.1109/ICPM.2019.00022","http://dx.doi.org/10.1109/ICPM.2019.00022")</f>
        <v>http://dx.doi.org/10.1109/ICPM.2019.00022</v>
      </c>
      <c r="I220" t="s">
        <v>355</v>
      </c>
      <c r="J220" t="s">
        <v>101</v>
      </c>
      <c r="K220" t="s">
        <v>718</v>
      </c>
      <c r="L220" t="s">
        <v>545</v>
      </c>
      <c r="M220" t="s">
        <v>603</v>
      </c>
      <c r="N220">
        <v>2019</v>
      </c>
      <c r="O220" t="s">
        <v>18</v>
      </c>
      <c r="P220" t="s">
        <v>18</v>
      </c>
      <c r="Q220">
        <v>81</v>
      </c>
      <c r="R220">
        <v>88</v>
      </c>
      <c r="S220" t="s">
        <v>18</v>
      </c>
      <c r="T220" t="s">
        <v>18</v>
      </c>
      <c r="U220" t="s">
        <v>18</v>
      </c>
      <c r="V220" t="s">
        <v>921</v>
      </c>
    </row>
    <row r="221" spans="1:23" x14ac:dyDescent="0.25">
      <c r="A221" s="5"/>
      <c r="B221" t="s">
        <v>5426</v>
      </c>
      <c r="C221" t="str">
        <f>IF(OR(D221="x",E221="x",F221="x",G221="x"),"DELETED","READ")</f>
        <v>DELETED</v>
      </c>
      <c r="D221" s="5" t="s">
        <v>5431</v>
      </c>
      <c r="E221" s="5"/>
      <c r="F221" s="5"/>
      <c r="G221" s="5"/>
      <c r="H221" s="6" t="s">
        <v>4780</v>
      </c>
      <c r="I221" t="s">
        <v>7469</v>
      </c>
      <c r="J221" t="s">
        <v>7033</v>
      </c>
      <c r="K221" t="s">
        <v>5606</v>
      </c>
      <c r="L221" t="s">
        <v>5525</v>
      </c>
      <c r="N221">
        <v>2025</v>
      </c>
      <c r="Q221">
        <v>507</v>
      </c>
      <c r="R221">
        <v>519</v>
      </c>
      <c r="V221" t="s">
        <v>5464</v>
      </c>
      <c r="W221" t="s">
        <v>5498</v>
      </c>
    </row>
    <row r="222" spans="1:23" x14ac:dyDescent="0.25">
      <c r="A222" s="5"/>
      <c r="B222" t="s">
        <v>5441</v>
      </c>
      <c r="C222" t="str">
        <f>IF(OR(D222="x",E222="x",F222="x",H222="x"),"DELETED","READ")</f>
        <v>DELETED</v>
      </c>
      <c r="D222" s="5"/>
      <c r="E222" s="5"/>
      <c r="F222" s="5" t="s">
        <v>5431</v>
      </c>
      <c r="G222" s="5"/>
      <c r="H222" t="str">
        <f>HYPERLINK("http://dx.doi.org/10.1007/978-3-031-70396-6_17","http://dx.doi.org/10.1007/978-3-031-70396-6_17")</f>
        <v>http://dx.doi.org/10.1007/978-3-031-70396-6_17</v>
      </c>
      <c r="I222" t="s">
        <v>381</v>
      </c>
      <c r="J222" t="s">
        <v>127</v>
      </c>
      <c r="K222" t="s">
        <v>744</v>
      </c>
      <c r="L222" t="s">
        <v>556</v>
      </c>
      <c r="M222" t="s">
        <v>601</v>
      </c>
      <c r="N222">
        <v>2024</v>
      </c>
      <c r="O222">
        <v>14940</v>
      </c>
      <c r="P222" t="s">
        <v>18</v>
      </c>
      <c r="Q222">
        <v>291</v>
      </c>
      <c r="R222">
        <v>308</v>
      </c>
      <c r="S222" t="s">
        <v>18</v>
      </c>
      <c r="T222" t="s">
        <v>904</v>
      </c>
      <c r="U222" t="s">
        <v>905</v>
      </c>
      <c r="V222" t="s">
        <v>934</v>
      </c>
    </row>
    <row r="223" spans="1:23" x14ac:dyDescent="0.25">
      <c r="A223" s="5" t="s">
        <v>5431</v>
      </c>
      <c r="B223" t="s">
        <v>5426</v>
      </c>
      <c r="C223" t="str">
        <f>IF(OR(D223="x",E223="x",F223="x",G223="x"),"DELETED","READ")</f>
        <v>DELETED</v>
      </c>
      <c r="D223" s="5"/>
      <c r="E223" s="5"/>
      <c r="F223" s="5" t="s">
        <v>5431</v>
      </c>
      <c r="G223" s="5"/>
      <c r="H223" s="6" t="s">
        <v>4870</v>
      </c>
      <c r="I223" t="s">
        <v>381</v>
      </c>
      <c r="J223" t="s">
        <v>7081</v>
      </c>
      <c r="K223" t="s">
        <v>744</v>
      </c>
      <c r="L223" t="s">
        <v>4144</v>
      </c>
      <c r="N223">
        <v>2024</v>
      </c>
      <c r="Q223">
        <v>291</v>
      </c>
      <c r="R223">
        <v>308</v>
      </c>
      <c r="V223" t="s">
        <v>5655</v>
      </c>
      <c r="W223" t="s">
        <v>5498</v>
      </c>
    </row>
    <row r="224" spans="1:23" x14ac:dyDescent="0.25">
      <c r="A224" s="5"/>
      <c r="B224" t="s">
        <v>5436</v>
      </c>
      <c r="C224" t="str">
        <f>IF(OR(D224="x",E224="x",F224="x",G224="x"),"DELETED","READ")</f>
        <v>DELETED</v>
      </c>
      <c r="D224" s="5"/>
      <c r="E224" s="5" t="s">
        <v>5431</v>
      </c>
      <c r="F224" s="5"/>
      <c r="G224" s="5"/>
      <c r="H224" s="6" t="s">
        <v>3341</v>
      </c>
      <c r="I224" t="s">
        <v>3340</v>
      </c>
      <c r="J224" t="s">
        <v>3345</v>
      </c>
      <c r="K224" t="s">
        <v>3342</v>
      </c>
      <c r="L224" t="s">
        <v>3343</v>
      </c>
      <c r="N224">
        <v>2022</v>
      </c>
      <c r="O224">
        <v>130</v>
      </c>
      <c r="Q224">
        <v>109710</v>
      </c>
      <c r="R224">
        <v>109710</v>
      </c>
      <c r="T224" t="s">
        <v>3344</v>
      </c>
    </row>
    <row r="225" spans="1:23" x14ac:dyDescent="0.25">
      <c r="A225" s="5"/>
      <c r="B225" t="s">
        <v>5441</v>
      </c>
      <c r="C225" t="str">
        <f>IF(OR(D225="x",E225="x",F225="x",G225="x"),"DELETED","READ")</f>
        <v>DELETED</v>
      </c>
      <c r="D225" s="5"/>
      <c r="E225" s="5" t="s">
        <v>5431</v>
      </c>
      <c r="F225" s="5"/>
      <c r="G225" s="5"/>
      <c r="H225" s="6" t="s">
        <v>2955</v>
      </c>
      <c r="I225" t="s">
        <v>1324</v>
      </c>
      <c r="J225" t="s">
        <v>1852</v>
      </c>
      <c r="K225" t="s">
        <v>2053</v>
      </c>
      <c r="L225" t="s">
        <v>2189</v>
      </c>
      <c r="N225">
        <v>2024</v>
      </c>
      <c r="O225" t="s">
        <v>1464</v>
      </c>
      <c r="Q225" t="s">
        <v>1619</v>
      </c>
      <c r="R225" t="s">
        <v>1620</v>
      </c>
      <c r="T225" t="s">
        <v>990</v>
      </c>
      <c r="V225" t="s">
        <v>18</v>
      </c>
      <c r="W225" t="s">
        <v>2143</v>
      </c>
    </row>
    <row r="226" spans="1:23" x14ac:dyDescent="0.25">
      <c r="A226" s="5"/>
      <c r="B226" t="s">
        <v>5441</v>
      </c>
      <c r="C226" t="str">
        <f>IF(OR(D226="x",E226="x",F226="x",H226="x"),"DELETED","READ")</f>
        <v>READ</v>
      </c>
      <c r="D226" s="5"/>
      <c r="E226" s="5"/>
      <c r="F226" s="5"/>
      <c r="G226" s="5"/>
      <c r="H226" t="str">
        <f>HYPERLINK("http://dx.doi.org/10.1007/978-3-031-27815-0_35","http://dx.doi.org/10.1007/978-3-031-27815-0_35")</f>
        <v>http://dx.doi.org/10.1007/978-3-031-27815-0_35</v>
      </c>
      <c r="I226" t="s">
        <v>374</v>
      </c>
      <c r="J226" t="s">
        <v>121</v>
      </c>
      <c r="K226" t="s">
        <v>737</v>
      </c>
      <c r="L226" t="s">
        <v>535</v>
      </c>
      <c r="M226" t="s">
        <v>597</v>
      </c>
      <c r="N226">
        <v>2023</v>
      </c>
      <c r="O226">
        <v>468</v>
      </c>
      <c r="P226" t="s">
        <v>18</v>
      </c>
      <c r="Q226">
        <v>479</v>
      </c>
      <c r="R226">
        <v>492</v>
      </c>
      <c r="S226" t="s">
        <v>18</v>
      </c>
      <c r="T226" t="s">
        <v>901</v>
      </c>
      <c r="U226" t="s">
        <v>902</v>
      </c>
      <c r="V226" t="s">
        <v>908</v>
      </c>
      <c r="W226" t="s">
        <v>5498</v>
      </c>
    </row>
    <row r="227" spans="1:23" x14ac:dyDescent="0.25">
      <c r="A227" s="5" t="s">
        <v>5431</v>
      </c>
      <c r="B227" t="s">
        <v>5426</v>
      </c>
      <c r="C227" t="str">
        <f>IF(OR(D227="x",E227="x",F227="x",G227="x"),"DELETED","READ")</f>
        <v>READ</v>
      </c>
      <c r="D227" s="5"/>
      <c r="E227" s="5"/>
      <c r="F227" s="5"/>
      <c r="G227" s="5"/>
      <c r="H227" s="6" t="s">
        <v>4841</v>
      </c>
      <c r="I227" t="s">
        <v>374</v>
      </c>
      <c r="J227" t="s">
        <v>7002</v>
      </c>
      <c r="K227" t="s">
        <v>5732</v>
      </c>
      <c r="L227" t="s">
        <v>5525</v>
      </c>
      <c r="N227">
        <v>2023</v>
      </c>
      <c r="Q227">
        <v>479</v>
      </c>
      <c r="R227">
        <v>492</v>
      </c>
      <c r="V227" t="s">
        <v>5491</v>
      </c>
      <c r="W227" t="s">
        <v>5498</v>
      </c>
    </row>
    <row r="228" spans="1:23" x14ac:dyDescent="0.25">
      <c r="A228" s="5"/>
      <c r="B228" t="s">
        <v>5436</v>
      </c>
      <c r="C228" t="str">
        <f>IF(OR(D228="x",E228="x",F228="x",G228="x"),"DELETED","READ")</f>
        <v>DELETED</v>
      </c>
      <c r="D228" s="5"/>
      <c r="E228" s="5" t="s">
        <v>5431</v>
      </c>
      <c r="F228" s="5"/>
      <c r="G228" s="5"/>
      <c r="H228" s="6" t="s">
        <v>3192</v>
      </c>
      <c r="I228" t="s">
        <v>3191</v>
      </c>
      <c r="J228" t="s">
        <v>3194</v>
      </c>
      <c r="K228" t="s">
        <v>3193</v>
      </c>
      <c r="L228" t="s">
        <v>3053</v>
      </c>
      <c r="N228">
        <v>2007</v>
      </c>
      <c r="O228">
        <v>32</v>
      </c>
      <c r="P228">
        <v>5</v>
      </c>
      <c r="Q228">
        <v>713</v>
      </c>
      <c r="R228">
        <v>732</v>
      </c>
      <c r="T228" t="s">
        <v>3054</v>
      </c>
    </row>
    <row r="229" spans="1:23" x14ac:dyDescent="0.25">
      <c r="A229" s="5"/>
      <c r="B229" t="s">
        <v>5436</v>
      </c>
      <c r="C229" t="str">
        <f>IF(OR(D229="x",E229="x",F229="x",G229="x"),"DELETED","READ")</f>
        <v>DELETED</v>
      </c>
      <c r="D229" s="5"/>
      <c r="E229" s="5" t="s">
        <v>5431</v>
      </c>
      <c r="F229" s="5"/>
      <c r="G229" s="5"/>
      <c r="H229" s="6" t="s">
        <v>3782</v>
      </c>
      <c r="I229" t="s">
        <v>3781</v>
      </c>
      <c r="J229" t="s">
        <v>3784</v>
      </c>
      <c r="K229" t="s">
        <v>3783</v>
      </c>
      <c r="L229" t="s">
        <v>3078</v>
      </c>
      <c r="N229">
        <v>2009</v>
      </c>
      <c r="O229">
        <v>68</v>
      </c>
      <c r="P229">
        <v>2</v>
      </c>
      <c r="Q229">
        <v>221</v>
      </c>
      <c r="R229">
        <v>243</v>
      </c>
      <c r="T229" t="s">
        <v>955</v>
      </c>
    </row>
    <row r="230" spans="1:23" x14ac:dyDescent="0.25">
      <c r="A230" s="5"/>
      <c r="B230" t="s">
        <v>5436</v>
      </c>
      <c r="C230" t="str">
        <f>IF(OR(D230="x",E230="x",F230="x",H230="x"),"DELETED","READ")</f>
        <v>DELETED</v>
      </c>
      <c r="D230" s="5"/>
      <c r="E230" s="5"/>
      <c r="F230" s="5" t="s">
        <v>5431</v>
      </c>
      <c r="G230" s="5"/>
      <c r="H230" t="s">
        <v>18</v>
      </c>
      <c r="I230" t="s">
        <v>423</v>
      </c>
      <c r="J230" t="s">
        <v>168</v>
      </c>
      <c r="K230" t="s">
        <v>786</v>
      </c>
      <c r="L230" t="s">
        <v>575</v>
      </c>
      <c r="M230" t="s">
        <v>621</v>
      </c>
      <c r="N230">
        <v>2003</v>
      </c>
      <c r="O230">
        <v>10</v>
      </c>
      <c r="P230">
        <v>2</v>
      </c>
      <c r="Q230">
        <v>151</v>
      </c>
      <c r="R230">
        <v>162</v>
      </c>
      <c r="S230" t="s">
        <v>18</v>
      </c>
      <c r="T230" t="s">
        <v>957</v>
      </c>
      <c r="U230" t="s">
        <v>958</v>
      </c>
      <c r="V230" t="s">
        <v>18</v>
      </c>
    </row>
    <row r="231" spans="1:23" x14ac:dyDescent="0.25">
      <c r="A231" s="5"/>
      <c r="B231" t="s">
        <v>5426</v>
      </c>
      <c r="C231" t="str">
        <f t="shared" ref="C231:C238" si="15">IF(OR(D231="x",E231="x",F231="x",G231="x"),"DELETED","READ")</f>
        <v>DELETED</v>
      </c>
      <c r="D231" s="5"/>
      <c r="E231" s="5"/>
      <c r="F231" s="5" t="s">
        <v>5431</v>
      </c>
      <c r="G231" s="5"/>
      <c r="H231" s="6" t="s">
        <v>5421</v>
      </c>
      <c r="I231" t="s">
        <v>4606</v>
      </c>
      <c r="J231" t="s">
        <v>7421</v>
      </c>
      <c r="K231" t="s">
        <v>6975</v>
      </c>
      <c r="L231" t="s">
        <v>6976</v>
      </c>
      <c r="N231">
        <v>2002</v>
      </c>
      <c r="Q231">
        <v>45</v>
      </c>
      <c r="R231">
        <v>63</v>
      </c>
      <c r="V231" t="s">
        <v>6977</v>
      </c>
      <c r="W231" t="s">
        <v>5640</v>
      </c>
    </row>
    <row r="232" spans="1:23" x14ac:dyDescent="0.25">
      <c r="A232" s="5"/>
      <c r="B232" t="s">
        <v>5441</v>
      </c>
      <c r="C232" t="str">
        <f t="shared" si="15"/>
        <v>DELETED</v>
      </c>
      <c r="D232" s="5"/>
      <c r="E232" s="5" t="s">
        <v>5431</v>
      </c>
      <c r="F232" s="5"/>
      <c r="G232" s="5"/>
      <c r="H232" s="6" t="s">
        <v>2937</v>
      </c>
      <c r="I232" t="s">
        <v>1304</v>
      </c>
      <c r="J232" t="s">
        <v>1834</v>
      </c>
      <c r="K232" t="s">
        <v>2034</v>
      </c>
      <c r="L232" t="s">
        <v>2231</v>
      </c>
      <c r="N232">
        <v>2004</v>
      </c>
      <c r="O232" t="s">
        <v>1416</v>
      </c>
      <c r="P232">
        <v>9</v>
      </c>
      <c r="Q232" t="s">
        <v>1591</v>
      </c>
      <c r="R232" t="s">
        <v>1592</v>
      </c>
      <c r="T232" t="s">
        <v>1002</v>
      </c>
      <c r="V232" t="s">
        <v>18</v>
      </c>
      <c r="W232" t="s">
        <v>2143</v>
      </c>
    </row>
    <row r="233" spans="1:23" x14ac:dyDescent="0.25">
      <c r="A233" s="5"/>
      <c r="B233" t="s">
        <v>5441</v>
      </c>
      <c r="C233" t="str">
        <f t="shared" si="15"/>
        <v>DELETED</v>
      </c>
      <c r="D233" s="5" t="s">
        <v>5431</v>
      </c>
      <c r="E233" s="5"/>
      <c r="F233" s="5"/>
      <c r="G233" s="5"/>
      <c r="H233" s="6" t="s">
        <v>3027</v>
      </c>
      <c r="I233" t="s">
        <v>1410</v>
      </c>
      <c r="J233" t="s">
        <v>18</v>
      </c>
      <c r="K233" t="s">
        <v>2135</v>
      </c>
      <c r="L233" t="s">
        <v>2451</v>
      </c>
      <c r="M233" t="s">
        <v>2439</v>
      </c>
      <c r="N233">
        <v>2022</v>
      </c>
      <c r="O233" t="s">
        <v>18</v>
      </c>
      <c r="Q233" t="s">
        <v>1413</v>
      </c>
      <c r="R233" t="s">
        <v>1489</v>
      </c>
      <c r="T233" t="s">
        <v>1042</v>
      </c>
      <c r="V233" t="s">
        <v>1194</v>
      </c>
      <c r="W233" t="s">
        <v>2143</v>
      </c>
    </row>
    <row r="234" spans="1:23" x14ac:dyDescent="0.25">
      <c r="A234" s="5"/>
      <c r="B234" t="s">
        <v>5426</v>
      </c>
      <c r="C234" t="str">
        <f t="shared" si="15"/>
        <v>DELETED</v>
      </c>
      <c r="D234" s="5"/>
      <c r="E234" s="5"/>
      <c r="F234" s="5" t="s">
        <v>5431</v>
      </c>
      <c r="G234" s="5"/>
      <c r="H234" s="6" t="s">
        <v>4929</v>
      </c>
      <c r="I234" t="s">
        <v>4164</v>
      </c>
      <c r="J234" t="s">
        <v>7115</v>
      </c>
      <c r="K234" t="s">
        <v>5923</v>
      </c>
      <c r="L234" t="s">
        <v>5924</v>
      </c>
      <c r="N234">
        <v>2023</v>
      </c>
      <c r="Q234">
        <v>25</v>
      </c>
      <c r="R234">
        <v>41</v>
      </c>
      <c r="V234" t="s">
        <v>5925</v>
      </c>
      <c r="W234" t="s">
        <v>5539</v>
      </c>
    </row>
    <row r="235" spans="1:23" x14ac:dyDescent="0.25">
      <c r="A235" s="5"/>
      <c r="B235" t="s">
        <v>5436</v>
      </c>
      <c r="C235" t="str">
        <f t="shared" si="15"/>
        <v>DELETED</v>
      </c>
      <c r="D235" s="5" t="s">
        <v>5431</v>
      </c>
      <c r="E235" s="5"/>
      <c r="F235" s="5"/>
      <c r="G235" s="5"/>
      <c r="H235" s="6" t="s">
        <v>3738</v>
      </c>
      <c r="I235" t="s">
        <v>3737</v>
      </c>
      <c r="J235" t="s">
        <v>3740</v>
      </c>
      <c r="K235" t="s">
        <v>3739</v>
      </c>
      <c r="L235" t="s">
        <v>3060</v>
      </c>
      <c r="N235">
        <v>2016</v>
      </c>
      <c r="O235">
        <v>77</v>
      </c>
      <c r="Q235">
        <v>17</v>
      </c>
      <c r="R235">
        <v>33</v>
      </c>
      <c r="T235" t="s">
        <v>3061</v>
      </c>
    </row>
    <row r="236" spans="1:23" x14ac:dyDescent="0.25">
      <c r="A236" s="5"/>
      <c r="B236" t="s">
        <v>5436</v>
      </c>
      <c r="C236" t="str">
        <f t="shared" si="15"/>
        <v>DELETED</v>
      </c>
      <c r="D236" s="5" t="s">
        <v>5431</v>
      </c>
      <c r="E236" s="5"/>
      <c r="F236" s="5"/>
      <c r="G236" s="5"/>
      <c r="H236" s="6" t="s">
        <v>3892</v>
      </c>
      <c r="I236" t="s">
        <v>3891</v>
      </c>
      <c r="J236" t="s">
        <v>3894</v>
      </c>
      <c r="K236" t="s">
        <v>3893</v>
      </c>
      <c r="L236" t="s">
        <v>3060</v>
      </c>
      <c r="N236">
        <v>2015</v>
      </c>
      <c r="O236">
        <v>58</v>
      </c>
      <c r="Q236">
        <v>187</v>
      </c>
      <c r="R236">
        <v>205</v>
      </c>
      <c r="T236" t="s">
        <v>3061</v>
      </c>
    </row>
    <row r="237" spans="1:23" x14ac:dyDescent="0.25">
      <c r="A237" s="5"/>
      <c r="B237" t="s">
        <v>5436</v>
      </c>
      <c r="C237" t="str">
        <f t="shared" si="15"/>
        <v>DELETED</v>
      </c>
      <c r="D237" s="5"/>
      <c r="E237" s="5" t="s">
        <v>5431</v>
      </c>
      <c r="F237" s="5"/>
      <c r="G237" s="5"/>
      <c r="H237" s="6" t="s">
        <v>3865</v>
      </c>
      <c r="I237" t="s">
        <v>3864</v>
      </c>
      <c r="J237" t="s">
        <v>3867</v>
      </c>
      <c r="K237" t="s">
        <v>3866</v>
      </c>
      <c r="L237" t="s">
        <v>3060</v>
      </c>
      <c r="N237">
        <v>2012</v>
      </c>
      <c r="O237">
        <v>54</v>
      </c>
      <c r="P237">
        <v>4</v>
      </c>
      <c r="Q237">
        <v>380</v>
      </c>
      <c r="R237">
        <v>395</v>
      </c>
      <c r="T237" t="s">
        <v>3061</v>
      </c>
    </row>
    <row r="238" spans="1:23" x14ac:dyDescent="0.25">
      <c r="A238" s="5"/>
      <c r="B238" t="s">
        <v>5436</v>
      </c>
      <c r="C238" t="str">
        <f t="shared" si="15"/>
        <v>DELETED</v>
      </c>
      <c r="D238" s="5"/>
      <c r="E238" s="5" t="s">
        <v>5431</v>
      </c>
      <c r="F238" s="5"/>
      <c r="G238" s="5"/>
      <c r="H238" s="6" t="s">
        <v>3956</v>
      </c>
      <c r="I238" t="s">
        <v>3955</v>
      </c>
      <c r="J238" t="s">
        <v>3958</v>
      </c>
      <c r="K238" t="s">
        <v>3957</v>
      </c>
      <c r="L238" t="s">
        <v>3060</v>
      </c>
      <c r="N238">
        <v>2011</v>
      </c>
      <c r="O238">
        <v>53</v>
      </c>
      <c r="P238">
        <v>10</v>
      </c>
      <c r="Q238">
        <v>1023</v>
      </c>
      <c r="R238">
        <v>1044</v>
      </c>
      <c r="T238" t="s">
        <v>3061</v>
      </c>
    </row>
    <row r="239" spans="1:23" x14ac:dyDescent="0.25">
      <c r="A239" s="5"/>
      <c r="B239" t="s">
        <v>5441</v>
      </c>
      <c r="C239" t="str">
        <f>IF(OR(D239="x",E239="x",F239="x",H239="x"),"DELETED","READ")</f>
        <v>DELETED</v>
      </c>
      <c r="D239" s="5" t="s">
        <v>5431</v>
      </c>
      <c r="E239" s="5"/>
      <c r="F239" s="5"/>
      <c r="G239" s="5"/>
      <c r="H239" t="str">
        <f>HYPERLINK("http://dx.doi.org/10.1109/ICPM.2019.00020","http://dx.doi.org/10.1109/ICPM.2019.00020")</f>
        <v>http://dx.doi.org/10.1109/ICPM.2019.00020</v>
      </c>
      <c r="I239" t="s">
        <v>336</v>
      </c>
      <c r="J239" t="s">
        <v>82</v>
      </c>
      <c r="K239" t="s">
        <v>699</v>
      </c>
      <c r="L239" t="s">
        <v>545</v>
      </c>
      <c r="M239" t="s">
        <v>603</v>
      </c>
      <c r="N239">
        <v>2019</v>
      </c>
      <c r="O239" t="s">
        <v>18</v>
      </c>
      <c r="P239" t="s">
        <v>18</v>
      </c>
      <c r="Q239">
        <v>65</v>
      </c>
      <c r="R239">
        <v>72</v>
      </c>
      <c r="S239" t="s">
        <v>18</v>
      </c>
      <c r="T239" t="s">
        <v>18</v>
      </c>
      <c r="U239" t="s">
        <v>18</v>
      </c>
      <c r="V239" t="s">
        <v>921</v>
      </c>
    </row>
    <row r="240" spans="1:23" x14ac:dyDescent="0.25">
      <c r="A240" s="5"/>
      <c r="B240" t="s">
        <v>5436</v>
      </c>
      <c r="C240" t="str">
        <f t="shared" ref="C240:C252" si="16">IF(OR(D240="x",E240="x",F240="x",G240="x"),"DELETED","READ")</f>
        <v>DELETED</v>
      </c>
      <c r="D240" s="5" t="s">
        <v>5431</v>
      </c>
      <c r="E240" s="5"/>
      <c r="F240" s="5"/>
      <c r="G240" s="5"/>
      <c r="H240" s="6" t="s">
        <v>3907</v>
      </c>
      <c r="I240" t="s">
        <v>3906</v>
      </c>
      <c r="J240" t="s">
        <v>3909</v>
      </c>
      <c r="K240" t="s">
        <v>3908</v>
      </c>
      <c r="N240">
        <v>2017</v>
      </c>
      <c r="O240">
        <v>90</v>
      </c>
      <c r="Q240">
        <v>75</v>
      </c>
      <c r="R240">
        <v>92</v>
      </c>
      <c r="T240" t="s">
        <v>3061</v>
      </c>
    </row>
    <row r="241" spans="1:24" x14ac:dyDescent="0.25">
      <c r="A241" s="5"/>
      <c r="B241" t="s">
        <v>5436</v>
      </c>
      <c r="C241" t="str">
        <f t="shared" si="16"/>
        <v>DELETED</v>
      </c>
      <c r="D241" s="5"/>
      <c r="E241" s="5" t="s">
        <v>5431</v>
      </c>
      <c r="F241" s="5"/>
      <c r="G241" s="5"/>
      <c r="H241" s="6" t="s">
        <v>3056</v>
      </c>
      <c r="I241" t="s">
        <v>3055</v>
      </c>
      <c r="J241" t="s">
        <v>3058</v>
      </c>
      <c r="K241" t="s">
        <v>3059</v>
      </c>
      <c r="L241" t="s">
        <v>3060</v>
      </c>
      <c r="N241">
        <v>2024</v>
      </c>
      <c r="O241">
        <v>168</v>
      </c>
      <c r="Q241">
        <v>107392</v>
      </c>
      <c r="R241">
        <v>107392</v>
      </c>
      <c r="T241" t="s">
        <v>3061</v>
      </c>
    </row>
    <row r="242" spans="1:24" x14ac:dyDescent="0.25">
      <c r="A242" s="5"/>
      <c r="B242" t="s">
        <v>5424</v>
      </c>
      <c r="C242" t="str">
        <f t="shared" si="16"/>
        <v>DELETED</v>
      </c>
      <c r="D242" s="5"/>
      <c r="E242" s="5"/>
      <c r="F242" s="5" t="s">
        <v>5431</v>
      </c>
      <c r="G242" s="5"/>
      <c r="H242" s="6" t="s">
        <v>4819</v>
      </c>
      <c r="I242" t="s">
        <v>4068</v>
      </c>
      <c r="J242" t="s">
        <v>7057</v>
      </c>
      <c r="K242" t="s">
        <v>5686</v>
      </c>
      <c r="L242" t="s">
        <v>5687</v>
      </c>
      <c r="N242">
        <v>2024</v>
      </c>
      <c r="Q242">
        <v>289</v>
      </c>
      <c r="R242">
        <v>346</v>
      </c>
      <c r="V242" t="s">
        <v>5688</v>
      </c>
      <c r="W242" t="s">
        <v>5505</v>
      </c>
    </row>
    <row r="243" spans="1:24" x14ac:dyDescent="0.25">
      <c r="A243" s="5" t="s">
        <v>5431</v>
      </c>
      <c r="B243" t="s">
        <v>5424</v>
      </c>
      <c r="C243" t="str">
        <f t="shared" si="16"/>
        <v>DELETED</v>
      </c>
      <c r="D243" s="5"/>
      <c r="E243" s="5" t="s">
        <v>5431</v>
      </c>
      <c r="F243" s="5"/>
      <c r="G243" s="5"/>
      <c r="H243" s="6" t="s">
        <v>5076</v>
      </c>
      <c r="I243" t="s">
        <v>4068</v>
      </c>
      <c r="J243" t="s">
        <v>7057</v>
      </c>
      <c r="K243" t="s">
        <v>6243</v>
      </c>
      <c r="L243" t="s">
        <v>6244</v>
      </c>
      <c r="N243">
        <v>2019</v>
      </c>
      <c r="Q243">
        <v>269</v>
      </c>
      <c r="R243">
        <v>320</v>
      </c>
      <c r="V243" t="s">
        <v>6245</v>
      </c>
      <c r="W243" t="s">
        <v>5505</v>
      </c>
      <c r="X243" t="s">
        <v>7455</v>
      </c>
    </row>
    <row r="244" spans="1:24" x14ac:dyDescent="0.25">
      <c r="A244" s="5"/>
      <c r="B244" t="s">
        <v>5436</v>
      </c>
      <c r="C244" t="str">
        <f t="shared" si="16"/>
        <v>DELETED</v>
      </c>
      <c r="D244" s="5" t="s">
        <v>5431</v>
      </c>
      <c r="E244" s="5"/>
      <c r="F244" s="5"/>
      <c r="G244" s="5"/>
      <c r="H244" s="6" t="s">
        <v>3837</v>
      </c>
      <c r="I244" t="s">
        <v>3836</v>
      </c>
      <c r="K244" t="s">
        <v>3838</v>
      </c>
      <c r="L244" t="s">
        <v>3100</v>
      </c>
      <c r="N244">
        <v>2017</v>
      </c>
      <c r="O244">
        <v>131</v>
      </c>
      <c r="Q244">
        <v>505</v>
      </c>
      <c r="R244">
        <v>527</v>
      </c>
      <c r="T244" t="s">
        <v>3102</v>
      </c>
    </row>
    <row r="245" spans="1:24" x14ac:dyDescent="0.25">
      <c r="A245" s="5"/>
      <c r="B245" t="s">
        <v>5436</v>
      </c>
      <c r="C245" t="str">
        <f t="shared" si="16"/>
        <v>READ</v>
      </c>
      <c r="D245" s="5"/>
      <c r="E245" s="5"/>
      <c r="F245" s="5"/>
      <c r="G245" s="5"/>
      <c r="H245" s="6" t="s">
        <v>3144</v>
      </c>
      <c r="I245" t="s">
        <v>3143</v>
      </c>
      <c r="J245" t="s">
        <v>3146</v>
      </c>
      <c r="K245" t="s">
        <v>3145</v>
      </c>
      <c r="L245" t="s">
        <v>3070</v>
      </c>
      <c r="N245">
        <v>2011</v>
      </c>
      <c r="O245">
        <v>38</v>
      </c>
      <c r="P245">
        <v>10</v>
      </c>
      <c r="Q245">
        <v>13351</v>
      </c>
      <c r="R245">
        <v>13359</v>
      </c>
      <c r="T245" t="s">
        <v>3066</v>
      </c>
    </row>
    <row r="246" spans="1:24" x14ac:dyDescent="0.25">
      <c r="A246" s="5"/>
      <c r="B246" t="s">
        <v>5436</v>
      </c>
      <c r="C246" t="str">
        <f t="shared" si="16"/>
        <v>DELETED</v>
      </c>
      <c r="D246" s="5"/>
      <c r="E246" s="5" t="s">
        <v>5431</v>
      </c>
      <c r="F246" s="5"/>
      <c r="G246" s="5"/>
      <c r="H246" s="6" t="s">
        <v>3457</v>
      </c>
      <c r="I246" t="s">
        <v>3456</v>
      </c>
      <c r="J246" t="s">
        <v>3460</v>
      </c>
      <c r="K246" t="s">
        <v>3458</v>
      </c>
      <c r="L246" t="s">
        <v>3091</v>
      </c>
      <c r="M246" t="s">
        <v>3459</v>
      </c>
      <c r="N246">
        <v>2021</v>
      </c>
      <c r="O246">
        <v>181</v>
      </c>
      <c r="Q246">
        <v>757</v>
      </c>
      <c r="R246">
        <v>764</v>
      </c>
      <c r="T246" t="s">
        <v>917</v>
      </c>
    </row>
    <row r="247" spans="1:24" x14ac:dyDescent="0.25">
      <c r="A247" s="5"/>
      <c r="B247" t="s">
        <v>5426</v>
      </c>
      <c r="C247" t="str">
        <f t="shared" si="16"/>
        <v>DELETED</v>
      </c>
      <c r="D247" s="5"/>
      <c r="E247" s="5"/>
      <c r="F247" s="5" t="s">
        <v>5431</v>
      </c>
      <c r="G247" s="5"/>
      <c r="H247" s="6" t="s">
        <v>5052</v>
      </c>
      <c r="I247" t="s">
        <v>4272</v>
      </c>
      <c r="J247" t="s">
        <v>7175</v>
      </c>
      <c r="K247" t="s">
        <v>6191</v>
      </c>
      <c r="L247" t="s">
        <v>6192</v>
      </c>
      <c r="N247">
        <v>2020</v>
      </c>
      <c r="Q247">
        <v>137</v>
      </c>
      <c r="R247">
        <v>153</v>
      </c>
      <c r="V247" t="s">
        <v>6193</v>
      </c>
      <c r="W247" t="s">
        <v>5539</v>
      </c>
    </row>
    <row r="248" spans="1:24" x14ac:dyDescent="0.25">
      <c r="A248" s="5"/>
      <c r="B248" t="s">
        <v>5426</v>
      </c>
      <c r="C248" t="str">
        <f t="shared" si="16"/>
        <v>DELETED</v>
      </c>
      <c r="D248" s="5"/>
      <c r="E248" s="5" t="s">
        <v>5431</v>
      </c>
      <c r="F248" s="5"/>
      <c r="G248" s="5"/>
      <c r="H248" s="6" t="s">
        <v>5396</v>
      </c>
      <c r="I248" t="s">
        <v>4581</v>
      </c>
      <c r="J248" t="s">
        <v>7403</v>
      </c>
      <c r="K248" t="s">
        <v>6924</v>
      </c>
      <c r="L248" t="s">
        <v>6925</v>
      </c>
      <c r="N248">
        <v>2006</v>
      </c>
      <c r="Q248">
        <v>287</v>
      </c>
      <c r="R248">
        <v>301</v>
      </c>
      <c r="V248" t="s">
        <v>6926</v>
      </c>
      <c r="W248" t="s">
        <v>5640</v>
      </c>
    </row>
    <row r="249" spans="1:24" x14ac:dyDescent="0.25">
      <c r="A249" s="5"/>
      <c r="B249" t="s">
        <v>5432</v>
      </c>
      <c r="C249" t="str">
        <f t="shared" si="16"/>
        <v>DELETED</v>
      </c>
      <c r="D249" s="5" t="s">
        <v>5431</v>
      </c>
      <c r="E249" s="5"/>
      <c r="F249" s="5"/>
      <c r="G249" s="5"/>
      <c r="H249" s="6" t="s">
        <v>2550</v>
      </c>
      <c r="I249" t="s">
        <v>2546</v>
      </c>
      <c r="J249" t="s">
        <v>2549</v>
      </c>
      <c r="K249" t="s">
        <v>2548</v>
      </c>
      <c r="L249" t="s">
        <v>2551</v>
      </c>
      <c r="M249" t="s">
        <v>2552</v>
      </c>
      <c r="N249">
        <v>2009</v>
      </c>
      <c r="Q249">
        <v>142</v>
      </c>
      <c r="R249">
        <v>151</v>
      </c>
      <c r="V249" s="1" t="s">
        <v>2547</v>
      </c>
      <c r="W249" t="s">
        <v>2458</v>
      </c>
    </row>
    <row r="250" spans="1:24" x14ac:dyDescent="0.25">
      <c r="A250" s="5"/>
      <c r="B250" t="s">
        <v>5441</v>
      </c>
      <c r="C250" t="str">
        <f t="shared" si="16"/>
        <v>DELETED</v>
      </c>
      <c r="D250" s="5"/>
      <c r="E250" s="5" t="s">
        <v>5431</v>
      </c>
      <c r="F250" s="5"/>
      <c r="G250" s="5"/>
      <c r="H250" s="6" t="s">
        <v>2973</v>
      </c>
      <c r="I250" t="s">
        <v>1342</v>
      </c>
      <c r="J250" t="s">
        <v>1870</v>
      </c>
      <c r="K250" t="s">
        <v>2071</v>
      </c>
      <c r="L250" t="s">
        <v>2380</v>
      </c>
      <c r="M250" t="s">
        <v>2376</v>
      </c>
      <c r="N250">
        <v>2007</v>
      </c>
      <c r="O250" t="s">
        <v>18</v>
      </c>
      <c r="Q250" t="s">
        <v>1652</v>
      </c>
      <c r="R250" t="s">
        <v>1652</v>
      </c>
      <c r="T250" t="s">
        <v>1000</v>
      </c>
      <c r="V250" t="s">
        <v>1144</v>
      </c>
      <c r="W250" t="s">
        <v>2143</v>
      </c>
    </row>
    <row r="251" spans="1:24" x14ac:dyDescent="0.25">
      <c r="A251" s="5"/>
      <c r="B251" t="s">
        <v>5426</v>
      </c>
      <c r="C251" t="str">
        <f t="shared" si="16"/>
        <v>DELETED</v>
      </c>
      <c r="D251" s="5"/>
      <c r="E251" s="5" t="s">
        <v>5431</v>
      </c>
      <c r="F251" s="5"/>
      <c r="G251" s="5"/>
      <c r="H251" s="6" t="s">
        <v>4891</v>
      </c>
      <c r="I251" t="s">
        <v>4131</v>
      </c>
      <c r="J251" t="s">
        <v>7094</v>
      </c>
      <c r="K251" t="s">
        <v>5831</v>
      </c>
      <c r="L251" t="s">
        <v>5832</v>
      </c>
      <c r="N251">
        <v>2025</v>
      </c>
      <c r="Q251">
        <v>149</v>
      </c>
      <c r="R251">
        <v>161</v>
      </c>
      <c r="V251" t="s">
        <v>5833</v>
      </c>
      <c r="W251" t="s">
        <v>5725</v>
      </c>
    </row>
    <row r="252" spans="1:24" x14ac:dyDescent="0.25">
      <c r="A252" s="5"/>
      <c r="B252" t="s">
        <v>5436</v>
      </c>
      <c r="C252" t="str">
        <f t="shared" si="16"/>
        <v>DELETED</v>
      </c>
      <c r="D252" s="5"/>
      <c r="E252" s="5" t="s">
        <v>5431</v>
      </c>
      <c r="F252" s="5"/>
      <c r="G252" s="5"/>
      <c r="H252" s="6" t="s">
        <v>3127</v>
      </c>
      <c r="I252" t="s">
        <v>3123</v>
      </c>
      <c r="J252" t="s">
        <v>3126</v>
      </c>
      <c r="K252" t="s">
        <v>3125</v>
      </c>
      <c r="L252" t="s">
        <v>3091</v>
      </c>
      <c r="M252" t="s">
        <v>3124</v>
      </c>
      <c r="N252">
        <v>2014</v>
      </c>
      <c r="O252">
        <v>37</v>
      </c>
      <c r="Q252">
        <v>203</v>
      </c>
      <c r="R252">
        <v>210</v>
      </c>
      <c r="T252" t="s">
        <v>917</v>
      </c>
    </row>
    <row r="253" spans="1:24" x14ac:dyDescent="0.25">
      <c r="A253" s="5"/>
      <c r="B253" t="s">
        <v>5441</v>
      </c>
      <c r="C253" t="str">
        <f>IF(OR(D253="x",E253="x",F253="x",H253="x"),"DELETED","READ")</f>
        <v>DELETED</v>
      </c>
      <c r="D253" s="5"/>
      <c r="E253" s="5" t="s">
        <v>5431</v>
      </c>
      <c r="F253" s="5"/>
      <c r="G253" s="5"/>
      <c r="H253" t="str">
        <f>HYPERLINK("http://dx.doi.org/10.1007/978-3-031-27815-0_11","http://dx.doi.org/10.1007/978-3-031-27815-0_11")</f>
        <v>http://dx.doi.org/10.1007/978-3-031-27815-0_11</v>
      </c>
      <c r="I253" t="s">
        <v>377</v>
      </c>
      <c r="J253" t="s">
        <v>124</v>
      </c>
      <c r="K253" t="s">
        <v>740</v>
      </c>
      <c r="L253" t="s">
        <v>535</v>
      </c>
      <c r="M253" t="s">
        <v>597</v>
      </c>
      <c r="N253">
        <v>2023</v>
      </c>
      <c r="O253">
        <v>468</v>
      </c>
      <c r="P253" t="s">
        <v>18</v>
      </c>
      <c r="Q253">
        <v>145</v>
      </c>
      <c r="R253">
        <v>157</v>
      </c>
      <c r="S253" t="s">
        <v>18</v>
      </c>
      <c r="T253" t="s">
        <v>901</v>
      </c>
      <c r="U253" t="s">
        <v>902</v>
      </c>
      <c r="V253" t="s">
        <v>908</v>
      </c>
    </row>
    <row r="254" spans="1:24" x14ac:dyDescent="0.25">
      <c r="A254" s="5"/>
      <c r="B254" t="s">
        <v>5424</v>
      </c>
      <c r="C254" t="str">
        <f t="shared" ref="C254:C267" si="17">IF(OR(D254="x",E254="x",F254="x",G254="x"),"DELETED","READ")</f>
        <v>DELETED</v>
      </c>
      <c r="D254" s="5"/>
      <c r="E254" s="5"/>
      <c r="F254" s="5" t="s">
        <v>5431</v>
      </c>
      <c r="G254" s="5"/>
      <c r="H254" s="6" t="s">
        <v>5016</v>
      </c>
      <c r="I254" t="s">
        <v>4241</v>
      </c>
      <c r="J254" t="s">
        <v>4670</v>
      </c>
      <c r="K254" t="s">
        <v>6116</v>
      </c>
      <c r="L254" t="s">
        <v>6117</v>
      </c>
      <c r="N254">
        <v>2024</v>
      </c>
      <c r="Q254">
        <v>23</v>
      </c>
      <c r="R254">
        <v>77</v>
      </c>
      <c r="V254" t="s">
        <v>6118</v>
      </c>
      <c r="W254" t="s">
        <v>5505</v>
      </c>
    </row>
    <row r="255" spans="1:24" x14ac:dyDescent="0.25">
      <c r="A255" s="5" t="s">
        <v>5431</v>
      </c>
      <c r="B255" t="s">
        <v>5424</v>
      </c>
      <c r="C255" t="str">
        <f t="shared" si="17"/>
        <v>DELETED</v>
      </c>
      <c r="D255" s="5"/>
      <c r="E255" s="5" t="s">
        <v>5431</v>
      </c>
      <c r="F255" s="5"/>
      <c r="G255" s="5"/>
      <c r="H255" s="6" t="s">
        <v>5081</v>
      </c>
      <c r="I255" t="s">
        <v>4241</v>
      </c>
      <c r="J255" t="s">
        <v>4670</v>
      </c>
      <c r="K255" t="s">
        <v>6256</v>
      </c>
      <c r="L255" t="s">
        <v>6117</v>
      </c>
      <c r="N255">
        <v>2020</v>
      </c>
      <c r="Q255">
        <v>17</v>
      </c>
      <c r="R255">
        <v>50</v>
      </c>
      <c r="V255" t="s">
        <v>6257</v>
      </c>
      <c r="W255" t="s">
        <v>5505</v>
      </c>
      <c r="X255" t="s">
        <v>7455</v>
      </c>
    </row>
    <row r="256" spans="1:24" x14ac:dyDescent="0.25">
      <c r="A256" s="5"/>
      <c r="B256" t="s">
        <v>5424</v>
      </c>
      <c r="C256" t="str">
        <f t="shared" si="17"/>
        <v>DELETED</v>
      </c>
      <c r="D256" s="5"/>
      <c r="E256" s="5" t="s">
        <v>5431</v>
      </c>
      <c r="F256" s="5"/>
      <c r="G256" s="5"/>
      <c r="H256" s="6" t="s">
        <v>4892</v>
      </c>
      <c r="I256" t="s">
        <v>4132</v>
      </c>
      <c r="J256" t="s">
        <v>7095</v>
      </c>
      <c r="K256" t="s">
        <v>5834</v>
      </c>
      <c r="L256" t="s">
        <v>5835</v>
      </c>
      <c r="N256">
        <v>2023</v>
      </c>
      <c r="Q256">
        <v>181</v>
      </c>
      <c r="R256">
        <v>209</v>
      </c>
      <c r="V256" t="s">
        <v>5836</v>
      </c>
      <c r="W256" t="s">
        <v>5505</v>
      </c>
    </row>
    <row r="257" spans="1:23" x14ac:dyDescent="0.25">
      <c r="A257" s="5" t="s">
        <v>5431</v>
      </c>
      <c r="B257" t="s">
        <v>5424</v>
      </c>
      <c r="C257" t="str">
        <f t="shared" si="17"/>
        <v>DELETED</v>
      </c>
      <c r="D257" s="5"/>
      <c r="E257" s="5" t="s">
        <v>5431</v>
      </c>
      <c r="F257" s="5"/>
      <c r="G257" s="5"/>
      <c r="H257" s="6" t="s">
        <v>4975</v>
      </c>
      <c r="I257" t="s">
        <v>4202</v>
      </c>
      <c r="J257" t="s">
        <v>7138</v>
      </c>
      <c r="K257" t="s">
        <v>6023</v>
      </c>
      <c r="L257" t="s">
        <v>6024</v>
      </c>
      <c r="N257">
        <v>2022</v>
      </c>
      <c r="Q257">
        <v>745</v>
      </c>
      <c r="R257">
        <v>776</v>
      </c>
      <c r="V257" t="s">
        <v>6025</v>
      </c>
      <c r="W257" t="s">
        <v>5505</v>
      </c>
    </row>
    <row r="258" spans="1:23" x14ac:dyDescent="0.25">
      <c r="A258" s="5"/>
      <c r="B258" t="s">
        <v>5427</v>
      </c>
      <c r="C258" t="str">
        <f t="shared" si="17"/>
        <v>DELETED</v>
      </c>
      <c r="D258" s="5"/>
      <c r="E258" s="5"/>
      <c r="F258" s="5" t="s">
        <v>5431</v>
      </c>
      <c r="G258" s="5"/>
      <c r="H258" s="6" t="s">
        <v>5014</v>
      </c>
      <c r="I258" t="s">
        <v>4202</v>
      </c>
      <c r="J258" t="s">
        <v>7138</v>
      </c>
      <c r="K258" t="s">
        <v>6112</v>
      </c>
      <c r="L258" t="s">
        <v>6113</v>
      </c>
      <c r="N258">
        <v>2021</v>
      </c>
      <c r="Q258">
        <v>1</v>
      </c>
      <c r="R258">
        <v>32</v>
      </c>
      <c r="V258" t="s">
        <v>6114</v>
      </c>
      <c r="W258" t="s">
        <v>5505</v>
      </c>
    </row>
    <row r="259" spans="1:23" x14ac:dyDescent="0.25">
      <c r="A259" s="5" t="s">
        <v>5431</v>
      </c>
      <c r="B259" t="s">
        <v>5424</v>
      </c>
      <c r="C259" t="str">
        <f t="shared" si="17"/>
        <v>DELETED</v>
      </c>
      <c r="D259" s="5"/>
      <c r="E259" s="5" t="s">
        <v>5431</v>
      </c>
      <c r="F259" s="5"/>
      <c r="G259" s="5"/>
      <c r="H259" s="6" t="s">
        <v>5011</v>
      </c>
      <c r="I259" t="s">
        <v>4237</v>
      </c>
      <c r="J259" t="s">
        <v>4635</v>
      </c>
      <c r="K259" t="s">
        <v>6105</v>
      </c>
      <c r="L259" t="s">
        <v>6106</v>
      </c>
      <c r="N259">
        <v>2021</v>
      </c>
      <c r="Q259">
        <v>567</v>
      </c>
      <c r="R259">
        <v>592</v>
      </c>
      <c r="V259" t="s">
        <v>6107</v>
      </c>
      <c r="W259" t="s">
        <v>5505</v>
      </c>
    </row>
    <row r="260" spans="1:23" x14ac:dyDescent="0.25">
      <c r="A260" s="5"/>
      <c r="B260" t="s">
        <v>5427</v>
      </c>
      <c r="C260" t="str">
        <f t="shared" si="17"/>
        <v>DELETED</v>
      </c>
      <c r="D260" s="5"/>
      <c r="E260" s="5" t="s">
        <v>5431</v>
      </c>
      <c r="F260" s="5"/>
      <c r="G260" s="5"/>
      <c r="H260" s="6" t="s">
        <v>4858</v>
      </c>
      <c r="I260" t="s">
        <v>4102</v>
      </c>
      <c r="J260" t="s">
        <v>4635</v>
      </c>
      <c r="K260" t="s">
        <v>5762</v>
      </c>
      <c r="L260" t="s">
        <v>5763</v>
      </c>
      <c r="N260">
        <v>2025</v>
      </c>
      <c r="Q260">
        <v>1</v>
      </c>
      <c r="R260">
        <v>19</v>
      </c>
      <c r="V260" t="s">
        <v>5764</v>
      </c>
      <c r="W260" t="s">
        <v>5505</v>
      </c>
    </row>
    <row r="261" spans="1:23" x14ac:dyDescent="0.25">
      <c r="A261" s="5"/>
      <c r="B261" t="s">
        <v>5424</v>
      </c>
      <c r="C261" t="str">
        <f t="shared" si="17"/>
        <v>DELETED</v>
      </c>
      <c r="D261" s="5"/>
      <c r="E261" s="5" t="s">
        <v>5431</v>
      </c>
      <c r="F261" s="5"/>
      <c r="G261" s="5"/>
      <c r="H261" s="6" t="s">
        <v>4953</v>
      </c>
      <c r="I261" t="s">
        <v>4184</v>
      </c>
      <c r="J261" t="s">
        <v>4657</v>
      </c>
      <c r="K261" t="s">
        <v>5971</v>
      </c>
      <c r="L261" t="s">
        <v>5972</v>
      </c>
      <c r="N261">
        <v>2022</v>
      </c>
      <c r="Q261">
        <v>225</v>
      </c>
      <c r="R261">
        <v>233</v>
      </c>
      <c r="V261" t="s">
        <v>5973</v>
      </c>
      <c r="W261" t="s">
        <v>5505</v>
      </c>
    </row>
    <row r="262" spans="1:23" x14ac:dyDescent="0.25">
      <c r="A262" s="5"/>
      <c r="B262" t="s">
        <v>5424</v>
      </c>
      <c r="C262" t="str">
        <f t="shared" si="17"/>
        <v>DELETED</v>
      </c>
      <c r="D262" s="5"/>
      <c r="E262" s="5" t="s">
        <v>5431</v>
      </c>
      <c r="F262" s="5"/>
      <c r="G262" s="5"/>
      <c r="H262" s="6" t="s">
        <v>4974</v>
      </c>
      <c r="I262" t="s">
        <v>4201</v>
      </c>
      <c r="J262" t="s">
        <v>4662</v>
      </c>
      <c r="K262" t="s">
        <v>6020</v>
      </c>
      <c r="L262" t="s">
        <v>6021</v>
      </c>
      <c r="N262">
        <v>2021</v>
      </c>
      <c r="Q262">
        <v>207</v>
      </c>
      <c r="R262">
        <v>271</v>
      </c>
      <c r="V262" t="s">
        <v>6022</v>
      </c>
      <c r="W262" t="s">
        <v>5640</v>
      </c>
    </row>
    <row r="263" spans="1:23" x14ac:dyDescent="0.25">
      <c r="A263" s="5"/>
      <c r="B263" t="s">
        <v>5424</v>
      </c>
      <c r="C263" t="str">
        <f t="shared" si="17"/>
        <v>DELETED</v>
      </c>
      <c r="D263" s="5"/>
      <c r="E263" s="5" t="s">
        <v>5431</v>
      </c>
      <c r="F263" s="5"/>
      <c r="G263" s="5"/>
      <c r="H263" s="6" t="s">
        <v>4970</v>
      </c>
      <c r="I263" t="s">
        <v>4198</v>
      </c>
      <c r="J263" t="s">
        <v>7136</v>
      </c>
      <c r="K263" t="s">
        <v>6011</v>
      </c>
      <c r="L263" t="s">
        <v>6012</v>
      </c>
      <c r="N263">
        <v>2024</v>
      </c>
      <c r="Q263">
        <v>329</v>
      </c>
      <c r="R263">
        <v>376</v>
      </c>
      <c r="V263" t="s">
        <v>6013</v>
      </c>
      <c r="W263" t="s">
        <v>5505</v>
      </c>
    </row>
    <row r="264" spans="1:23" x14ac:dyDescent="0.25">
      <c r="A264" s="5"/>
      <c r="B264" t="s">
        <v>5424</v>
      </c>
      <c r="C264" t="str">
        <f t="shared" si="17"/>
        <v>DELETED</v>
      </c>
      <c r="D264" s="5"/>
      <c r="E264" s="5"/>
      <c r="F264" s="5" t="s">
        <v>5431</v>
      </c>
      <c r="G264" s="5"/>
      <c r="H264" s="6" t="s">
        <v>4767</v>
      </c>
      <c r="I264" t="s">
        <v>4031</v>
      </c>
      <c r="J264" t="s">
        <v>4612</v>
      </c>
      <c r="K264" t="s">
        <v>5587</v>
      </c>
      <c r="L264" t="s">
        <v>5528</v>
      </c>
      <c r="N264">
        <v>2024</v>
      </c>
      <c r="Q264">
        <v>195</v>
      </c>
      <c r="R264">
        <v>266</v>
      </c>
      <c r="V264" t="s">
        <v>5466</v>
      </c>
      <c r="W264" t="s">
        <v>5505</v>
      </c>
    </row>
    <row r="265" spans="1:23" x14ac:dyDescent="0.25">
      <c r="A265" s="5"/>
      <c r="B265" t="s">
        <v>5424</v>
      </c>
      <c r="C265" t="str">
        <f t="shared" si="17"/>
        <v>READ</v>
      </c>
      <c r="D265" s="5"/>
      <c r="E265" s="5"/>
      <c r="F265" s="5"/>
      <c r="G265" s="5"/>
      <c r="H265" s="6" t="s">
        <v>4734</v>
      </c>
      <c r="I265" t="s">
        <v>4008</v>
      </c>
      <c r="J265" t="s">
        <v>4612</v>
      </c>
      <c r="K265" t="s">
        <v>5527</v>
      </c>
      <c r="L265" t="s">
        <v>5528</v>
      </c>
      <c r="N265">
        <v>2024</v>
      </c>
      <c r="Q265">
        <v>267</v>
      </c>
      <c r="R265">
        <v>525</v>
      </c>
      <c r="V265" t="s">
        <v>5466</v>
      </c>
      <c r="W265" t="s">
        <v>5505</v>
      </c>
    </row>
    <row r="266" spans="1:23" x14ac:dyDescent="0.25">
      <c r="A266" s="5"/>
      <c r="B266" t="s">
        <v>5424</v>
      </c>
      <c r="C266" t="str">
        <f t="shared" si="17"/>
        <v>DELETED</v>
      </c>
      <c r="D266" s="5"/>
      <c r="E266" s="5" t="s">
        <v>5431</v>
      </c>
      <c r="F266" s="5"/>
      <c r="G266" s="5"/>
      <c r="H266" s="6" t="s">
        <v>4969</v>
      </c>
      <c r="I266" t="s">
        <v>4197</v>
      </c>
      <c r="J266" t="s">
        <v>7117</v>
      </c>
      <c r="K266" t="s">
        <v>6008</v>
      </c>
      <c r="L266" t="s">
        <v>6009</v>
      </c>
      <c r="N266">
        <v>2022</v>
      </c>
      <c r="Q266">
        <v>107</v>
      </c>
      <c r="R266">
        <v>122</v>
      </c>
      <c r="V266" t="s">
        <v>6010</v>
      </c>
      <c r="W266" t="s">
        <v>5505</v>
      </c>
    </row>
    <row r="267" spans="1:23" x14ac:dyDescent="0.25">
      <c r="A267" s="5"/>
      <c r="B267" t="s">
        <v>5424</v>
      </c>
      <c r="C267" t="str">
        <f t="shared" si="17"/>
        <v>DELETED</v>
      </c>
      <c r="D267" s="5" t="s">
        <v>5431</v>
      </c>
      <c r="E267" s="5"/>
      <c r="F267" s="5"/>
      <c r="G267" s="5"/>
      <c r="H267" s="6" t="s">
        <v>4808</v>
      </c>
      <c r="I267" t="s">
        <v>4058</v>
      </c>
      <c r="J267" t="s">
        <v>7050</v>
      </c>
      <c r="K267" t="s">
        <v>5664</v>
      </c>
      <c r="L267" t="s">
        <v>5665</v>
      </c>
      <c r="N267">
        <v>2025</v>
      </c>
      <c r="Q267">
        <v>665</v>
      </c>
      <c r="R267">
        <v>693</v>
      </c>
      <c r="V267" t="s">
        <v>5666</v>
      </c>
      <c r="W267" t="s">
        <v>5505</v>
      </c>
    </row>
    <row r="268" spans="1:23" x14ac:dyDescent="0.25">
      <c r="A268" s="5"/>
      <c r="B268" t="s">
        <v>5441</v>
      </c>
      <c r="C268" t="str">
        <f>IF(OR(D268="x",E268="x",F268="x",H268="x"),"DELETED","READ")</f>
        <v>DELETED</v>
      </c>
      <c r="D268" s="5" t="s">
        <v>5431</v>
      </c>
      <c r="E268" s="5"/>
      <c r="F268" s="5"/>
      <c r="G268" s="5"/>
      <c r="H268" t="str">
        <f>HYPERLINK("http://dx.doi.org/10.1007/978-3-031-27815-0_24","http://dx.doi.org/10.1007/978-3-031-27815-0_24")</f>
        <v>http://dx.doi.org/10.1007/978-3-031-27815-0_24</v>
      </c>
      <c r="I268" t="s">
        <v>371</v>
      </c>
      <c r="J268" t="s">
        <v>118</v>
      </c>
      <c r="K268" t="s">
        <v>734</v>
      </c>
      <c r="L268" t="s">
        <v>535</v>
      </c>
      <c r="M268" t="s">
        <v>597</v>
      </c>
      <c r="N268">
        <v>2023</v>
      </c>
      <c r="O268">
        <v>468</v>
      </c>
      <c r="P268" t="s">
        <v>18</v>
      </c>
      <c r="Q268">
        <v>328</v>
      </c>
      <c r="R268">
        <v>340</v>
      </c>
      <c r="S268" t="s">
        <v>18</v>
      </c>
      <c r="T268" t="s">
        <v>901</v>
      </c>
      <c r="U268" t="s">
        <v>902</v>
      </c>
      <c r="V268" t="s">
        <v>908</v>
      </c>
    </row>
    <row r="269" spans="1:23" x14ac:dyDescent="0.25">
      <c r="A269" s="5"/>
      <c r="B269" t="s">
        <v>5426</v>
      </c>
      <c r="C269" t="str">
        <f t="shared" ref="C269:C278" si="18">IF(OR(D269="x",E269="x",F269="x",G269="x"),"DELETED","READ")</f>
        <v>DELETED</v>
      </c>
      <c r="D269" s="5"/>
      <c r="E269" s="5"/>
      <c r="F269" s="5" t="s">
        <v>5431</v>
      </c>
      <c r="G269" s="5"/>
      <c r="H269" s="6" t="s">
        <v>5043</v>
      </c>
      <c r="I269" t="s">
        <v>4265</v>
      </c>
      <c r="J269" t="s">
        <v>7170</v>
      </c>
      <c r="K269" t="s">
        <v>6174</v>
      </c>
      <c r="L269" t="s">
        <v>5526</v>
      </c>
      <c r="N269">
        <v>2018</v>
      </c>
      <c r="Q269">
        <v>573</v>
      </c>
      <c r="R269">
        <v>587</v>
      </c>
      <c r="V269" t="s">
        <v>6175</v>
      </c>
      <c r="W269" t="s">
        <v>5539</v>
      </c>
    </row>
    <row r="270" spans="1:23" x14ac:dyDescent="0.25">
      <c r="A270" s="5"/>
      <c r="B270" t="s">
        <v>5441</v>
      </c>
      <c r="C270" t="str">
        <f t="shared" si="18"/>
        <v>DELETED</v>
      </c>
      <c r="D270" s="5"/>
      <c r="E270" s="5" t="s">
        <v>5431</v>
      </c>
      <c r="F270" s="5"/>
      <c r="G270" s="5"/>
      <c r="H270" s="6" t="s">
        <v>2884</v>
      </c>
      <c r="I270" t="s">
        <v>1248</v>
      </c>
      <c r="J270" t="s">
        <v>1789</v>
      </c>
      <c r="K270" t="s">
        <v>1978</v>
      </c>
      <c r="L270" t="s">
        <v>2241</v>
      </c>
      <c r="M270" t="s">
        <v>2209</v>
      </c>
      <c r="N270">
        <v>2007</v>
      </c>
      <c r="O270" t="s">
        <v>18</v>
      </c>
      <c r="Q270" t="s">
        <v>1503</v>
      </c>
      <c r="R270" t="s">
        <v>1504</v>
      </c>
      <c r="T270" t="s">
        <v>18</v>
      </c>
      <c r="V270" t="s">
        <v>1079</v>
      </c>
      <c r="W270" t="s">
        <v>2143</v>
      </c>
    </row>
    <row r="271" spans="1:23" x14ac:dyDescent="0.25">
      <c r="A271" s="5"/>
      <c r="B271" t="s">
        <v>5426</v>
      </c>
      <c r="C271" t="str">
        <f t="shared" si="18"/>
        <v>DELETED</v>
      </c>
      <c r="D271" s="5"/>
      <c r="E271" s="5" t="s">
        <v>5431</v>
      </c>
      <c r="F271" s="5"/>
      <c r="G271" s="5"/>
      <c r="H271" s="6" t="s">
        <v>5113</v>
      </c>
      <c r="I271" t="s">
        <v>4326</v>
      </c>
      <c r="J271" t="s">
        <v>7206</v>
      </c>
      <c r="K271" t="s">
        <v>6325</v>
      </c>
      <c r="L271" t="s">
        <v>6326</v>
      </c>
      <c r="N271">
        <v>2018</v>
      </c>
      <c r="Q271">
        <v>171</v>
      </c>
      <c r="R271">
        <v>184</v>
      </c>
      <c r="V271" t="s">
        <v>6327</v>
      </c>
      <c r="W271" t="s">
        <v>5900</v>
      </c>
    </row>
    <row r="272" spans="1:23" x14ac:dyDescent="0.25">
      <c r="A272" s="5"/>
      <c r="B272" t="s">
        <v>5436</v>
      </c>
      <c r="C272" t="str">
        <f t="shared" si="18"/>
        <v>DELETED</v>
      </c>
      <c r="D272" s="5"/>
      <c r="E272" s="5" t="s">
        <v>5431</v>
      </c>
      <c r="F272" s="5"/>
      <c r="G272" s="5"/>
      <c r="H272" s="6" t="s">
        <v>3878</v>
      </c>
      <c r="I272" t="s">
        <v>3877</v>
      </c>
      <c r="K272" t="s">
        <v>3879</v>
      </c>
      <c r="L272" t="s">
        <v>3078</v>
      </c>
      <c r="N272">
        <v>2019</v>
      </c>
      <c r="O272">
        <v>123</v>
      </c>
      <c r="Q272">
        <v>101727</v>
      </c>
      <c r="R272">
        <v>101727</v>
      </c>
      <c r="T272" t="s">
        <v>955</v>
      </c>
    </row>
    <row r="273" spans="1:23" x14ac:dyDescent="0.25">
      <c r="A273" s="5"/>
      <c r="B273" t="s">
        <v>5426</v>
      </c>
      <c r="C273" t="str">
        <f t="shared" si="18"/>
        <v>DELETED</v>
      </c>
      <c r="D273" s="5"/>
      <c r="E273" s="5"/>
      <c r="F273" s="5" t="s">
        <v>5431</v>
      </c>
      <c r="G273" s="5"/>
      <c r="H273" s="6" t="s">
        <v>5071</v>
      </c>
      <c r="I273" t="s">
        <v>4289</v>
      </c>
      <c r="J273" t="s">
        <v>4615</v>
      </c>
      <c r="K273" t="s">
        <v>6235</v>
      </c>
      <c r="L273" t="s">
        <v>6236</v>
      </c>
      <c r="N273">
        <v>2019</v>
      </c>
      <c r="Q273">
        <v>3</v>
      </c>
      <c r="R273">
        <v>10</v>
      </c>
      <c r="V273" t="s">
        <v>6237</v>
      </c>
      <c r="W273" t="s">
        <v>5539</v>
      </c>
    </row>
    <row r="274" spans="1:23" x14ac:dyDescent="0.25">
      <c r="A274" s="5"/>
      <c r="B274" t="s">
        <v>5425</v>
      </c>
      <c r="C274" t="str">
        <f t="shared" si="18"/>
        <v>DELETED</v>
      </c>
      <c r="D274" s="5" t="s">
        <v>5431</v>
      </c>
      <c r="E274" s="5"/>
      <c r="F274" s="5"/>
      <c r="G274" s="5"/>
      <c r="H274" s="6" t="s">
        <v>4906</v>
      </c>
      <c r="I274" t="s">
        <v>4143</v>
      </c>
      <c r="J274" t="s">
        <v>7103</v>
      </c>
      <c r="K274" t="s">
        <v>5866</v>
      </c>
      <c r="L274" t="s">
        <v>5867</v>
      </c>
      <c r="N274">
        <v>2021</v>
      </c>
      <c r="O274">
        <v>58</v>
      </c>
      <c r="P274">
        <v>3</v>
      </c>
      <c r="Q274">
        <v>457</v>
      </c>
      <c r="R274">
        <v>476</v>
      </c>
      <c r="T274" t="s">
        <v>5868</v>
      </c>
    </row>
    <row r="275" spans="1:23" x14ac:dyDescent="0.25">
      <c r="A275" s="5"/>
      <c r="B275" t="s">
        <v>5438</v>
      </c>
      <c r="C275" t="str">
        <f t="shared" si="18"/>
        <v>DELETED</v>
      </c>
      <c r="D275" s="5" t="s">
        <v>5431</v>
      </c>
      <c r="E275" s="5"/>
      <c r="F275" s="5"/>
      <c r="G275" s="5"/>
      <c r="K275" t="s">
        <v>2766</v>
      </c>
      <c r="L275" t="s">
        <v>2763</v>
      </c>
      <c r="M275" t="s">
        <v>2764</v>
      </c>
      <c r="N275">
        <v>2023</v>
      </c>
      <c r="V275" s="1" t="s">
        <v>2765</v>
      </c>
      <c r="W275" t="s">
        <v>2458</v>
      </c>
    </row>
    <row r="276" spans="1:23" x14ac:dyDescent="0.25">
      <c r="A276" s="5"/>
      <c r="B276" t="s">
        <v>5436</v>
      </c>
      <c r="C276" t="str">
        <f t="shared" si="18"/>
        <v>DELETED</v>
      </c>
      <c r="D276" s="5"/>
      <c r="E276" s="5" t="s">
        <v>5431</v>
      </c>
      <c r="F276" s="5"/>
      <c r="G276" s="5"/>
      <c r="H276" s="6" t="s">
        <v>3746</v>
      </c>
      <c r="I276" t="s">
        <v>3745</v>
      </c>
      <c r="J276" t="s">
        <v>3748</v>
      </c>
      <c r="K276" t="s">
        <v>3747</v>
      </c>
      <c r="L276" t="s">
        <v>3229</v>
      </c>
      <c r="N276">
        <v>2007</v>
      </c>
      <c r="O276">
        <v>43</v>
      </c>
      <c r="P276">
        <v>2</v>
      </c>
      <c r="Q276">
        <v>492</v>
      </c>
      <c r="R276">
        <v>511</v>
      </c>
      <c r="T276" t="s">
        <v>949</v>
      </c>
    </row>
    <row r="277" spans="1:23" x14ac:dyDescent="0.25">
      <c r="A277" s="5"/>
      <c r="B277" t="s">
        <v>5441</v>
      </c>
      <c r="C277" t="str">
        <f t="shared" si="18"/>
        <v>DELETED</v>
      </c>
      <c r="D277" s="5" t="s">
        <v>5431</v>
      </c>
      <c r="E277" s="5"/>
      <c r="F277" s="5"/>
      <c r="G277" s="5"/>
      <c r="H277" s="6" t="s">
        <v>2894</v>
      </c>
      <c r="I277" t="s">
        <v>1259</v>
      </c>
      <c r="J277" t="s">
        <v>1798</v>
      </c>
      <c r="K277" t="s">
        <v>1989</v>
      </c>
      <c r="L277" t="s">
        <v>2252</v>
      </c>
      <c r="N277">
        <v>2015</v>
      </c>
      <c r="O277" t="s">
        <v>1421</v>
      </c>
      <c r="P277">
        <v>5</v>
      </c>
      <c r="Q277" t="s">
        <v>1519</v>
      </c>
      <c r="R277" t="s">
        <v>1520</v>
      </c>
      <c r="T277" t="s">
        <v>1006</v>
      </c>
      <c r="V277" t="s">
        <v>18</v>
      </c>
      <c r="W277" t="s">
        <v>2143</v>
      </c>
    </row>
    <row r="278" spans="1:23" x14ac:dyDescent="0.25">
      <c r="A278" s="5"/>
      <c r="B278" t="s">
        <v>5426</v>
      </c>
      <c r="C278" t="str">
        <f t="shared" si="18"/>
        <v>DELETED</v>
      </c>
      <c r="D278" s="5"/>
      <c r="E278" s="5"/>
      <c r="F278" s="5" t="s">
        <v>5431</v>
      </c>
      <c r="G278" s="5"/>
      <c r="H278" s="6" t="s">
        <v>5090</v>
      </c>
      <c r="I278" t="s">
        <v>4305</v>
      </c>
      <c r="J278" t="s">
        <v>7174</v>
      </c>
      <c r="K278" t="s">
        <v>6271</v>
      </c>
      <c r="L278" t="s">
        <v>6172</v>
      </c>
      <c r="N278">
        <v>2018</v>
      </c>
      <c r="Q278">
        <v>105</v>
      </c>
      <c r="R278">
        <v>113</v>
      </c>
      <c r="V278" t="s">
        <v>6173</v>
      </c>
      <c r="W278" t="s">
        <v>5539</v>
      </c>
    </row>
    <row r="279" spans="1:23" x14ac:dyDescent="0.25">
      <c r="A279" s="5"/>
      <c r="B279" t="s">
        <v>5441</v>
      </c>
      <c r="C279" t="str">
        <f>IF(OR(D279="x",E279="x",F279="x",H279="x"),"DELETED","READ")</f>
        <v>DELETED</v>
      </c>
      <c r="D279" s="5"/>
      <c r="E279" s="5" t="s">
        <v>5431</v>
      </c>
      <c r="F279" s="5"/>
      <c r="G279" s="5"/>
      <c r="H279" t="str">
        <f>HYPERLINK("http://dx.doi.org/10.1007/978-3-031-70396-6_11","http://dx.doi.org/10.1007/978-3-031-70396-6_11")</f>
        <v>http://dx.doi.org/10.1007/978-3-031-70396-6_11</v>
      </c>
      <c r="I279" t="s">
        <v>346</v>
      </c>
      <c r="J279" t="s">
        <v>92</v>
      </c>
      <c r="K279" t="s">
        <v>709</v>
      </c>
      <c r="L279" t="s">
        <v>556</v>
      </c>
      <c r="M279" t="s">
        <v>601</v>
      </c>
      <c r="N279">
        <v>2024</v>
      </c>
      <c r="O279">
        <v>14940</v>
      </c>
      <c r="P279" t="s">
        <v>18</v>
      </c>
      <c r="Q279">
        <v>185</v>
      </c>
      <c r="R279">
        <v>202</v>
      </c>
      <c r="S279" t="s">
        <v>18</v>
      </c>
      <c r="T279" t="s">
        <v>904</v>
      </c>
      <c r="U279" t="s">
        <v>905</v>
      </c>
      <c r="V279" t="s">
        <v>934</v>
      </c>
    </row>
    <row r="280" spans="1:23" x14ac:dyDescent="0.25">
      <c r="A280" s="5"/>
      <c r="B280" t="s">
        <v>5426</v>
      </c>
      <c r="C280" t="str">
        <f t="shared" ref="C280:C311" si="19">IF(OR(D280="x",E280="x",F280="x",G280="x"),"DELETED","READ")</f>
        <v>DELETED</v>
      </c>
      <c r="D280" s="5"/>
      <c r="E280" s="5"/>
      <c r="F280" s="5" t="s">
        <v>5431</v>
      </c>
      <c r="G280" s="5"/>
      <c r="H280" s="6" t="s">
        <v>4747</v>
      </c>
      <c r="I280" t="s">
        <v>4016</v>
      </c>
      <c r="J280" t="s">
        <v>7009</v>
      </c>
      <c r="K280" t="s">
        <v>5551</v>
      </c>
      <c r="L280" t="s">
        <v>5552</v>
      </c>
      <c r="N280">
        <v>2025</v>
      </c>
      <c r="Q280">
        <v>418</v>
      </c>
      <c r="R280">
        <v>434</v>
      </c>
      <c r="V280" t="s">
        <v>5475</v>
      </c>
      <c r="W280" t="s">
        <v>5498</v>
      </c>
    </row>
    <row r="281" spans="1:23" x14ac:dyDescent="0.25">
      <c r="A281" s="5"/>
      <c r="B281" t="s">
        <v>5425</v>
      </c>
      <c r="C281" t="str">
        <f t="shared" si="19"/>
        <v>DELETED</v>
      </c>
      <c r="D281" s="5" t="s">
        <v>5431</v>
      </c>
      <c r="E281" s="5"/>
      <c r="F281" s="5"/>
      <c r="G281" s="5"/>
      <c r="H281" s="6" t="s">
        <v>5053</v>
      </c>
      <c r="I281" t="s">
        <v>4273</v>
      </c>
      <c r="J281" t="s">
        <v>7176</v>
      </c>
      <c r="K281" t="s">
        <v>6194</v>
      </c>
      <c r="L281" t="s">
        <v>6195</v>
      </c>
      <c r="N281">
        <v>2021</v>
      </c>
      <c r="O281">
        <v>30</v>
      </c>
      <c r="P281">
        <v>3</v>
      </c>
      <c r="Q281">
        <v>288</v>
      </c>
      <c r="R281">
        <v>306</v>
      </c>
      <c r="T281" t="s">
        <v>6196</v>
      </c>
    </row>
    <row r="282" spans="1:23" x14ac:dyDescent="0.25">
      <c r="A282" s="5"/>
      <c r="B282" t="s">
        <v>5425</v>
      </c>
      <c r="C282" t="str">
        <f t="shared" si="19"/>
        <v>DELETED</v>
      </c>
      <c r="D282" s="5" t="s">
        <v>5431</v>
      </c>
      <c r="E282" s="5"/>
      <c r="F282" s="5"/>
      <c r="G282" s="5"/>
      <c r="H282" s="6" t="s">
        <v>5227</v>
      </c>
      <c r="I282" t="s">
        <v>4430</v>
      </c>
      <c r="J282" t="s">
        <v>7277</v>
      </c>
      <c r="K282" t="s">
        <v>6568</v>
      </c>
      <c r="L282" t="s">
        <v>6569</v>
      </c>
      <c r="N282">
        <v>2014</v>
      </c>
      <c r="O282">
        <v>3</v>
      </c>
      <c r="P282">
        <v>4</v>
      </c>
      <c r="Q282">
        <v>51</v>
      </c>
      <c r="R282">
        <v>51</v>
      </c>
      <c r="T282" t="s">
        <v>6570</v>
      </c>
    </row>
    <row r="283" spans="1:23" x14ac:dyDescent="0.25">
      <c r="A283" s="5"/>
      <c r="B283" t="s">
        <v>5426</v>
      </c>
      <c r="C283" t="str">
        <f t="shared" si="19"/>
        <v>DELETED</v>
      </c>
      <c r="D283" s="5"/>
      <c r="E283" s="5"/>
      <c r="F283" s="5" t="s">
        <v>5431</v>
      </c>
      <c r="G283" s="5"/>
      <c r="H283" s="6" t="s">
        <v>5417</v>
      </c>
      <c r="I283" t="s">
        <v>4602</v>
      </c>
      <c r="J283" t="s">
        <v>7418</v>
      </c>
      <c r="K283" t="s">
        <v>6964</v>
      </c>
      <c r="L283" t="s">
        <v>6965</v>
      </c>
      <c r="N283">
        <v>2004</v>
      </c>
      <c r="Q283">
        <v>362</v>
      </c>
      <c r="R283">
        <v>376</v>
      </c>
      <c r="V283" t="s">
        <v>6966</v>
      </c>
      <c r="W283" t="s">
        <v>5640</v>
      </c>
    </row>
    <row r="284" spans="1:23" x14ac:dyDescent="0.25">
      <c r="A284" s="5" t="s">
        <v>5431</v>
      </c>
      <c r="B284" t="s">
        <v>5424</v>
      </c>
      <c r="C284" t="str">
        <f t="shared" si="19"/>
        <v>DELETED</v>
      </c>
      <c r="D284" s="5" t="s">
        <v>5431</v>
      </c>
      <c r="E284" s="5"/>
      <c r="F284" s="5"/>
      <c r="G284" s="5"/>
      <c r="H284" s="6" t="s">
        <v>4863</v>
      </c>
      <c r="I284" t="s">
        <v>4107</v>
      </c>
      <c r="J284" t="s">
        <v>7078</v>
      </c>
      <c r="K284" t="s">
        <v>5777</v>
      </c>
      <c r="L284" t="s">
        <v>5778</v>
      </c>
      <c r="N284">
        <v>2024</v>
      </c>
      <c r="Q284">
        <v>75</v>
      </c>
      <c r="R284">
        <v>108</v>
      </c>
      <c r="V284" t="s">
        <v>5779</v>
      </c>
      <c r="W284" t="s">
        <v>5640</v>
      </c>
    </row>
    <row r="285" spans="1:23" x14ac:dyDescent="0.25">
      <c r="A285" s="5"/>
      <c r="B285" t="s">
        <v>5427</v>
      </c>
      <c r="C285" t="str">
        <f t="shared" si="19"/>
        <v>DELETED</v>
      </c>
      <c r="D285" s="5"/>
      <c r="E285" s="5" t="s">
        <v>5431</v>
      </c>
      <c r="F285" s="5"/>
      <c r="G285" s="5"/>
      <c r="H285" s="6" t="s">
        <v>5046</v>
      </c>
      <c r="I285" t="s">
        <v>4107</v>
      </c>
      <c r="J285" t="s">
        <v>7078</v>
      </c>
      <c r="K285" t="s">
        <v>5777</v>
      </c>
      <c r="L285" t="s">
        <v>6182</v>
      </c>
      <c r="N285">
        <v>2020</v>
      </c>
      <c r="Q285">
        <v>1</v>
      </c>
      <c r="R285">
        <v>34</v>
      </c>
      <c r="V285" t="s">
        <v>6183</v>
      </c>
      <c r="W285" t="s">
        <v>5640</v>
      </c>
    </row>
    <row r="286" spans="1:23" x14ac:dyDescent="0.25">
      <c r="A286" s="5"/>
      <c r="B286" t="s">
        <v>5424</v>
      </c>
      <c r="C286" t="str">
        <f t="shared" si="19"/>
        <v>DELETED</v>
      </c>
      <c r="D286" s="5"/>
      <c r="E286" s="5"/>
      <c r="F286" s="5" t="s">
        <v>5431</v>
      </c>
      <c r="G286" s="5"/>
      <c r="H286" s="6" t="s">
        <v>5009</v>
      </c>
      <c r="I286" t="s">
        <v>4235</v>
      </c>
      <c r="J286" t="s">
        <v>7156</v>
      </c>
      <c r="K286" t="s">
        <v>6099</v>
      </c>
      <c r="L286" t="s">
        <v>6100</v>
      </c>
      <c r="N286">
        <v>2021</v>
      </c>
      <c r="Q286">
        <v>1</v>
      </c>
      <c r="R286">
        <v>26</v>
      </c>
      <c r="V286" t="s">
        <v>6101</v>
      </c>
      <c r="W286" t="s">
        <v>5640</v>
      </c>
    </row>
    <row r="287" spans="1:23" x14ac:dyDescent="0.25">
      <c r="A287" s="5" t="s">
        <v>5431</v>
      </c>
      <c r="B287" t="s">
        <v>5424</v>
      </c>
      <c r="C287" t="str">
        <f t="shared" si="19"/>
        <v>DELETED</v>
      </c>
      <c r="D287" s="5"/>
      <c r="E287" s="5" t="s">
        <v>5431</v>
      </c>
      <c r="F287" s="5"/>
      <c r="G287" s="5"/>
      <c r="H287" s="6" t="s">
        <v>4960</v>
      </c>
      <c r="I287" t="s">
        <v>4189</v>
      </c>
      <c r="J287" t="s">
        <v>4609</v>
      </c>
      <c r="K287" t="s">
        <v>5988</v>
      </c>
      <c r="L287" t="s">
        <v>5699</v>
      </c>
      <c r="N287">
        <v>2023</v>
      </c>
      <c r="Q287">
        <v>1</v>
      </c>
      <c r="R287">
        <v>23</v>
      </c>
      <c r="V287" t="s">
        <v>5463</v>
      </c>
      <c r="W287" t="s">
        <v>5505</v>
      </c>
    </row>
    <row r="288" spans="1:23" x14ac:dyDescent="0.25">
      <c r="A288" s="5"/>
      <c r="B288" t="s">
        <v>5424</v>
      </c>
      <c r="C288" t="str">
        <f t="shared" si="19"/>
        <v>DELETED</v>
      </c>
      <c r="D288" s="5"/>
      <c r="E288" s="5"/>
      <c r="F288" s="5" t="s">
        <v>5431</v>
      </c>
      <c r="G288" s="5"/>
      <c r="H288" s="6" t="s">
        <v>4913</v>
      </c>
      <c r="I288" t="s">
        <v>4149</v>
      </c>
      <c r="J288" t="s">
        <v>4651</v>
      </c>
      <c r="K288" t="s">
        <v>5886</v>
      </c>
      <c r="L288" t="s">
        <v>5887</v>
      </c>
      <c r="N288">
        <v>2023</v>
      </c>
      <c r="Q288">
        <v>79</v>
      </c>
      <c r="R288">
        <v>108</v>
      </c>
      <c r="V288" t="s">
        <v>5888</v>
      </c>
      <c r="W288" t="s">
        <v>5505</v>
      </c>
    </row>
    <row r="289" spans="1:24" x14ac:dyDescent="0.25">
      <c r="A289" s="5"/>
      <c r="B289" t="s">
        <v>5424</v>
      </c>
      <c r="C289" t="str">
        <f t="shared" si="19"/>
        <v>DELETED</v>
      </c>
      <c r="D289" s="5"/>
      <c r="E289" s="5" t="s">
        <v>5431</v>
      </c>
      <c r="F289" s="5"/>
      <c r="G289" s="5"/>
      <c r="H289" s="6" t="s">
        <v>5086</v>
      </c>
      <c r="I289" t="s">
        <v>4301</v>
      </c>
      <c r="J289" t="s">
        <v>7191</v>
      </c>
      <c r="K289" t="s">
        <v>6265</v>
      </c>
      <c r="L289" t="s">
        <v>6264</v>
      </c>
      <c r="N289">
        <v>2019</v>
      </c>
      <c r="Q289">
        <v>389</v>
      </c>
      <c r="R289">
        <v>430</v>
      </c>
      <c r="V289" t="s">
        <v>6266</v>
      </c>
      <c r="W289" t="s">
        <v>5640</v>
      </c>
    </row>
    <row r="290" spans="1:24" x14ac:dyDescent="0.25">
      <c r="A290" s="5"/>
      <c r="B290" t="s">
        <v>5424</v>
      </c>
      <c r="C290" t="str">
        <f t="shared" si="19"/>
        <v>DELETED</v>
      </c>
      <c r="D290" s="5"/>
      <c r="E290" s="5" t="s">
        <v>5431</v>
      </c>
      <c r="F290" s="5"/>
      <c r="G290" s="5"/>
      <c r="H290" s="6" t="s">
        <v>5168</v>
      </c>
      <c r="I290" t="s">
        <v>4374</v>
      </c>
      <c r="J290" t="s">
        <v>7239</v>
      </c>
      <c r="K290" t="s">
        <v>6440</v>
      </c>
      <c r="L290" t="s">
        <v>6441</v>
      </c>
      <c r="N290">
        <v>2016</v>
      </c>
      <c r="Q290">
        <v>213</v>
      </c>
      <c r="R290">
        <v>233</v>
      </c>
      <c r="V290" t="s">
        <v>6442</v>
      </c>
      <c r="W290" t="s">
        <v>5505</v>
      </c>
    </row>
    <row r="291" spans="1:24" x14ac:dyDescent="0.25">
      <c r="A291" s="5"/>
      <c r="B291" t="s">
        <v>5425</v>
      </c>
      <c r="C291" t="str">
        <f t="shared" si="19"/>
        <v>DELETED</v>
      </c>
      <c r="D291" s="5"/>
      <c r="E291" s="5" t="s">
        <v>5431</v>
      </c>
      <c r="F291" s="5"/>
      <c r="G291" s="5"/>
      <c r="H291" s="6" t="s">
        <v>5219</v>
      </c>
      <c r="I291" t="s">
        <v>4422</v>
      </c>
      <c r="J291" t="s">
        <v>7270</v>
      </c>
      <c r="K291" t="s">
        <v>6550</v>
      </c>
      <c r="L291" t="s">
        <v>6526</v>
      </c>
      <c r="N291">
        <v>2014</v>
      </c>
      <c r="O291">
        <v>56</v>
      </c>
      <c r="P291">
        <v>1</v>
      </c>
      <c r="Q291">
        <v>41</v>
      </c>
      <c r="R291">
        <v>47</v>
      </c>
      <c r="T291" t="s">
        <v>6527</v>
      </c>
    </row>
    <row r="292" spans="1:24" x14ac:dyDescent="0.25">
      <c r="A292" s="5"/>
      <c r="B292" t="s">
        <v>5424</v>
      </c>
      <c r="C292" t="str">
        <f t="shared" si="19"/>
        <v>DELETED</v>
      </c>
      <c r="D292" s="5" t="s">
        <v>5431</v>
      </c>
      <c r="E292" s="5"/>
      <c r="F292" s="5"/>
      <c r="G292" s="5"/>
      <c r="H292" s="6" t="s">
        <v>4967</v>
      </c>
      <c r="I292" t="s">
        <v>4195</v>
      </c>
      <c r="J292" t="s">
        <v>7135</v>
      </c>
      <c r="K292" t="s">
        <v>6002</v>
      </c>
      <c r="L292" t="s">
        <v>6003</v>
      </c>
      <c r="N292">
        <v>2023</v>
      </c>
      <c r="Q292">
        <v>421</v>
      </c>
      <c r="R292">
        <v>458</v>
      </c>
      <c r="V292" t="s">
        <v>6004</v>
      </c>
      <c r="W292" t="s">
        <v>5505</v>
      </c>
    </row>
    <row r="293" spans="1:24" x14ac:dyDescent="0.25">
      <c r="A293" s="5"/>
      <c r="B293" t="s">
        <v>5424</v>
      </c>
      <c r="C293" t="str">
        <f t="shared" si="19"/>
        <v>DELETED</v>
      </c>
      <c r="D293" s="5" t="s">
        <v>5431</v>
      </c>
      <c r="E293" s="5"/>
      <c r="F293" s="5"/>
      <c r="G293" s="5"/>
      <c r="H293" s="6" t="s">
        <v>4838</v>
      </c>
      <c r="I293" t="s">
        <v>4086</v>
      </c>
      <c r="J293" t="s">
        <v>7058</v>
      </c>
      <c r="K293" t="s">
        <v>5727</v>
      </c>
      <c r="L293" t="s">
        <v>5548</v>
      </c>
      <c r="N293">
        <v>2025</v>
      </c>
      <c r="Q293">
        <v>397</v>
      </c>
      <c r="R293">
        <v>438</v>
      </c>
      <c r="V293" t="s">
        <v>5472</v>
      </c>
      <c r="W293" t="s">
        <v>5505</v>
      </c>
    </row>
    <row r="294" spans="1:24" x14ac:dyDescent="0.25">
      <c r="A294" s="5"/>
      <c r="B294" t="s">
        <v>5426</v>
      </c>
      <c r="C294" t="str">
        <f t="shared" si="19"/>
        <v>DELETED</v>
      </c>
      <c r="D294" s="5"/>
      <c r="E294" s="5" t="s">
        <v>5431</v>
      </c>
      <c r="F294" s="5"/>
      <c r="G294" s="5"/>
      <c r="H294" s="6" t="s">
        <v>4885</v>
      </c>
      <c r="I294" t="s">
        <v>4125</v>
      </c>
      <c r="J294" t="s">
        <v>7090</v>
      </c>
      <c r="K294" t="s">
        <v>5818</v>
      </c>
      <c r="L294" t="s">
        <v>5819</v>
      </c>
      <c r="N294">
        <v>2024</v>
      </c>
      <c r="Q294">
        <v>601</v>
      </c>
      <c r="R294">
        <v>608</v>
      </c>
      <c r="V294" t="s">
        <v>5820</v>
      </c>
      <c r="W294" t="s">
        <v>5498</v>
      </c>
    </row>
    <row r="295" spans="1:24" x14ac:dyDescent="0.25">
      <c r="A295" s="5"/>
      <c r="B295" t="s">
        <v>5424</v>
      </c>
      <c r="C295" t="str">
        <f t="shared" si="19"/>
        <v>DELETED</v>
      </c>
      <c r="D295" s="5"/>
      <c r="E295" s="5" t="s">
        <v>5431</v>
      </c>
      <c r="F295" s="5"/>
      <c r="G295" s="5"/>
      <c r="H295" s="6" t="s">
        <v>5002</v>
      </c>
      <c r="I295" t="s">
        <v>4229</v>
      </c>
      <c r="J295" t="s">
        <v>7152</v>
      </c>
      <c r="K295" t="s">
        <v>6084</v>
      </c>
      <c r="L295" t="s">
        <v>6085</v>
      </c>
      <c r="N295">
        <v>2021</v>
      </c>
      <c r="Q295">
        <v>115</v>
      </c>
      <c r="R295">
        <v>135</v>
      </c>
      <c r="V295" t="s">
        <v>6086</v>
      </c>
      <c r="W295" t="s">
        <v>5539</v>
      </c>
    </row>
    <row r="296" spans="1:24" x14ac:dyDescent="0.25">
      <c r="A296" s="5"/>
      <c r="B296" t="s">
        <v>5426</v>
      </c>
      <c r="C296" t="str">
        <f t="shared" si="19"/>
        <v>DELETED</v>
      </c>
      <c r="D296" s="5" t="s">
        <v>5431</v>
      </c>
      <c r="E296" s="5"/>
      <c r="F296" s="5"/>
      <c r="G296" s="5"/>
      <c r="H296" s="6" t="s">
        <v>5412</v>
      </c>
      <c r="I296" t="s">
        <v>4597</v>
      </c>
      <c r="J296" t="s">
        <v>7414</v>
      </c>
      <c r="K296" t="s">
        <v>6954</v>
      </c>
      <c r="L296" t="s">
        <v>5578</v>
      </c>
      <c r="N296">
        <v>2005</v>
      </c>
      <c r="Q296">
        <v>372</v>
      </c>
      <c r="R296">
        <v>386</v>
      </c>
      <c r="V296" t="s">
        <v>6955</v>
      </c>
      <c r="W296" t="s">
        <v>5640</v>
      </c>
    </row>
    <row r="297" spans="1:24" x14ac:dyDescent="0.25">
      <c r="A297" s="5"/>
      <c r="B297" t="s">
        <v>5436</v>
      </c>
      <c r="C297" t="str">
        <f t="shared" si="19"/>
        <v>DELETED</v>
      </c>
      <c r="D297" s="5" t="s">
        <v>5431</v>
      </c>
      <c r="E297" s="5"/>
      <c r="F297" s="5"/>
      <c r="G297" s="5"/>
      <c r="H297" s="6" t="s">
        <v>3776</v>
      </c>
      <c r="I297" t="s">
        <v>3775</v>
      </c>
      <c r="J297" t="s">
        <v>3777</v>
      </c>
      <c r="K297" t="s">
        <v>3779</v>
      </c>
      <c r="L297" t="s">
        <v>3778</v>
      </c>
      <c r="N297">
        <v>2008</v>
      </c>
      <c r="O297">
        <v>71</v>
      </c>
      <c r="P297">
        <v>1</v>
      </c>
      <c r="Q297">
        <v>73</v>
      </c>
      <c r="R297">
        <v>87</v>
      </c>
      <c r="T297" t="s">
        <v>3780</v>
      </c>
    </row>
    <row r="298" spans="1:24" x14ac:dyDescent="0.25">
      <c r="A298" s="5"/>
      <c r="B298" t="s">
        <v>5424</v>
      </c>
      <c r="C298" t="str">
        <f t="shared" si="19"/>
        <v>DELETED</v>
      </c>
      <c r="D298" s="5" t="s">
        <v>5431</v>
      </c>
      <c r="E298" s="5"/>
      <c r="F298" s="5"/>
      <c r="G298" s="5"/>
      <c r="H298" s="6" t="s">
        <v>5010</v>
      </c>
      <c r="I298" t="s">
        <v>4236</v>
      </c>
      <c r="J298" t="s">
        <v>7157</v>
      </c>
      <c r="K298" t="s">
        <v>6102</v>
      </c>
      <c r="L298" t="s">
        <v>6103</v>
      </c>
      <c r="N298">
        <v>2023</v>
      </c>
      <c r="Q298">
        <v>1</v>
      </c>
      <c r="R298">
        <v>27</v>
      </c>
      <c r="V298" t="s">
        <v>6104</v>
      </c>
      <c r="W298" t="s">
        <v>5539</v>
      </c>
      <c r="X298" t="s">
        <v>7451</v>
      </c>
    </row>
    <row r="299" spans="1:24" x14ac:dyDescent="0.25">
      <c r="A299" s="5"/>
      <c r="B299" t="s">
        <v>5425</v>
      </c>
      <c r="C299" t="str">
        <f t="shared" si="19"/>
        <v>DELETED</v>
      </c>
      <c r="D299" s="5"/>
      <c r="E299" s="5"/>
      <c r="F299" s="5" t="s">
        <v>5431</v>
      </c>
      <c r="G299" s="5"/>
      <c r="H299" s="6" t="s">
        <v>5354</v>
      </c>
      <c r="I299" t="s">
        <v>4541</v>
      </c>
      <c r="J299" t="s">
        <v>7372</v>
      </c>
      <c r="K299" t="s">
        <v>6841</v>
      </c>
      <c r="L299" t="s">
        <v>5536</v>
      </c>
      <c r="N299">
        <v>2008</v>
      </c>
      <c r="O299">
        <v>32</v>
      </c>
      <c r="P299">
        <v>2</v>
      </c>
      <c r="Q299">
        <v>163</v>
      </c>
      <c r="R299">
        <v>190</v>
      </c>
      <c r="T299" t="s">
        <v>938</v>
      </c>
    </row>
    <row r="300" spans="1:24" x14ac:dyDescent="0.25">
      <c r="A300" s="5"/>
      <c r="B300" t="s">
        <v>5426</v>
      </c>
      <c r="C300" t="str">
        <f t="shared" si="19"/>
        <v>DELETED</v>
      </c>
      <c r="D300" s="5"/>
      <c r="E300" s="5"/>
      <c r="F300" s="5" t="s">
        <v>5431</v>
      </c>
      <c r="G300" s="5"/>
      <c r="H300" s="6" t="s">
        <v>5223</v>
      </c>
      <c r="I300" t="s">
        <v>4426</v>
      </c>
      <c r="J300" t="s">
        <v>7274</v>
      </c>
      <c r="K300" t="s">
        <v>6560</v>
      </c>
      <c r="L300" t="s">
        <v>5578</v>
      </c>
      <c r="N300">
        <v>2014</v>
      </c>
      <c r="Q300">
        <v>548</v>
      </c>
      <c r="R300">
        <v>563</v>
      </c>
      <c r="V300" t="s">
        <v>6561</v>
      </c>
      <c r="W300" t="s">
        <v>5539</v>
      </c>
    </row>
    <row r="301" spans="1:24" x14ac:dyDescent="0.25">
      <c r="A301" s="5"/>
      <c r="B301" t="s">
        <v>5436</v>
      </c>
      <c r="C301" t="str">
        <f t="shared" si="19"/>
        <v>DELETED</v>
      </c>
      <c r="D301" s="5"/>
      <c r="E301" s="5" t="s">
        <v>5431</v>
      </c>
      <c r="F301" s="5"/>
      <c r="G301" s="5"/>
      <c r="H301" s="6" t="s">
        <v>3443</v>
      </c>
      <c r="I301" t="s">
        <v>3442</v>
      </c>
      <c r="J301" t="s">
        <v>3445</v>
      </c>
      <c r="K301" t="s">
        <v>3444</v>
      </c>
      <c r="L301" t="s">
        <v>3038</v>
      </c>
      <c r="N301">
        <v>2025</v>
      </c>
      <c r="O301">
        <v>56</v>
      </c>
      <c r="Q301">
        <v>100725</v>
      </c>
      <c r="R301">
        <v>100725</v>
      </c>
      <c r="T301" t="s">
        <v>3039</v>
      </c>
    </row>
    <row r="302" spans="1:24" x14ac:dyDescent="0.25">
      <c r="A302" s="5"/>
      <c r="B302" t="s">
        <v>5424</v>
      </c>
      <c r="C302" t="str">
        <f t="shared" si="19"/>
        <v>DELETED</v>
      </c>
      <c r="D302" s="5" t="s">
        <v>5431</v>
      </c>
      <c r="E302" s="5"/>
      <c r="F302" s="5"/>
      <c r="G302" s="5"/>
      <c r="H302" s="6" t="s">
        <v>4763</v>
      </c>
      <c r="I302" t="s">
        <v>4027</v>
      </c>
      <c r="J302" t="s">
        <v>7021</v>
      </c>
      <c r="K302" t="s">
        <v>5581</v>
      </c>
      <c r="L302" t="s">
        <v>5582</v>
      </c>
      <c r="N302">
        <v>2022</v>
      </c>
      <c r="Q302">
        <v>83</v>
      </c>
      <c r="R302">
        <v>99</v>
      </c>
      <c r="V302" t="s">
        <v>5489</v>
      </c>
      <c r="W302" t="s">
        <v>5505</v>
      </c>
    </row>
    <row r="303" spans="1:24" x14ac:dyDescent="0.25">
      <c r="A303" s="5"/>
      <c r="B303" t="s">
        <v>5424</v>
      </c>
      <c r="C303" t="str">
        <f t="shared" si="19"/>
        <v>DELETED</v>
      </c>
      <c r="D303" s="5"/>
      <c r="E303" s="5"/>
      <c r="F303" s="5" t="s">
        <v>5431</v>
      </c>
      <c r="G303" s="5"/>
      <c r="H303" s="6" t="s">
        <v>4822</v>
      </c>
      <c r="I303" t="s">
        <v>4071</v>
      </c>
      <c r="J303" t="s">
        <v>7060</v>
      </c>
      <c r="K303" t="s">
        <v>5694</v>
      </c>
      <c r="L303" t="s">
        <v>5695</v>
      </c>
      <c r="N303">
        <v>2024</v>
      </c>
      <c r="Q303">
        <v>188</v>
      </c>
      <c r="R303">
        <v>205</v>
      </c>
      <c r="V303" t="s">
        <v>5696</v>
      </c>
      <c r="W303" t="s">
        <v>5697</v>
      </c>
    </row>
    <row r="304" spans="1:24" x14ac:dyDescent="0.25">
      <c r="A304" s="5"/>
      <c r="B304" t="s">
        <v>5424</v>
      </c>
      <c r="C304" t="str">
        <f t="shared" si="19"/>
        <v>DELETED</v>
      </c>
      <c r="D304" s="5"/>
      <c r="E304" s="5"/>
      <c r="F304" s="5" t="s">
        <v>5431</v>
      </c>
      <c r="G304" s="5"/>
      <c r="H304" s="6" t="s">
        <v>5055</v>
      </c>
      <c r="I304" t="s">
        <v>4275</v>
      </c>
      <c r="J304" t="s">
        <v>4679</v>
      </c>
      <c r="K304" t="s">
        <v>6198</v>
      </c>
      <c r="L304" t="s">
        <v>6199</v>
      </c>
      <c r="N304">
        <v>2022</v>
      </c>
      <c r="Q304">
        <v>325</v>
      </c>
      <c r="R304">
        <v>512</v>
      </c>
      <c r="V304" t="s">
        <v>6055</v>
      </c>
      <c r="W304" t="s">
        <v>5505</v>
      </c>
    </row>
    <row r="305" spans="1:23" x14ac:dyDescent="0.25">
      <c r="A305" s="5"/>
      <c r="B305" t="s">
        <v>5427</v>
      </c>
      <c r="C305" t="str">
        <f t="shared" si="19"/>
        <v>DELETED</v>
      </c>
      <c r="D305" s="5" t="s">
        <v>5431</v>
      </c>
      <c r="E305" s="5"/>
      <c r="F305" s="5"/>
      <c r="G305" s="5"/>
      <c r="H305" s="6" t="s">
        <v>4916</v>
      </c>
      <c r="I305" t="s">
        <v>4152</v>
      </c>
      <c r="J305" t="s">
        <v>7106</v>
      </c>
      <c r="K305" t="s">
        <v>5895</v>
      </c>
      <c r="L305" t="s">
        <v>5763</v>
      </c>
      <c r="N305">
        <v>2025</v>
      </c>
      <c r="Q305">
        <v>1</v>
      </c>
      <c r="R305">
        <v>21</v>
      </c>
      <c r="V305" t="s">
        <v>5764</v>
      </c>
      <c r="W305" t="s">
        <v>5505</v>
      </c>
    </row>
    <row r="306" spans="1:23" x14ac:dyDescent="0.25">
      <c r="A306" s="5"/>
      <c r="B306" t="s">
        <v>5424</v>
      </c>
      <c r="C306" t="str">
        <f t="shared" si="19"/>
        <v>DELETED</v>
      </c>
      <c r="D306" s="5"/>
      <c r="E306" s="5" t="s">
        <v>5431</v>
      </c>
      <c r="F306" s="5"/>
      <c r="G306" s="5"/>
      <c r="H306" s="6" t="s">
        <v>4986</v>
      </c>
      <c r="I306" t="s">
        <v>4213</v>
      </c>
      <c r="J306" t="s">
        <v>4666</v>
      </c>
      <c r="K306" t="s">
        <v>6050</v>
      </c>
      <c r="L306" t="s">
        <v>6051</v>
      </c>
      <c r="N306">
        <v>2021</v>
      </c>
      <c r="Q306">
        <v>281</v>
      </c>
      <c r="R306">
        <v>302</v>
      </c>
      <c r="V306" t="s">
        <v>6052</v>
      </c>
      <c r="W306" t="s">
        <v>5640</v>
      </c>
    </row>
    <row r="307" spans="1:23" x14ac:dyDescent="0.25">
      <c r="A307" s="5"/>
      <c r="B307" t="s">
        <v>5424</v>
      </c>
      <c r="C307" t="str">
        <f t="shared" si="19"/>
        <v>DELETED</v>
      </c>
      <c r="D307" s="5"/>
      <c r="E307" s="5" t="s">
        <v>5431</v>
      </c>
      <c r="F307" s="5"/>
      <c r="G307" s="5"/>
      <c r="H307" s="6" t="s">
        <v>4864</v>
      </c>
      <c r="I307" t="s">
        <v>4108</v>
      </c>
      <c r="J307" t="s">
        <v>7079</v>
      </c>
      <c r="K307" t="s">
        <v>5780</v>
      </c>
      <c r="L307" t="s">
        <v>5781</v>
      </c>
      <c r="N307">
        <v>2022</v>
      </c>
      <c r="Q307">
        <v>173</v>
      </c>
      <c r="R307">
        <v>221</v>
      </c>
      <c r="V307" t="s">
        <v>5782</v>
      </c>
      <c r="W307" t="s">
        <v>5505</v>
      </c>
    </row>
    <row r="308" spans="1:23" x14ac:dyDescent="0.25">
      <c r="A308" s="5"/>
      <c r="B308" t="s">
        <v>5424</v>
      </c>
      <c r="C308" t="str">
        <f t="shared" si="19"/>
        <v>DELETED</v>
      </c>
      <c r="D308" s="5"/>
      <c r="E308" s="5" t="s">
        <v>5431</v>
      </c>
      <c r="F308" s="5"/>
      <c r="G308" s="5"/>
      <c r="H308" s="6" t="s">
        <v>5066</v>
      </c>
      <c r="I308" t="s">
        <v>4284</v>
      </c>
      <c r="J308" t="s">
        <v>4662</v>
      </c>
      <c r="K308" t="s">
        <v>6225</v>
      </c>
      <c r="L308" t="s">
        <v>6021</v>
      </c>
      <c r="N308">
        <v>2021</v>
      </c>
      <c r="Q308">
        <v>1</v>
      </c>
      <c r="R308">
        <v>37</v>
      </c>
      <c r="V308" t="s">
        <v>6022</v>
      </c>
      <c r="W308" t="s">
        <v>5640</v>
      </c>
    </row>
    <row r="309" spans="1:23" x14ac:dyDescent="0.25">
      <c r="A309" s="5"/>
      <c r="B309" t="s">
        <v>5424</v>
      </c>
      <c r="C309" t="str">
        <f t="shared" si="19"/>
        <v>DELETED</v>
      </c>
      <c r="D309" s="5"/>
      <c r="E309" s="5"/>
      <c r="F309" s="5" t="s">
        <v>5431</v>
      </c>
      <c r="G309" s="5"/>
      <c r="H309" s="6" t="s">
        <v>5017</v>
      </c>
      <c r="I309" t="s">
        <v>4242</v>
      </c>
      <c r="J309" t="s">
        <v>4657</v>
      </c>
      <c r="K309" t="s">
        <v>6119</v>
      </c>
      <c r="L309" t="s">
        <v>5972</v>
      </c>
      <c r="N309">
        <v>2022</v>
      </c>
      <c r="Q309">
        <v>109</v>
      </c>
      <c r="R309">
        <v>176</v>
      </c>
      <c r="V309" t="s">
        <v>5973</v>
      </c>
      <c r="W309" t="s">
        <v>5505</v>
      </c>
    </row>
    <row r="310" spans="1:23" x14ac:dyDescent="0.25">
      <c r="A310" s="5" t="s">
        <v>5431</v>
      </c>
      <c r="B310" t="s">
        <v>5424</v>
      </c>
      <c r="C310" t="str">
        <f t="shared" si="19"/>
        <v>DELETED</v>
      </c>
      <c r="D310" s="5" t="s">
        <v>5431</v>
      </c>
      <c r="E310" s="5"/>
      <c r="F310" s="5"/>
      <c r="G310" s="5"/>
      <c r="H310" s="6" t="s">
        <v>5110</v>
      </c>
      <c r="I310" t="s">
        <v>4242</v>
      </c>
      <c r="J310" t="s">
        <v>4657</v>
      </c>
      <c r="K310" t="s">
        <v>6119</v>
      </c>
      <c r="L310" t="s">
        <v>5972</v>
      </c>
      <c r="N310">
        <v>2019</v>
      </c>
      <c r="Q310">
        <v>151</v>
      </c>
      <c r="R310">
        <v>208</v>
      </c>
      <c r="V310" t="s">
        <v>6322</v>
      </c>
      <c r="W310" t="s">
        <v>5505</v>
      </c>
    </row>
    <row r="311" spans="1:23" x14ac:dyDescent="0.25">
      <c r="A311" s="5"/>
      <c r="B311" t="s">
        <v>5424</v>
      </c>
      <c r="C311" t="str">
        <f t="shared" si="19"/>
        <v>DELETED</v>
      </c>
      <c r="D311" s="5"/>
      <c r="E311" s="5" t="s">
        <v>5431</v>
      </c>
      <c r="F311" s="5"/>
      <c r="G311" s="5"/>
      <c r="H311" s="6" t="s">
        <v>5120</v>
      </c>
      <c r="I311" t="s">
        <v>7485</v>
      </c>
      <c r="J311" t="s">
        <v>7210</v>
      </c>
      <c r="K311" t="s">
        <v>6342</v>
      </c>
      <c r="L311" t="s">
        <v>6341</v>
      </c>
      <c r="N311">
        <v>2018</v>
      </c>
      <c r="Q311">
        <v>89</v>
      </c>
      <c r="R311">
        <v>102</v>
      </c>
      <c r="V311" t="s">
        <v>6343</v>
      </c>
      <c r="W311" t="s">
        <v>5505</v>
      </c>
    </row>
    <row r="312" spans="1:23" x14ac:dyDescent="0.25">
      <c r="A312" s="5"/>
      <c r="B312" t="s">
        <v>5424</v>
      </c>
      <c r="C312" t="str">
        <f t="shared" ref="C312:C341" si="20">IF(OR(D312="x",E312="x",F312="x",G312="x"),"DELETED","READ")</f>
        <v>DELETED</v>
      </c>
      <c r="D312" s="5"/>
      <c r="E312" s="5"/>
      <c r="F312" s="5" t="s">
        <v>5431</v>
      </c>
      <c r="G312" s="5"/>
      <c r="H312" s="6" t="s">
        <v>4940</v>
      </c>
      <c r="I312" t="s">
        <v>4171</v>
      </c>
      <c r="J312" t="s">
        <v>4655</v>
      </c>
      <c r="K312" t="s">
        <v>5945</v>
      </c>
      <c r="L312" t="s">
        <v>5946</v>
      </c>
      <c r="N312">
        <v>2021</v>
      </c>
      <c r="Q312">
        <v>89</v>
      </c>
      <c r="R312">
        <v>114</v>
      </c>
      <c r="V312" t="s">
        <v>5947</v>
      </c>
      <c r="W312" t="s">
        <v>5505</v>
      </c>
    </row>
    <row r="313" spans="1:23" x14ac:dyDescent="0.25">
      <c r="A313" s="5"/>
      <c r="B313" t="s">
        <v>5424</v>
      </c>
      <c r="C313" t="str">
        <f t="shared" si="20"/>
        <v>DELETED</v>
      </c>
      <c r="D313" s="5"/>
      <c r="E313" s="5" t="s">
        <v>5431</v>
      </c>
      <c r="F313" s="5"/>
      <c r="G313" s="5"/>
      <c r="H313" s="6" t="s">
        <v>5045</v>
      </c>
      <c r="I313" t="s">
        <v>4267</v>
      </c>
      <c r="J313" t="s">
        <v>7171</v>
      </c>
      <c r="K313" t="s">
        <v>6180</v>
      </c>
      <c r="L313" t="s">
        <v>6179</v>
      </c>
      <c r="N313">
        <v>2020</v>
      </c>
      <c r="Q313">
        <v>167</v>
      </c>
      <c r="R313">
        <v>186</v>
      </c>
      <c r="V313" t="s">
        <v>6181</v>
      </c>
      <c r="W313" t="s">
        <v>5505</v>
      </c>
    </row>
    <row r="314" spans="1:23" x14ac:dyDescent="0.25">
      <c r="A314" s="5"/>
      <c r="B314" t="s">
        <v>5424</v>
      </c>
      <c r="C314" t="str">
        <f t="shared" si="20"/>
        <v>DELETED</v>
      </c>
      <c r="D314" s="5" t="s">
        <v>5431</v>
      </c>
      <c r="E314" s="5"/>
      <c r="F314" s="5"/>
      <c r="G314" s="5"/>
      <c r="H314" s="6" t="s">
        <v>4990</v>
      </c>
      <c r="I314" t="s">
        <v>4217</v>
      </c>
      <c r="J314" t="s">
        <v>7108</v>
      </c>
      <c r="K314" t="s">
        <v>6061</v>
      </c>
      <c r="L314" t="s">
        <v>6033</v>
      </c>
      <c r="N314">
        <v>2021</v>
      </c>
      <c r="Q314">
        <v>19</v>
      </c>
      <c r="R314">
        <v>95</v>
      </c>
      <c r="V314" t="s">
        <v>6034</v>
      </c>
      <c r="W314" t="s">
        <v>5505</v>
      </c>
    </row>
    <row r="315" spans="1:23" x14ac:dyDescent="0.25">
      <c r="A315" s="5" t="s">
        <v>5431</v>
      </c>
      <c r="B315" t="s">
        <v>5424</v>
      </c>
      <c r="C315" t="str">
        <f t="shared" si="20"/>
        <v>DELETED</v>
      </c>
      <c r="D315" s="5"/>
      <c r="E315" s="5"/>
      <c r="F315" s="5" t="s">
        <v>5431</v>
      </c>
      <c r="G315" s="5"/>
      <c r="H315" s="6" t="s">
        <v>5026</v>
      </c>
      <c r="I315" t="s">
        <v>4158</v>
      </c>
      <c r="J315" t="s">
        <v>4649</v>
      </c>
      <c r="K315" t="s">
        <v>6135</v>
      </c>
      <c r="L315" t="s">
        <v>5911</v>
      </c>
      <c r="N315">
        <v>2021</v>
      </c>
      <c r="Q315">
        <v>165</v>
      </c>
      <c r="R315">
        <v>230</v>
      </c>
      <c r="V315" t="s">
        <v>6136</v>
      </c>
      <c r="W315" t="s">
        <v>5640</v>
      </c>
    </row>
    <row r="316" spans="1:23" x14ac:dyDescent="0.25">
      <c r="A316" s="5"/>
      <c r="B316" t="s">
        <v>5424</v>
      </c>
      <c r="C316" t="str">
        <f t="shared" si="20"/>
        <v>DELETED</v>
      </c>
      <c r="D316" s="5"/>
      <c r="E316" s="5"/>
      <c r="F316" s="5" t="s">
        <v>5431</v>
      </c>
      <c r="G316" s="5"/>
      <c r="H316" s="6" t="s">
        <v>5119</v>
      </c>
      <c r="I316" t="s">
        <v>4332</v>
      </c>
      <c r="J316" t="s">
        <v>4681</v>
      </c>
      <c r="K316" t="s">
        <v>6340</v>
      </c>
      <c r="L316" t="s">
        <v>6338</v>
      </c>
      <c r="N316">
        <v>2018</v>
      </c>
      <c r="Q316">
        <v>13</v>
      </c>
      <c r="R316">
        <v>91</v>
      </c>
      <c r="V316" t="s">
        <v>6339</v>
      </c>
      <c r="W316" t="s">
        <v>5505</v>
      </c>
    </row>
    <row r="317" spans="1:23" x14ac:dyDescent="0.25">
      <c r="A317" s="5"/>
      <c r="B317" t="s">
        <v>5424</v>
      </c>
      <c r="C317" t="str">
        <f t="shared" si="20"/>
        <v>DELETED</v>
      </c>
      <c r="D317" s="5"/>
      <c r="E317" s="5" t="s">
        <v>5431</v>
      </c>
      <c r="F317" s="5"/>
      <c r="G317" s="5"/>
      <c r="H317" s="6" t="s">
        <v>5341</v>
      </c>
      <c r="I317" t="s">
        <v>4533</v>
      </c>
      <c r="J317" t="s">
        <v>7361</v>
      </c>
      <c r="K317" t="s">
        <v>6815</v>
      </c>
      <c r="L317" t="s">
        <v>6816</v>
      </c>
      <c r="N317">
        <v>2010</v>
      </c>
      <c r="Q317">
        <v>65</v>
      </c>
      <c r="R317">
        <v>85</v>
      </c>
      <c r="V317" t="s">
        <v>6817</v>
      </c>
      <c r="W317" t="s">
        <v>6818</v>
      </c>
    </row>
    <row r="318" spans="1:23" x14ac:dyDescent="0.25">
      <c r="A318" s="5" t="s">
        <v>5431</v>
      </c>
      <c r="B318" t="s">
        <v>5424</v>
      </c>
      <c r="C318" t="str">
        <f t="shared" si="20"/>
        <v>DELETED</v>
      </c>
      <c r="D318" s="5"/>
      <c r="E318" s="5"/>
      <c r="F318" s="5" t="s">
        <v>5431</v>
      </c>
      <c r="G318" s="5"/>
      <c r="H318" s="6" t="s">
        <v>4922</v>
      </c>
      <c r="I318" t="s">
        <v>4158</v>
      </c>
      <c r="J318" t="s">
        <v>4649</v>
      </c>
      <c r="K318" t="s">
        <v>5910</v>
      </c>
      <c r="L318" t="s">
        <v>5911</v>
      </c>
      <c r="N318">
        <v>2024</v>
      </c>
      <c r="Q318">
        <v>173</v>
      </c>
      <c r="R318">
        <v>237</v>
      </c>
      <c r="V318" t="s">
        <v>5912</v>
      </c>
      <c r="W318" t="s">
        <v>5640</v>
      </c>
    </row>
    <row r="319" spans="1:23" x14ac:dyDescent="0.25">
      <c r="A319" s="5"/>
      <c r="B319" t="s">
        <v>5424</v>
      </c>
      <c r="C319" t="str">
        <f t="shared" si="20"/>
        <v>DELETED</v>
      </c>
      <c r="D319" s="5"/>
      <c r="E319" s="5"/>
      <c r="F319" s="5" t="s">
        <v>5431</v>
      </c>
      <c r="G319" s="5"/>
      <c r="H319" s="6" t="s">
        <v>5264</v>
      </c>
      <c r="I319" t="s">
        <v>4466</v>
      </c>
      <c r="J319" t="s">
        <v>4663</v>
      </c>
      <c r="K319" t="s">
        <v>6657</v>
      </c>
      <c r="L319" t="s">
        <v>6658</v>
      </c>
      <c r="N319">
        <v>2012</v>
      </c>
      <c r="Q319">
        <v>255</v>
      </c>
      <c r="R319">
        <v>281</v>
      </c>
      <c r="V319" t="s">
        <v>6659</v>
      </c>
      <c r="W319" t="s">
        <v>5640</v>
      </c>
    </row>
    <row r="320" spans="1:23" x14ac:dyDescent="0.25">
      <c r="A320" s="5"/>
      <c r="B320" t="s">
        <v>5424</v>
      </c>
      <c r="C320" t="str">
        <f t="shared" si="20"/>
        <v>DELETED</v>
      </c>
      <c r="D320" s="5"/>
      <c r="E320" s="5" t="s">
        <v>5431</v>
      </c>
      <c r="F320" s="5"/>
      <c r="G320" s="5"/>
      <c r="H320" s="6" t="s">
        <v>5115</v>
      </c>
      <c r="I320" t="s">
        <v>4328</v>
      </c>
      <c r="J320" t="s">
        <v>4688</v>
      </c>
      <c r="K320" t="s">
        <v>6331</v>
      </c>
      <c r="L320" t="s">
        <v>6332</v>
      </c>
      <c r="N320">
        <v>2020</v>
      </c>
      <c r="Q320">
        <v>79</v>
      </c>
      <c r="R320">
        <v>146</v>
      </c>
      <c r="V320" t="s">
        <v>6333</v>
      </c>
      <c r="W320" t="s">
        <v>5640</v>
      </c>
    </row>
    <row r="321" spans="1:24" x14ac:dyDescent="0.25">
      <c r="A321" s="5"/>
      <c r="B321" t="s">
        <v>5424</v>
      </c>
      <c r="C321" t="str">
        <f t="shared" si="20"/>
        <v>DELETED</v>
      </c>
      <c r="D321" s="5"/>
      <c r="E321" s="5"/>
      <c r="F321" s="5" t="s">
        <v>5431</v>
      </c>
      <c r="G321" s="5"/>
      <c r="H321" s="6" t="s">
        <v>4977</v>
      </c>
      <c r="I321" t="s">
        <v>4204</v>
      </c>
      <c r="J321" t="s">
        <v>4663</v>
      </c>
      <c r="K321" t="s">
        <v>6029</v>
      </c>
      <c r="L321" t="s">
        <v>6030</v>
      </c>
      <c r="N321">
        <v>2021</v>
      </c>
      <c r="Q321">
        <v>257</v>
      </c>
      <c r="R321">
        <v>278</v>
      </c>
      <c r="V321" t="s">
        <v>6031</v>
      </c>
      <c r="W321" t="s">
        <v>5640</v>
      </c>
    </row>
    <row r="322" spans="1:24" x14ac:dyDescent="0.25">
      <c r="A322" s="5"/>
      <c r="B322" t="s">
        <v>5424</v>
      </c>
      <c r="C322" t="str">
        <f t="shared" si="20"/>
        <v>READ</v>
      </c>
      <c r="D322" s="5"/>
      <c r="E322" s="5"/>
      <c r="F322" s="5"/>
      <c r="G322" s="5"/>
      <c r="H322" s="6" t="s">
        <v>4790</v>
      </c>
      <c r="I322" t="s">
        <v>4045</v>
      </c>
      <c r="J322" t="s">
        <v>4622</v>
      </c>
      <c r="K322" t="s">
        <v>5626</v>
      </c>
      <c r="L322" t="s">
        <v>5627</v>
      </c>
      <c r="N322">
        <v>2024</v>
      </c>
      <c r="Q322">
        <v>179</v>
      </c>
      <c r="R322">
        <v>221</v>
      </c>
      <c r="V322" t="s">
        <v>5628</v>
      </c>
      <c r="W322" t="s">
        <v>5505</v>
      </c>
    </row>
    <row r="323" spans="1:24" x14ac:dyDescent="0.25">
      <c r="A323" s="5" t="s">
        <v>5431</v>
      </c>
      <c r="B323" t="s">
        <v>5424</v>
      </c>
      <c r="C323" t="str">
        <f t="shared" si="20"/>
        <v>DELETED</v>
      </c>
      <c r="D323" s="5" t="s">
        <v>5431</v>
      </c>
      <c r="E323" s="5"/>
      <c r="F323" s="5"/>
      <c r="G323" s="5"/>
      <c r="H323" s="6" t="s">
        <v>4823</v>
      </c>
      <c r="I323" t="s">
        <v>4072</v>
      </c>
      <c r="J323" t="s">
        <v>4609</v>
      </c>
      <c r="K323" t="s">
        <v>5698</v>
      </c>
      <c r="L323" t="s">
        <v>5699</v>
      </c>
      <c r="N323">
        <v>2023</v>
      </c>
      <c r="Q323">
        <v>31</v>
      </c>
      <c r="R323">
        <v>52</v>
      </c>
      <c r="V323" t="s">
        <v>5463</v>
      </c>
      <c r="W323" t="s">
        <v>5505</v>
      </c>
    </row>
    <row r="324" spans="1:24" x14ac:dyDescent="0.25">
      <c r="A324" s="5"/>
      <c r="B324" t="s">
        <v>5424</v>
      </c>
      <c r="C324" t="str">
        <f t="shared" si="20"/>
        <v>DELETED</v>
      </c>
      <c r="D324" s="5"/>
      <c r="E324" s="5"/>
      <c r="F324" s="5" t="s">
        <v>5431</v>
      </c>
      <c r="G324" s="5"/>
      <c r="H324" s="6" t="s">
        <v>5032</v>
      </c>
      <c r="I324" t="s">
        <v>4255</v>
      </c>
      <c r="J324" t="s">
        <v>7163</v>
      </c>
      <c r="K324" t="s">
        <v>6148</v>
      </c>
      <c r="L324" t="s">
        <v>5781</v>
      </c>
      <c r="N324">
        <v>2022</v>
      </c>
      <c r="Q324">
        <v>223</v>
      </c>
      <c r="R324">
        <v>265</v>
      </c>
      <c r="V324" t="s">
        <v>5782</v>
      </c>
      <c r="W324" t="s">
        <v>5505</v>
      </c>
    </row>
    <row r="325" spans="1:24" x14ac:dyDescent="0.25">
      <c r="A325" s="5"/>
      <c r="B325" t="s">
        <v>5425</v>
      </c>
      <c r="C325" t="str">
        <f t="shared" si="20"/>
        <v>DELETED</v>
      </c>
      <c r="D325" s="5"/>
      <c r="E325" s="5" t="s">
        <v>5431</v>
      </c>
      <c r="F325" s="5"/>
      <c r="G325" s="5"/>
      <c r="H325" s="6" t="s">
        <v>5322</v>
      </c>
      <c r="I325" t="s">
        <v>4517</v>
      </c>
      <c r="J325" t="s">
        <v>7344</v>
      </c>
      <c r="K325" t="s">
        <v>6775</v>
      </c>
      <c r="L325" t="s">
        <v>5867</v>
      </c>
      <c r="N325">
        <v>2009</v>
      </c>
      <c r="O325">
        <v>46</v>
      </c>
      <c r="P325">
        <v>2</v>
      </c>
      <c r="Q325">
        <v>43</v>
      </c>
      <c r="R325">
        <v>51</v>
      </c>
      <c r="T325" t="s">
        <v>5868</v>
      </c>
    </row>
    <row r="326" spans="1:24" x14ac:dyDescent="0.25">
      <c r="A326" s="5"/>
      <c r="B326" t="s">
        <v>5424</v>
      </c>
      <c r="C326" t="str">
        <f t="shared" si="20"/>
        <v>DELETED</v>
      </c>
      <c r="D326" s="5" t="s">
        <v>5431</v>
      </c>
      <c r="E326" s="5"/>
      <c r="F326" s="5"/>
      <c r="G326" s="5"/>
      <c r="H326" s="6" t="s">
        <v>5410</v>
      </c>
      <c r="I326" t="s">
        <v>4595</v>
      </c>
      <c r="J326" t="s">
        <v>7398</v>
      </c>
      <c r="K326" t="s">
        <v>6953</v>
      </c>
      <c r="L326" t="s">
        <v>6951</v>
      </c>
      <c r="N326">
        <v>2005</v>
      </c>
      <c r="Q326">
        <v>65</v>
      </c>
      <c r="R326">
        <v>76</v>
      </c>
      <c r="V326" t="s">
        <v>6952</v>
      </c>
      <c r="W326" t="s">
        <v>5640</v>
      </c>
      <c r="X326" t="s">
        <v>7451</v>
      </c>
    </row>
    <row r="327" spans="1:24" x14ac:dyDescent="0.25">
      <c r="A327" s="5"/>
      <c r="B327" t="s">
        <v>5424</v>
      </c>
      <c r="C327" t="str">
        <f t="shared" si="20"/>
        <v>DELETED</v>
      </c>
      <c r="D327" s="5"/>
      <c r="E327" s="5"/>
      <c r="F327" s="5" t="s">
        <v>5431</v>
      </c>
      <c r="G327" s="5"/>
      <c r="H327" s="6" t="s">
        <v>5289</v>
      </c>
      <c r="I327" t="s">
        <v>4490</v>
      </c>
      <c r="J327" t="s">
        <v>7322</v>
      </c>
      <c r="K327" t="s">
        <v>6711</v>
      </c>
      <c r="L327" t="s">
        <v>6712</v>
      </c>
      <c r="N327">
        <v>2012</v>
      </c>
      <c r="Q327">
        <v>367</v>
      </c>
      <c r="R327">
        <v>400</v>
      </c>
      <c r="V327" t="s">
        <v>6713</v>
      </c>
      <c r="W327" t="s">
        <v>5640</v>
      </c>
    </row>
    <row r="328" spans="1:24" x14ac:dyDescent="0.25">
      <c r="A328" s="5"/>
      <c r="B328" t="s">
        <v>5424</v>
      </c>
      <c r="C328" t="str">
        <f t="shared" si="20"/>
        <v>DELETED</v>
      </c>
      <c r="D328" s="5"/>
      <c r="E328" s="5"/>
      <c r="F328" s="5" t="s">
        <v>5431</v>
      </c>
      <c r="G328" s="5"/>
      <c r="H328" s="6" t="s">
        <v>4987</v>
      </c>
      <c r="I328" t="s">
        <v>4214</v>
      </c>
      <c r="J328" t="s">
        <v>7143</v>
      </c>
      <c r="K328" t="s">
        <v>6053</v>
      </c>
      <c r="L328" t="s">
        <v>6054</v>
      </c>
      <c r="N328">
        <v>2022</v>
      </c>
      <c r="Q328">
        <v>193</v>
      </c>
      <c r="R328">
        <v>324</v>
      </c>
      <c r="V328" t="s">
        <v>6055</v>
      </c>
      <c r="W328" t="s">
        <v>5505</v>
      </c>
    </row>
    <row r="329" spans="1:24" x14ac:dyDescent="0.25">
      <c r="A329" s="5"/>
      <c r="B329" t="s">
        <v>5424</v>
      </c>
      <c r="C329" t="str">
        <f t="shared" si="20"/>
        <v>DELETED</v>
      </c>
      <c r="D329" s="5" t="s">
        <v>5431</v>
      </c>
      <c r="E329" s="5"/>
      <c r="F329" s="5"/>
      <c r="G329" s="5"/>
      <c r="H329" s="6" t="s">
        <v>5030</v>
      </c>
      <c r="I329" t="s">
        <v>4253</v>
      </c>
      <c r="J329" t="s">
        <v>7161</v>
      </c>
      <c r="K329" t="s">
        <v>6142</v>
      </c>
      <c r="L329" t="s">
        <v>6143</v>
      </c>
      <c r="N329">
        <v>2021</v>
      </c>
      <c r="Q329">
        <v>363</v>
      </c>
      <c r="R329">
        <v>396</v>
      </c>
      <c r="V329" t="s">
        <v>6144</v>
      </c>
      <c r="W329" t="s">
        <v>5505</v>
      </c>
    </row>
    <row r="330" spans="1:24" x14ac:dyDescent="0.25">
      <c r="A330" s="5"/>
      <c r="B330" t="s">
        <v>5425</v>
      </c>
      <c r="C330" t="str">
        <f t="shared" si="20"/>
        <v>READ</v>
      </c>
      <c r="D330" s="5"/>
      <c r="E330" s="5"/>
      <c r="F330" s="5"/>
      <c r="G330" s="5"/>
      <c r="H330" s="6" t="s">
        <v>5230</v>
      </c>
      <c r="I330" t="s">
        <v>4433</v>
      </c>
      <c r="J330" t="s">
        <v>7280</v>
      </c>
      <c r="K330" t="s">
        <v>6576</v>
      </c>
      <c r="L330" t="s">
        <v>5867</v>
      </c>
      <c r="N330">
        <v>2013</v>
      </c>
      <c r="O330">
        <v>50</v>
      </c>
      <c r="P330">
        <v>1</v>
      </c>
      <c r="Q330">
        <v>41</v>
      </c>
      <c r="R330">
        <v>51</v>
      </c>
      <c r="T330" t="s">
        <v>5868</v>
      </c>
    </row>
    <row r="331" spans="1:24" x14ac:dyDescent="0.25">
      <c r="A331" s="5"/>
      <c r="B331" t="s">
        <v>5424</v>
      </c>
      <c r="C331" t="str">
        <f t="shared" si="20"/>
        <v>DELETED</v>
      </c>
      <c r="D331" s="5" t="s">
        <v>5431</v>
      </c>
      <c r="E331" s="5"/>
      <c r="F331" s="5"/>
      <c r="G331" s="5"/>
      <c r="H331" s="6" t="s">
        <v>4943</v>
      </c>
      <c r="I331" t="s">
        <v>4174</v>
      </c>
      <c r="J331" t="s">
        <v>7123</v>
      </c>
      <c r="K331" t="s">
        <v>5951</v>
      </c>
      <c r="L331" t="s">
        <v>5582</v>
      </c>
      <c r="N331">
        <v>2022</v>
      </c>
      <c r="Q331">
        <v>155</v>
      </c>
      <c r="R331">
        <v>184</v>
      </c>
      <c r="V331" t="s">
        <v>5489</v>
      </c>
      <c r="W331" t="s">
        <v>5505</v>
      </c>
    </row>
    <row r="332" spans="1:24" x14ac:dyDescent="0.25">
      <c r="A332" s="5"/>
      <c r="B332" t="s">
        <v>5424</v>
      </c>
      <c r="C332" t="str">
        <f t="shared" si="20"/>
        <v>DELETED</v>
      </c>
      <c r="D332" s="5"/>
      <c r="E332" s="5"/>
      <c r="F332" s="5" t="s">
        <v>5431</v>
      </c>
      <c r="G332" s="5"/>
      <c r="H332" s="6" t="s">
        <v>5024</v>
      </c>
      <c r="I332" t="s">
        <v>4248</v>
      </c>
      <c r="J332" t="s">
        <v>7160</v>
      </c>
      <c r="K332" t="s">
        <v>6131</v>
      </c>
      <c r="L332" t="s">
        <v>6132</v>
      </c>
      <c r="N332">
        <v>2020</v>
      </c>
      <c r="Q332">
        <v>19</v>
      </c>
      <c r="R332">
        <v>74</v>
      </c>
      <c r="V332" t="s">
        <v>6133</v>
      </c>
      <c r="W332" t="s">
        <v>5505</v>
      </c>
    </row>
    <row r="333" spans="1:24" x14ac:dyDescent="0.25">
      <c r="A333" s="5"/>
      <c r="B333" t="s">
        <v>5424</v>
      </c>
      <c r="C333" t="str">
        <f t="shared" si="20"/>
        <v>DELETED</v>
      </c>
      <c r="D333" s="5" t="s">
        <v>5431</v>
      </c>
      <c r="E333" s="5"/>
      <c r="F333" s="5"/>
      <c r="G333" s="5"/>
      <c r="H333" s="6" t="s">
        <v>5063</v>
      </c>
      <c r="I333" t="s">
        <v>4281</v>
      </c>
      <c r="J333" t="s">
        <v>7180</v>
      </c>
      <c r="K333" t="s">
        <v>6218</v>
      </c>
      <c r="L333" t="s">
        <v>6219</v>
      </c>
      <c r="N333">
        <v>2020</v>
      </c>
      <c r="Q333">
        <v>49</v>
      </c>
      <c r="R333">
        <v>76</v>
      </c>
      <c r="V333" t="s">
        <v>6220</v>
      </c>
      <c r="W333" t="s">
        <v>5539</v>
      </c>
      <c r="X333" t="s">
        <v>7451</v>
      </c>
    </row>
    <row r="334" spans="1:24" x14ac:dyDescent="0.25">
      <c r="A334" s="5"/>
      <c r="B334" t="s">
        <v>5436</v>
      </c>
      <c r="C334" t="str">
        <f t="shared" si="20"/>
        <v>DELETED</v>
      </c>
      <c r="D334" s="5" t="s">
        <v>5431</v>
      </c>
      <c r="E334" s="5"/>
      <c r="F334" s="5"/>
      <c r="G334" s="5"/>
      <c r="H334" s="6" t="s">
        <v>3770</v>
      </c>
      <c r="I334" t="s">
        <v>3769</v>
      </c>
      <c r="J334" t="s">
        <v>3774</v>
      </c>
      <c r="K334" t="s">
        <v>3771</v>
      </c>
      <c r="L334" t="s">
        <v>3772</v>
      </c>
      <c r="N334">
        <v>2024</v>
      </c>
      <c r="O334">
        <v>198</v>
      </c>
      <c r="Q334">
        <v>122978</v>
      </c>
      <c r="R334">
        <v>122978</v>
      </c>
      <c r="T334" t="s">
        <v>3773</v>
      </c>
    </row>
    <row r="335" spans="1:24" x14ac:dyDescent="0.25">
      <c r="A335" s="5"/>
      <c r="B335" t="s">
        <v>5436</v>
      </c>
      <c r="C335" t="str">
        <f t="shared" si="20"/>
        <v>DELETED</v>
      </c>
      <c r="D335" s="5" t="s">
        <v>5431</v>
      </c>
      <c r="E335" s="5"/>
      <c r="F335" s="5"/>
      <c r="G335" s="5"/>
      <c r="H335" s="6" t="s">
        <v>3659</v>
      </c>
      <c r="I335" t="s">
        <v>3658</v>
      </c>
      <c r="J335" t="s">
        <v>3663</v>
      </c>
      <c r="K335" t="s">
        <v>3661</v>
      </c>
      <c r="L335" t="s">
        <v>3660</v>
      </c>
      <c r="N335">
        <v>2025</v>
      </c>
      <c r="O335">
        <v>26</v>
      </c>
      <c r="Q335">
        <v>105583</v>
      </c>
      <c r="R335">
        <v>105583</v>
      </c>
      <c r="T335" t="s">
        <v>3662</v>
      </c>
    </row>
    <row r="336" spans="1:24" x14ac:dyDescent="0.25">
      <c r="A336" s="5"/>
      <c r="B336" t="s">
        <v>5424</v>
      </c>
      <c r="C336" t="str">
        <f t="shared" si="20"/>
        <v>DELETED</v>
      </c>
      <c r="D336" s="5"/>
      <c r="E336" s="5"/>
      <c r="F336" s="5" t="s">
        <v>5431</v>
      </c>
      <c r="G336" s="5"/>
      <c r="H336" s="6" t="s">
        <v>4930</v>
      </c>
      <c r="I336" t="s">
        <v>4165</v>
      </c>
      <c r="J336" t="s">
        <v>7116</v>
      </c>
      <c r="K336" t="s">
        <v>5926</v>
      </c>
      <c r="L336" t="s">
        <v>5927</v>
      </c>
      <c r="N336">
        <v>2023</v>
      </c>
      <c r="Q336">
        <v>231</v>
      </c>
      <c r="R336">
        <v>312</v>
      </c>
      <c r="V336" t="s">
        <v>5928</v>
      </c>
      <c r="W336" t="s">
        <v>5640</v>
      </c>
    </row>
    <row r="337" spans="1:24" x14ac:dyDescent="0.25">
      <c r="A337" s="5"/>
      <c r="B337" t="s">
        <v>5424</v>
      </c>
      <c r="C337" t="str">
        <f t="shared" si="20"/>
        <v>DELETED</v>
      </c>
      <c r="D337" s="5" t="s">
        <v>5431</v>
      </c>
      <c r="E337" s="5"/>
      <c r="F337" s="5"/>
      <c r="G337" s="5"/>
      <c r="H337" s="6" t="s">
        <v>5102</v>
      </c>
      <c r="I337" t="s">
        <v>4317</v>
      </c>
      <c r="J337" t="s">
        <v>7201</v>
      </c>
      <c r="K337" t="s">
        <v>6300</v>
      </c>
      <c r="L337" t="s">
        <v>6301</v>
      </c>
      <c r="N337">
        <v>2019</v>
      </c>
      <c r="Q337">
        <v>21</v>
      </c>
      <c r="R337">
        <v>48</v>
      </c>
      <c r="V337" t="s">
        <v>6302</v>
      </c>
      <c r="W337" t="s">
        <v>5505</v>
      </c>
    </row>
    <row r="338" spans="1:24" x14ac:dyDescent="0.25">
      <c r="A338" s="5"/>
      <c r="B338" t="s">
        <v>5432</v>
      </c>
      <c r="C338" t="str">
        <f t="shared" si="20"/>
        <v>READ</v>
      </c>
      <c r="D338" s="5"/>
      <c r="E338" s="5"/>
      <c r="F338" s="5"/>
      <c r="G338" s="5"/>
      <c r="H338" s="6" t="s">
        <v>2497</v>
      </c>
      <c r="I338" t="s">
        <v>2496</v>
      </c>
      <c r="J338" t="s">
        <v>2501</v>
      </c>
      <c r="K338" t="s">
        <v>2498</v>
      </c>
      <c r="L338" t="s">
        <v>2508</v>
      </c>
      <c r="M338" t="s">
        <v>2499</v>
      </c>
      <c r="N338">
        <v>2023</v>
      </c>
      <c r="Q338">
        <v>50</v>
      </c>
      <c r="R338">
        <v>59</v>
      </c>
      <c r="V338" s="1" t="s">
        <v>2500</v>
      </c>
      <c r="W338" t="s">
        <v>2458</v>
      </c>
    </row>
    <row r="339" spans="1:24" x14ac:dyDescent="0.25">
      <c r="A339" s="5"/>
      <c r="B339" t="s">
        <v>5432</v>
      </c>
      <c r="C339" t="str">
        <f t="shared" si="20"/>
        <v>DELETED</v>
      </c>
      <c r="D339" s="5" t="s">
        <v>5431</v>
      </c>
      <c r="E339" s="5"/>
      <c r="F339" s="5"/>
      <c r="G339" s="5"/>
      <c r="H339" s="6" t="s">
        <v>2623</v>
      </c>
      <c r="I339" t="s">
        <v>2622</v>
      </c>
      <c r="J339" t="s">
        <v>2624</v>
      </c>
      <c r="K339" t="s">
        <v>2625</v>
      </c>
      <c r="L339" t="s">
        <v>2626</v>
      </c>
      <c r="M339" t="s">
        <v>2627</v>
      </c>
      <c r="N339">
        <v>2018</v>
      </c>
      <c r="Q339">
        <v>63</v>
      </c>
      <c r="R339">
        <v>71</v>
      </c>
      <c r="V339" s="1" t="s">
        <v>2628</v>
      </c>
      <c r="W339" t="s">
        <v>2458</v>
      </c>
    </row>
    <row r="340" spans="1:24" x14ac:dyDescent="0.25">
      <c r="A340" s="5"/>
      <c r="B340" t="s">
        <v>5424</v>
      </c>
      <c r="C340" t="str">
        <f t="shared" si="20"/>
        <v>DELETED</v>
      </c>
      <c r="D340" s="5" t="s">
        <v>5431</v>
      </c>
      <c r="E340" s="5"/>
      <c r="F340" s="5"/>
      <c r="G340" s="5"/>
      <c r="H340" s="6" t="s">
        <v>4981</v>
      </c>
      <c r="I340" t="s">
        <v>4208</v>
      </c>
      <c r="J340" t="s">
        <v>4664</v>
      </c>
      <c r="K340" t="s">
        <v>6041</v>
      </c>
      <c r="L340" t="s">
        <v>6042</v>
      </c>
      <c r="N340">
        <v>2022</v>
      </c>
      <c r="Q340">
        <v>127</v>
      </c>
      <c r="R340">
        <v>139</v>
      </c>
      <c r="V340" t="s">
        <v>6043</v>
      </c>
      <c r="W340" t="s">
        <v>5539</v>
      </c>
      <c r="X340" t="s">
        <v>7451</v>
      </c>
    </row>
    <row r="341" spans="1:24" x14ac:dyDescent="0.25">
      <c r="A341" s="5"/>
      <c r="B341" t="s">
        <v>5436</v>
      </c>
      <c r="C341" t="str">
        <f t="shared" si="20"/>
        <v>DELETED</v>
      </c>
      <c r="D341" s="5" t="s">
        <v>5431</v>
      </c>
      <c r="E341" s="5"/>
      <c r="F341" s="5"/>
      <c r="G341" s="5"/>
      <c r="H341" s="6" t="s">
        <v>3317</v>
      </c>
      <c r="I341" t="s">
        <v>3316</v>
      </c>
      <c r="J341" t="s">
        <v>3322</v>
      </c>
      <c r="K341" t="s">
        <v>3319</v>
      </c>
      <c r="L341" t="s">
        <v>3318</v>
      </c>
      <c r="M341" t="s">
        <v>3321</v>
      </c>
      <c r="N341">
        <v>2019</v>
      </c>
      <c r="O341">
        <v>32</v>
      </c>
      <c r="Q341">
        <v>619</v>
      </c>
      <c r="R341">
        <v>626</v>
      </c>
      <c r="T341" t="s">
        <v>3320</v>
      </c>
    </row>
    <row r="342" spans="1:24" x14ac:dyDescent="0.25">
      <c r="A342" s="5"/>
      <c r="B342" t="s">
        <v>5441</v>
      </c>
      <c r="C342" t="str">
        <f>IF(OR(D342="x",E342="x",F342="x",H342="x"),"DELETED","READ")</f>
        <v>DELETED</v>
      </c>
      <c r="D342" s="5"/>
      <c r="E342" s="5" t="s">
        <v>5431</v>
      </c>
      <c r="F342" s="5"/>
      <c r="G342" s="5"/>
      <c r="H342" t="str">
        <f>HYPERLINK("http://dx.doi.org/10.1007/978-3-031-16171-1_10","http://dx.doi.org/10.1007/978-3-031-16171-1_10")</f>
        <v>http://dx.doi.org/10.1007/978-3-031-16171-1_10</v>
      </c>
      <c r="I342" t="s">
        <v>398</v>
      </c>
      <c r="J342" t="s">
        <v>144</v>
      </c>
      <c r="K342" t="s">
        <v>761</v>
      </c>
      <c r="L342" t="s">
        <v>534</v>
      </c>
      <c r="M342" t="s">
        <v>596</v>
      </c>
      <c r="N342">
        <v>2022</v>
      </c>
      <c r="O342">
        <v>458</v>
      </c>
      <c r="P342" t="s">
        <v>18</v>
      </c>
      <c r="Q342">
        <v>157</v>
      </c>
      <c r="R342">
        <v>172</v>
      </c>
      <c r="S342" t="s">
        <v>18</v>
      </c>
      <c r="T342" t="s">
        <v>901</v>
      </c>
      <c r="U342" t="s">
        <v>902</v>
      </c>
      <c r="V342" t="s">
        <v>907</v>
      </c>
    </row>
    <row r="343" spans="1:24" x14ac:dyDescent="0.25">
      <c r="A343" s="5"/>
      <c r="B343" t="s">
        <v>5441</v>
      </c>
      <c r="C343" t="str">
        <f>IF(OR(D343="x",E343="x",F343="x",H343="x"),"DELETED","READ")</f>
        <v>DELETED</v>
      </c>
      <c r="D343" s="5"/>
      <c r="E343" s="5" t="s">
        <v>5431</v>
      </c>
      <c r="F343" s="5"/>
      <c r="G343" s="5"/>
      <c r="H343" t="str">
        <f>HYPERLINK("http://dx.doi.org/10.1007/978-3-319-23063-4_24","http://dx.doi.org/10.1007/978-3-319-23063-4_24")</f>
        <v>http://dx.doi.org/10.1007/978-3-319-23063-4_24</v>
      </c>
      <c r="I343" t="s">
        <v>439</v>
      </c>
      <c r="J343" t="s">
        <v>183</v>
      </c>
      <c r="K343" t="s">
        <v>802</v>
      </c>
      <c r="L343" t="s">
        <v>552</v>
      </c>
      <c r="M343" t="s">
        <v>602</v>
      </c>
      <c r="N343">
        <v>2015</v>
      </c>
      <c r="O343">
        <v>9253</v>
      </c>
      <c r="P343" t="s">
        <v>18</v>
      </c>
      <c r="Q343">
        <v>350</v>
      </c>
      <c r="R343">
        <v>364</v>
      </c>
      <c r="S343" t="s">
        <v>18</v>
      </c>
      <c r="T343" t="s">
        <v>904</v>
      </c>
      <c r="U343" t="s">
        <v>905</v>
      </c>
      <c r="V343" t="s">
        <v>928</v>
      </c>
    </row>
    <row r="344" spans="1:24" x14ac:dyDescent="0.25">
      <c r="A344" s="5"/>
      <c r="B344" t="s">
        <v>5432</v>
      </c>
      <c r="C344" t="str">
        <f>IF(OR(D344="x",E344="x",F344="x",G344="x"),"DELETED","READ")</f>
        <v>DELETED</v>
      </c>
      <c r="D344" s="5"/>
      <c r="E344" s="5" t="s">
        <v>5431</v>
      </c>
      <c r="F344" s="5"/>
      <c r="G344" s="5"/>
      <c r="H344" s="6" t="s">
        <v>2703</v>
      </c>
      <c r="I344" t="s">
        <v>2702</v>
      </c>
      <c r="J344" t="s">
        <v>2704</v>
      </c>
      <c r="K344" t="s">
        <v>2705</v>
      </c>
      <c r="L344" t="s">
        <v>2706</v>
      </c>
      <c r="M344" t="s">
        <v>2707</v>
      </c>
      <c r="N344">
        <v>2011</v>
      </c>
      <c r="Q344">
        <v>259</v>
      </c>
      <c r="R344">
        <v>265</v>
      </c>
      <c r="V344" s="1" t="s">
        <v>2708</v>
      </c>
      <c r="W344" t="s">
        <v>2458</v>
      </c>
    </row>
    <row r="345" spans="1:24" x14ac:dyDescent="0.25">
      <c r="A345" s="5"/>
      <c r="B345" t="s">
        <v>5441</v>
      </c>
      <c r="C345" t="str">
        <f>IF(OR(D345="x",E345="x",F345="x",H345="x"),"DELETED","READ")</f>
        <v>DELETED</v>
      </c>
      <c r="D345" s="5"/>
      <c r="E345" s="5" t="s">
        <v>5431</v>
      </c>
      <c r="F345" s="5"/>
      <c r="G345" s="5"/>
      <c r="H345" t="str">
        <f>HYPERLINK("http://dx.doi.org/10.1007/978-3-031-78666-2_4","http://dx.doi.org/10.1007/978-3-031-78666-2_4")</f>
        <v>http://dx.doi.org/10.1007/978-3-031-78666-2_4</v>
      </c>
      <c r="I345" t="s">
        <v>458</v>
      </c>
      <c r="J345" t="s">
        <v>201</v>
      </c>
      <c r="K345" t="s">
        <v>821</v>
      </c>
      <c r="L345" t="s">
        <v>543</v>
      </c>
      <c r="M345" t="s">
        <v>601</v>
      </c>
      <c r="N345">
        <v>2025</v>
      </c>
      <c r="O345">
        <v>534</v>
      </c>
      <c r="P345" t="s">
        <v>18</v>
      </c>
      <c r="Q345">
        <v>44</v>
      </c>
      <c r="R345">
        <v>56</v>
      </c>
      <c r="S345" t="s">
        <v>18</v>
      </c>
      <c r="T345" t="s">
        <v>901</v>
      </c>
      <c r="U345" t="s">
        <v>902</v>
      </c>
      <c r="V345" t="s">
        <v>919</v>
      </c>
    </row>
    <row r="346" spans="1:24" x14ac:dyDescent="0.25">
      <c r="A346" s="5"/>
      <c r="B346" t="s">
        <v>5436</v>
      </c>
      <c r="C346" t="str">
        <f>IF(OR(D346="x",E346="x",F346="x",G346="x"),"DELETED","READ")</f>
        <v>DELETED</v>
      </c>
      <c r="D346" s="5"/>
      <c r="E346" s="5" t="s">
        <v>5431</v>
      </c>
      <c r="F346" s="5"/>
      <c r="G346" s="5"/>
      <c r="H346" s="6" t="s">
        <v>3257</v>
      </c>
      <c r="I346" t="s">
        <v>3256</v>
      </c>
      <c r="J346" t="s">
        <v>3263</v>
      </c>
      <c r="K346" t="s">
        <v>3258</v>
      </c>
      <c r="L346" t="s">
        <v>3053</v>
      </c>
      <c r="N346">
        <v>2023</v>
      </c>
      <c r="O346">
        <v>116</v>
      </c>
      <c r="Q346">
        <v>102214</v>
      </c>
      <c r="R346">
        <v>102214</v>
      </c>
      <c r="T346" t="s">
        <v>3054</v>
      </c>
    </row>
    <row r="347" spans="1:24" x14ac:dyDescent="0.25">
      <c r="A347" s="5"/>
      <c r="B347" t="s">
        <v>5441</v>
      </c>
      <c r="C347" t="str">
        <f>IF(OR(D347="x",E347="x",F347="x",H347="x"),"DELETED","READ")</f>
        <v>DELETED</v>
      </c>
      <c r="D347" s="5" t="s">
        <v>5431</v>
      </c>
      <c r="E347" s="5"/>
      <c r="F347" s="5"/>
      <c r="G347" s="5"/>
      <c r="H347" t="str">
        <f>HYPERLINK("http://dx.doi.org/10.1109/ICPM.2019.00016","http://dx.doi.org/10.1109/ICPM.2019.00016")</f>
        <v>http://dx.doi.org/10.1109/ICPM.2019.00016</v>
      </c>
      <c r="I347" t="s">
        <v>507</v>
      </c>
      <c r="J347" t="s">
        <v>248</v>
      </c>
      <c r="K347" t="s">
        <v>870</v>
      </c>
      <c r="L347" t="s">
        <v>545</v>
      </c>
      <c r="M347" t="s">
        <v>603</v>
      </c>
      <c r="N347">
        <v>2019</v>
      </c>
      <c r="O347" t="s">
        <v>18</v>
      </c>
      <c r="P347" t="s">
        <v>18</v>
      </c>
      <c r="Q347">
        <v>33</v>
      </c>
      <c r="R347">
        <v>40</v>
      </c>
      <c r="S347" t="s">
        <v>18</v>
      </c>
      <c r="T347" t="s">
        <v>18</v>
      </c>
      <c r="U347" t="s">
        <v>18</v>
      </c>
      <c r="V347" t="s">
        <v>921</v>
      </c>
    </row>
    <row r="348" spans="1:24" x14ac:dyDescent="0.25">
      <c r="A348" s="5"/>
      <c r="B348" t="s">
        <v>5424</v>
      </c>
      <c r="C348" t="str">
        <f>IF(OR(D348="x",E348="x",F348="x",G348="x"),"DELETED","READ")</f>
        <v>DELETED</v>
      </c>
      <c r="D348" s="5" t="s">
        <v>5431</v>
      </c>
      <c r="E348" s="5"/>
      <c r="F348" s="5"/>
      <c r="G348" s="5"/>
      <c r="H348" s="6" t="s">
        <v>4991</v>
      </c>
      <c r="I348" t="s">
        <v>4218</v>
      </c>
      <c r="J348" t="s">
        <v>7145</v>
      </c>
      <c r="K348" t="s">
        <v>6062</v>
      </c>
      <c r="L348" t="s">
        <v>6017</v>
      </c>
      <c r="N348">
        <v>2021</v>
      </c>
      <c r="Q348">
        <v>233</v>
      </c>
      <c r="R348">
        <v>258</v>
      </c>
      <c r="V348" t="s">
        <v>6018</v>
      </c>
      <c r="W348" t="s">
        <v>5539</v>
      </c>
      <c r="X348" t="s">
        <v>7451</v>
      </c>
    </row>
    <row r="349" spans="1:24" x14ac:dyDescent="0.25">
      <c r="A349" s="5"/>
      <c r="B349" t="s">
        <v>5425</v>
      </c>
      <c r="C349" t="str">
        <f>IF(OR(D349="x",E349="x",F349="x",G349="x"),"DELETED","READ")</f>
        <v>DELETED</v>
      </c>
      <c r="D349" s="5"/>
      <c r="E349" s="5" t="s">
        <v>5431</v>
      </c>
      <c r="F349" s="5"/>
      <c r="G349" s="5"/>
      <c r="H349" s="6" t="s">
        <v>5146</v>
      </c>
      <c r="I349" t="s">
        <v>4355</v>
      </c>
      <c r="J349" t="s">
        <v>7226</v>
      </c>
      <c r="K349" t="s">
        <v>6398</v>
      </c>
      <c r="L349" t="s">
        <v>6399</v>
      </c>
      <c r="N349">
        <v>2016</v>
      </c>
      <c r="O349">
        <v>2016</v>
      </c>
      <c r="P349">
        <v>1</v>
      </c>
      <c r="Q349">
        <v>19</v>
      </c>
      <c r="R349">
        <v>19</v>
      </c>
      <c r="T349" t="s">
        <v>6400</v>
      </c>
    </row>
    <row r="350" spans="1:24" x14ac:dyDescent="0.25">
      <c r="A350" s="5"/>
      <c r="B350" t="s">
        <v>5426</v>
      </c>
      <c r="C350" t="str">
        <f>IF(OR(D350="x",E350="x",F350="x",G350="x"),"DELETED","READ")</f>
        <v>DELETED</v>
      </c>
      <c r="D350" s="5"/>
      <c r="E350" s="5"/>
      <c r="F350" s="5" t="s">
        <v>5431</v>
      </c>
      <c r="G350" s="5"/>
      <c r="H350" s="6" t="s">
        <v>4779</v>
      </c>
      <c r="I350" t="s">
        <v>7463</v>
      </c>
      <c r="J350" t="s">
        <v>7032</v>
      </c>
      <c r="K350" t="s">
        <v>5605</v>
      </c>
      <c r="L350" t="s">
        <v>5525</v>
      </c>
      <c r="N350">
        <v>2024</v>
      </c>
      <c r="Q350">
        <v>84</v>
      </c>
      <c r="R350">
        <v>97</v>
      </c>
      <c r="V350" t="s">
        <v>5483</v>
      </c>
      <c r="W350" t="s">
        <v>5498</v>
      </c>
    </row>
    <row r="351" spans="1:24" x14ac:dyDescent="0.25">
      <c r="A351" s="5"/>
      <c r="B351" t="s">
        <v>5441</v>
      </c>
      <c r="C351" t="str">
        <f>IF(OR(D351="x",E351="x",F351="x",H351="x"),"DELETED","READ")</f>
        <v>DELETED</v>
      </c>
      <c r="D351" s="5" t="s">
        <v>5431</v>
      </c>
      <c r="E351" s="5"/>
      <c r="F351" s="5"/>
      <c r="G351" s="5"/>
      <c r="H351" t="str">
        <f>HYPERLINK("http://dx.doi.org/10.1109/IEEE.ICCC.2017.28","http://dx.doi.org/10.1109/IEEE.ICCC.2017.28")</f>
        <v>http://dx.doi.org/10.1109/IEEE.ICCC.2017.28</v>
      </c>
      <c r="I351" t="s">
        <v>456</v>
      </c>
      <c r="J351" t="s">
        <v>199</v>
      </c>
      <c r="K351" t="s">
        <v>819</v>
      </c>
      <c r="L351" t="s">
        <v>581</v>
      </c>
      <c r="M351" t="s">
        <v>626</v>
      </c>
      <c r="N351">
        <v>2017</v>
      </c>
      <c r="O351" t="s">
        <v>18</v>
      </c>
      <c r="P351" t="s">
        <v>18</v>
      </c>
      <c r="Q351">
        <v>112</v>
      </c>
      <c r="R351">
        <v>119</v>
      </c>
      <c r="S351" t="s">
        <v>18</v>
      </c>
      <c r="T351" t="s">
        <v>18</v>
      </c>
      <c r="U351" t="s">
        <v>18</v>
      </c>
      <c r="V351" t="s">
        <v>966</v>
      </c>
    </row>
    <row r="352" spans="1:24" x14ac:dyDescent="0.25">
      <c r="A352" s="5"/>
      <c r="B352" t="s">
        <v>5441</v>
      </c>
      <c r="C352" t="str">
        <f t="shared" ref="C352:C361" si="21">IF(OR(D352="x",E352="x",F352="x",G352="x"),"DELETED","READ")</f>
        <v>DELETED</v>
      </c>
      <c r="D352" s="5" t="s">
        <v>5431</v>
      </c>
      <c r="E352" s="5"/>
      <c r="F352" s="5"/>
      <c r="G352" s="5"/>
      <c r="H352" s="6" t="s">
        <v>2989</v>
      </c>
      <c r="I352" t="s">
        <v>1358</v>
      </c>
      <c r="J352" t="s">
        <v>1886</v>
      </c>
      <c r="K352" t="s">
        <v>2087</v>
      </c>
      <c r="L352" t="s">
        <v>2398</v>
      </c>
      <c r="M352" t="s">
        <v>2354</v>
      </c>
      <c r="N352">
        <v>2019</v>
      </c>
      <c r="O352" t="s">
        <v>18</v>
      </c>
      <c r="Q352" t="s">
        <v>1413</v>
      </c>
      <c r="R352" t="s">
        <v>1573</v>
      </c>
      <c r="T352" t="s">
        <v>1032</v>
      </c>
      <c r="V352" t="s">
        <v>1157</v>
      </c>
      <c r="W352" t="s">
        <v>2143</v>
      </c>
    </row>
    <row r="353" spans="1:23" x14ac:dyDescent="0.25">
      <c r="A353" s="5"/>
      <c r="B353" t="s">
        <v>5426</v>
      </c>
      <c r="C353" t="str">
        <f t="shared" si="21"/>
        <v>DELETED</v>
      </c>
      <c r="D353" s="5"/>
      <c r="E353" s="5" t="s">
        <v>5431</v>
      </c>
      <c r="F353" s="5"/>
      <c r="G353" s="5"/>
      <c r="H353" s="6" t="s">
        <v>5288</v>
      </c>
      <c r="I353" t="s">
        <v>4489</v>
      </c>
      <c r="J353" t="s">
        <v>4615</v>
      </c>
      <c r="K353" t="s">
        <v>6709</v>
      </c>
      <c r="L353" t="s">
        <v>6177</v>
      </c>
      <c r="N353">
        <v>2011</v>
      </c>
      <c r="Q353">
        <v>1</v>
      </c>
      <c r="R353">
        <v>11</v>
      </c>
      <c r="V353" t="s">
        <v>6710</v>
      </c>
      <c r="W353" t="s">
        <v>5640</v>
      </c>
    </row>
    <row r="354" spans="1:23" x14ac:dyDescent="0.25">
      <c r="A354" s="5"/>
      <c r="B354" t="s">
        <v>5426</v>
      </c>
      <c r="C354" t="str">
        <f t="shared" si="21"/>
        <v>DELETED</v>
      </c>
      <c r="D354" s="5"/>
      <c r="E354" s="5" t="s">
        <v>5431</v>
      </c>
      <c r="F354" s="5"/>
      <c r="G354" s="5"/>
      <c r="H354" s="6" t="s">
        <v>5312</v>
      </c>
      <c r="I354" t="s">
        <v>4508</v>
      </c>
      <c r="J354" t="s">
        <v>7320</v>
      </c>
      <c r="K354" t="s">
        <v>6754</v>
      </c>
      <c r="L354" t="s">
        <v>5526</v>
      </c>
      <c r="N354">
        <v>2011</v>
      </c>
      <c r="Q354">
        <v>535</v>
      </c>
      <c r="R354">
        <v>546</v>
      </c>
      <c r="V354" t="s">
        <v>6728</v>
      </c>
      <c r="W354" t="s">
        <v>5640</v>
      </c>
    </row>
    <row r="355" spans="1:23" x14ac:dyDescent="0.25">
      <c r="A355" s="5"/>
      <c r="B355" t="s">
        <v>5424</v>
      </c>
      <c r="C355" t="str">
        <f t="shared" si="21"/>
        <v>DELETED</v>
      </c>
      <c r="D355" s="5"/>
      <c r="E355" s="5" t="s">
        <v>5431</v>
      </c>
      <c r="F355" s="5"/>
      <c r="G355" s="5"/>
      <c r="H355" s="6" t="s">
        <v>5107</v>
      </c>
      <c r="I355" t="s">
        <v>4321</v>
      </c>
      <c r="J355" t="s">
        <v>7144</v>
      </c>
      <c r="K355" t="s">
        <v>6313</v>
      </c>
      <c r="L355" t="s">
        <v>6314</v>
      </c>
      <c r="N355">
        <v>2018</v>
      </c>
      <c r="Q355">
        <v>475</v>
      </c>
      <c r="R355">
        <v>500</v>
      </c>
      <c r="V355" t="s">
        <v>6315</v>
      </c>
      <c r="W355" t="s">
        <v>5640</v>
      </c>
    </row>
    <row r="356" spans="1:23" x14ac:dyDescent="0.25">
      <c r="A356" s="5"/>
      <c r="B356" t="s">
        <v>5424</v>
      </c>
      <c r="C356" t="str">
        <f t="shared" si="21"/>
        <v>DELETED</v>
      </c>
      <c r="D356" s="5" t="s">
        <v>5431</v>
      </c>
      <c r="E356" s="5"/>
      <c r="F356" s="5"/>
      <c r="G356" s="5"/>
      <c r="H356" s="6" t="s">
        <v>4978</v>
      </c>
      <c r="I356" t="s">
        <v>4205</v>
      </c>
      <c r="J356" t="s">
        <v>7108</v>
      </c>
      <c r="K356" t="s">
        <v>6032</v>
      </c>
      <c r="L356" t="s">
        <v>6033</v>
      </c>
      <c r="N356">
        <v>2021</v>
      </c>
      <c r="Q356">
        <v>97</v>
      </c>
      <c r="R356">
        <v>111</v>
      </c>
      <c r="V356" t="s">
        <v>6034</v>
      </c>
      <c r="W356" t="s">
        <v>5505</v>
      </c>
    </row>
    <row r="357" spans="1:23" x14ac:dyDescent="0.25">
      <c r="A357" s="5"/>
      <c r="B357" t="s">
        <v>5425</v>
      </c>
      <c r="C357" t="str">
        <f t="shared" si="21"/>
        <v>DELETED</v>
      </c>
      <c r="D357" s="5"/>
      <c r="E357" s="5" t="s">
        <v>5431</v>
      </c>
      <c r="F357" s="5"/>
      <c r="G357" s="5"/>
      <c r="H357" s="6" t="s">
        <v>5150</v>
      </c>
      <c r="I357" t="s">
        <v>4359</v>
      </c>
      <c r="J357" t="s">
        <v>7210</v>
      </c>
      <c r="K357" t="s">
        <v>6406</v>
      </c>
      <c r="L357" t="s">
        <v>5867</v>
      </c>
      <c r="N357">
        <v>2016</v>
      </c>
      <c r="O357">
        <v>53</v>
      </c>
      <c r="P357">
        <v>5</v>
      </c>
      <c r="Q357">
        <v>698</v>
      </c>
      <c r="R357">
        <v>711</v>
      </c>
      <c r="T357" t="s">
        <v>5868</v>
      </c>
    </row>
    <row r="358" spans="1:23" x14ac:dyDescent="0.25">
      <c r="A358" s="5"/>
      <c r="B358" t="s">
        <v>5424</v>
      </c>
      <c r="C358" t="str">
        <f t="shared" si="21"/>
        <v>DELETED</v>
      </c>
      <c r="D358" s="5"/>
      <c r="E358" s="5"/>
      <c r="F358" s="5" t="s">
        <v>5431</v>
      </c>
      <c r="G358" s="5"/>
      <c r="H358" s="6" t="s">
        <v>5059</v>
      </c>
      <c r="I358" t="s">
        <v>4278</v>
      </c>
      <c r="J358" t="s">
        <v>7178</v>
      </c>
      <c r="K358" t="s">
        <v>6209</v>
      </c>
      <c r="L358" t="s">
        <v>6132</v>
      </c>
      <c r="N358">
        <v>2020</v>
      </c>
      <c r="Q358">
        <v>147</v>
      </c>
      <c r="R358">
        <v>187</v>
      </c>
      <c r="V358" t="s">
        <v>6133</v>
      </c>
      <c r="W358" t="s">
        <v>5505</v>
      </c>
    </row>
    <row r="359" spans="1:23" x14ac:dyDescent="0.25">
      <c r="A359" s="5" t="s">
        <v>5431</v>
      </c>
      <c r="B359" t="s">
        <v>5424</v>
      </c>
      <c r="C359" t="str">
        <f t="shared" si="21"/>
        <v>DELETED</v>
      </c>
      <c r="D359" s="5"/>
      <c r="E359" s="5"/>
      <c r="F359" s="5" t="s">
        <v>5431</v>
      </c>
      <c r="G359" s="5"/>
      <c r="H359" s="6" t="s">
        <v>4932</v>
      </c>
      <c r="I359" t="s">
        <v>4167</v>
      </c>
      <c r="J359" t="s">
        <v>4609</v>
      </c>
      <c r="K359" t="s">
        <v>5932</v>
      </c>
      <c r="L359" t="s">
        <v>5699</v>
      </c>
      <c r="N359">
        <v>2023</v>
      </c>
      <c r="Q359">
        <v>173</v>
      </c>
      <c r="R359">
        <v>238</v>
      </c>
      <c r="V359" t="s">
        <v>5463</v>
      </c>
      <c r="W359" t="s">
        <v>5505</v>
      </c>
    </row>
    <row r="360" spans="1:23" x14ac:dyDescent="0.25">
      <c r="A360" s="5"/>
      <c r="B360" t="s">
        <v>5424</v>
      </c>
      <c r="C360" t="str">
        <f t="shared" si="21"/>
        <v>DELETED</v>
      </c>
      <c r="D360" s="5"/>
      <c r="E360" s="5" t="s">
        <v>5431</v>
      </c>
      <c r="F360" s="5"/>
      <c r="G360" s="5"/>
      <c r="H360" s="6" t="s">
        <v>5080</v>
      </c>
      <c r="I360" t="s">
        <v>4297</v>
      </c>
      <c r="J360" t="s">
        <v>4609</v>
      </c>
      <c r="K360" t="s">
        <v>6255</v>
      </c>
      <c r="L360" t="s">
        <v>6110</v>
      </c>
      <c r="N360">
        <v>2020</v>
      </c>
      <c r="Q360">
        <v>25</v>
      </c>
      <c r="R360">
        <v>68</v>
      </c>
      <c r="V360" t="s">
        <v>6111</v>
      </c>
      <c r="W360" t="s">
        <v>5505</v>
      </c>
    </row>
    <row r="361" spans="1:23" x14ac:dyDescent="0.25">
      <c r="A361" s="5"/>
      <c r="B361" t="s">
        <v>5424</v>
      </c>
      <c r="C361" t="str">
        <f t="shared" si="21"/>
        <v>DELETED</v>
      </c>
      <c r="D361" s="5"/>
      <c r="E361" s="5"/>
      <c r="F361" s="5" t="s">
        <v>5431</v>
      </c>
      <c r="G361" s="5"/>
      <c r="H361" s="6" t="s">
        <v>4776</v>
      </c>
      <c r="I361" t="s">
        <v>4035</v>
      </c>
      <c r="J361" t="s">
        <v>4617</v>
      </c>
      <c r="K361" t="s">
        <v>5601</v>
      </c>
      <c r="L361" t="s">
        <v>5575</v>
      </c>
      <c r="N361">
        <v>2022</v>
      </c>
      <c r="Q361">
        <v>405</v>
      </c>
      <c r="R361">
        <v>415</v>
      </c>
      <c r="V361" t="s">
        <v>5486</v>
      </c>
      <c r="W361" t="s">
        <v>5539</v>
      </c>
    </row>
    <row r="362" spans="1:23" x14ac:dyDescent="0.25">
      <c r="A362" s="5"/>
      <c r="B362" t="s">
        <v>5441</v>
      </c>
      <c r="C362" t="str">
        <f>IF(OR(D362="x",E362="x",F362="x",H362="x"),"DELETED","READ")</f>
        <v>DELETED</v>
      </c>
      <c r="D362" s="5"/>
      <c r="E362" s="5" t="s">
        <v>5431</v>
      </c>
      <c r="F362" s="5"/>
      <c r="G362" s="5"/>
      <c r="H362" t="str">
        <f>HYPERLINK("http://dx.doi.org/10.1007/978-3-031-27815-0_5","http://dx.doi.org/10.1007/978-3-031-27815-0_5")</f>
        <v>http://dx.doi.org/10.1007/978-3-031-27815-0_5</v>
      </c>
      <c r="I362" t="s">
        <v>296</v>
      </c>
      <c r="J362" t="s">
        <v>43</v>
      </c>
      <c r="K362" t="s">
        <v>659</v>
      </c>
      <c r="L362" t="s">
        <v>535</v>
      </c>
      <c r="M362" t="s">
        <v>597</v>
      </c>
      <c r="N362">
        <v>2023</v>
      </c>
      <c r="O362">
        <v>468</v>
      </c>
      <c r="P362" t="s">
        <v>18</v>
      </c>
      <c r="Q362">
        <v>57</v>
      </c>
      <c r="R362">
        <v>70</v>
      </c>
      <c r="S362" t="s">
        <v>18</v>
      </c>
      <c r="T362" t="s">
        <v>901</v>
      </c>
      <c r="U362" t="s">
        <v>902</v>
      </c>
      <c r="V362" t="s">
        <v>908</v>
      </c>
    </row>
    <row r="363" spans="1:23" x14ac:dyDescent="0.25">
      <c r="A363" s="5"/>
      <c r="B363" t="s">
        <v>5441</v>
      </c>
      <c r="C363" t="str">
        <f>IF(OR(D363="x",E363="x",F363="x",H363="x"),"DELETED","READ")</f>
        <v>DELETED</v>
      </c>
      <c r="D363" s="5" t="s">
        <v>5431</v>
      </c>
      <c r="E363" s="5"/>
      <c r="F363" s="5"/>
      <c r="G363" s="5"/>
      <c r="H363" t="str">
        <f>HYPERLINK("http://dx.doi.org/10.1007/978-3-319-42887-1_37","http://dx.doi.org/10.1007/978-3-319-42887-1_37")</f>
        <v>http://dx.doi.org/10.1007/978-3-319-42887-1_37</v>
      </c>
      <c r="I363" t="s">
        <v>323</v>
      </c>
      <c r="J363" t="s">
        <v>70</v>
      </c>
      <c r="K363" t="s">
        <v>686</v>
      </c>
      <c r="L363" t="s">
        <v>544</v>
      </c>
      <c r="M363" t="s">
        <v>602</v>
      </c>
      <c r="N363">
        <v>2016</v>
      </c>
      <c r="O363">
        <v>256</v>
      </c>
      <c r="P363" t="s">
        <v>18</v>
      </c>
      <c r="Q363">
        <v>458</v>
      </c>
      <c r="R363">
        <v>470</v>
      </c>
      <c r="S363" t="s">
        <v>18</v>
      </c>
      <c r="T363" t="s">
        <v>901</v>
      </c>
      <c r="U363" t="s">
        <v>18</v>
      </c>
      <c r="V363" t="s">
        <v>920</v>
      </c>
    </row>
    <row r="364" spans="1:23" x14ac:dyDescent="0.25">
      <c r="A364" s="5"/>
      <c r="B364" t="s">
        <v>5424</v>
      </c>
      <c r="C364" t="str">
        <f>IF(OR(D364="x",E364="x",F364="x",G364="x"),"DELETED","READ")</f>
        <v>DELETED</v>
      </c>
      <c r="D364" s="5"/>
      <c r="E364" s="5" t="s">
        <v>5431</v>
      </c>
      <c r="F364" s="5"/>
      <c r="G364" s="5"/>
      <c r="H364" s="6" t="s">
        <v>5392</v>
      </c>
      <c r="I364" t="s">
        <v>4577</v>
      </c>
      <c r="J364" t="s">
        <v>7400</v>
      </c>
      <c r="K364" t="s">
        <v>6919</v>
      </c>
      <c r="L364" t="s">
        <v>6906</v>
      </c>
      <c r="N364">
        <v>2006</v>
      </c>
      <c r="Q364">
        <v>179</v>
      </c>
      <c r="R364">
        <v>190</v>
      </c>
      <c r="V364" t="s">
        <v>6907</v>
      </c>
      <c r="W364" t="s">
        <v>5640</v>
      </c>
    </row>
    <row r="365" spans="1:23" x14ac:dyDescent="0.25">
      <c r="A365" s="5" t="s">
        <v>5431</v>
      </c>
      <c r="B365" t="s">
        <v>5424</v>
      </c>
      <c r="C365" t="str">
        <f>IF(OR(D365="x",E365="x",F365="x",G365="x"),"DELETED","READ")</f>
        <v>DELETED</v>
      </c>
      <c r="D365" s="5" t="s">
        <v>5431</v>
      </c>
      <c r="E365" s="5"/>
      <c r="F365" s="5"/>
      <c r="G365" s="5"/>
      <c r="H365" s="6" t="s">
        <v>5411</v>
      </c>
      <c r="I365" t="s">
        <v>4596</v>
      </c>
      <c r="J365" t="s">
        <v>7400</v>
      </c>
      <c r="K365" t="s">
        <v>6919</v>
      </c>
      <c r="L365" t="s">
        <v>6951</v>
      </c>
      <c r="N365">
        <v>2005</v>
      </c>
      <c r="Q365">
        <v>179</v>
      </c>
      <c r="R365">
        <v>190</v>
      </c>
      <c r="V365" t="s">
        <v>6952</v>
      </c>
      <c r="W365" t="s">
        <v>5640</v>
      </c>
    </row>
    <row r="366" spans="1:23" x14ac:dyDescent="0.25">
      <c r="A366" s="5"/>
      <c r="B366" t="s">
        <v>5432</v>
      </c>
      <c r="C366" t="str">
        <f>IF(OR(D366="x",E366="x",F366="x",H366="x"),"DELETED","READ")</f>
        <v>DELETED</v>
      </c>
      <c r="D366" s="5"/>
      <c r="E366" s="5" t="s">
        <v>5431</v>
      </c>
      <c r="F366" s="5"/>
      <c r="G366" s="5"/>
      <c r="H366" t="str">
        <f>HYPERLINK("http://dx.doi.org/10.1145/2739480.2754765","http://dx.doi.org/10.1145/2739480.2754765")</f>
        <v>http://dx.doi.org/10.1145/2739480.2754765</v>
      </c>
      <c r="I366" t="s">
        <v>413</v>
      </c>
      <c r="J366" t="s">
        <v>158</v>
      </c>
      <c r="K366" t="s">
        <v>776</v>
      </c>
      <c r="L366" t="s">
        <v>573</v>
      </c>
      <c r="M366" t="s">
        <v>620</v>
      </c>
      <c r="N366">
        <v>2015</v>
      </c>
      <c r="O366" t="s">
        <v>18</v>
      </c>
      <c r="P366" t="s">
        <v>18</v>
      </c>
      <c r="Q366">
        <v>1247</v>
      </c>
      <c r="R366">
        <v>1254</v>
      </c>
      <c r="S366" t="s">
        <v>18</v>
      </c>
      <c r="T366" t="s">
        <v>18</v>
      </c>
      <c r="U366" t="s">
        <v>18</v>
      </c>
      <c r="V366" t="s">
        <v>954</v>
      </c>
      <c r="W366" t="s">
        <v>2458</v>
      </c>
    </row>
    <row r="367" spans="1:23" x14ac:dyDescent="0.25">
      <c r="A367" s="5" t="s">
        <v>5431</v>
      </c>
      <c r="B367" t="s">
        <v>5432</v>
      </c>
      <c r="C367" t="str">
        <f t="shared" ref="C367:C372" si="22">IF(OR(D367="x",E367="x",F367="x",G367="x"),"DELETED","READ")</f>
        <v>DELETED</v>
      </c>
      <c r="D367" s="5"/>
      <c r="E367" s="5"/>
      <c r="F367" s="5" t="s">
        <v>5431</v>
      </c>
      <c r="G367" s="5"/>
      <c r="H367" s="6" t="s">
        <v>2514</v>
      </c>
      <c r="I367" t="s">
        <v>413</v>
      </c>
      <c r="J367" t="s">
        <v>158</v>
      </c>
      <c r="K367" t="s">
        <v>776</v>
      </c>
      <c r="L367" t="s">
        <v>2515</v>
      </c>
      <c r="M367" t="s">
        <v>2516</v>
      </c>
      <c r="N367">
        <v>2015</v>
      </c>
      <c r="Q367">
        <v>1247</v>
      </c>
      <c r="R367">
        <v>1254</v>
      </c>
      <c r="V367" s="1" t="s">
        <v>2517</v>
      </c>
      <c r="W367" t="s">
        <v>2458</v>
      </c>
    </row>
    <row r="368" spans="1:23" x14ac:dyDescent="0.25">
      <c r="A368" s="5"/>
      <c r="B368" t="s">
        <v>5441</v>
      </c>
      <c r="C368" t="str">
        <f t="shared" si="22"/>
        <v>READ</v>
      </c>
      <c r="D368" s="5"/>
      <c r="E368" s="5"/>
      <c r="F368" s="5"/>
      <c r="G368" s="5"/>
      <c r="H368" s="6" t="s">
        <v>2878</v>
      </c>
      <c r="I368" t="s">
        <v>1242</v>
      </c>
      <c r="J368" t="s">
        <v>1783</v>
      </c>
      <c r="K368" t="s">
        <v>1972</v>
      </c>
      <c r="L368" t="s">
        <v>2231</v>
      </c>
      <c r="N368">
        <v>2025</v>
      </c>
      <c r="O368" t="s">
        <v>1492</v>
      </c>
      <c r="P368">
        <v>1</v>
      </c>
      <c r="Q368" t="s">
        <v>1493</v>
      </c>
      <c r="R368" t="s">
        <v>1494</v>
      </c>
      <c r="T368" t="s">
        <v>1002</v>
      </c>
      <c r="V368" t="s">
        <v>18</v>
      </c>
      <c r="W368" t="s">
        <v>2143</v>
      </c>
    </row>
    <row r="369" spans="1:23" x14ac:dyDescent="0.25">
      <c r="A369" s="5"/>
      <c r="B369" t="s">
        <v>5436</v>
      </c>
      <c r="C369" t="str">
        <f t="shared" si="22"/>
        <v>DELETED</v>
      </c>
      <c r="D369" s="5"/>
      <c r="E369" s="5" t="s">
        <v>5431</v>
      </c>
      <c r="F369" s="5"/>
      <c r="G369" s="5"/>
      <c r="H369" s="6" t="s">
        <v>3709</v>
      </c>
      <c r="I369" t="s">
        <v>3708</v>
      </c>
      <c r="J369" t="s">
        <v>3712</v>
      </c>
      <c r="K369" t="s">
        <v>3710</v>
      </c>
      <c r="L369" t="s">
        <v>3171</v>
      </c>
      <c r="N369">
        <v>2017</v>
      </c>
      <c r="O369" t="s">
        <v>3711</v>
      </c>
      <c r="Q369">
        <v>80</v>
      </c>
      <c r="R369">
        <v>98</v>
      </c>
      <c r="T369" t="s">
        <v>3173</v>
      </c>
    </row>
    <row r="370" spans="1:23" x14ac:dyDescent="0.25">
      <c r="A370" s="5"/>
      <c r="B370" t="s">
        <v>5436</v>
      </c>
      <c r="C370" t="str">
        <f t="shared" si="22"/>
        <v>DELETED</v>
      </c>
      <c r="D370" s="5"/>
      <c r="E370" s="5" t="s">
        <v>5431</v>
      </c>
      <c r="F370" s="5"/>
      <c r="G370" s="5"/>
      <c r="H370" s="6" t="s">
        <v>3447</v>
      </c>
      <c r="I370" t="s">
        <v>3446</v>
      </c>
      <c r="J370" t="s">
        <v>3449</v>
      </c>
      <c r="K370" t="s">
        <v>3448</v>
      </c>
      <c r="L370" t="s">
        <v>3112</v>
      </c>
      <c r="N370">
        <v>2025</v>
      </c>
      <c r="O370">
        <v>203</v>
      </c>
      <c r="Q370">
        <v>111019</v>
      </c>
      <c r="R370">
        <v>111019</v>
      </c>
      <c r="T370" t="s">
        <v>3113</v>
      </c>
    </row>
    <row r="371" spans="1:23" x14ac:dyDescent="0.25">
      <c r="A371" s="5"/>
      <c r="B371" t="s">
        <v>5432</v>
      </c>
      <c r="C371" t="str">
        <f t="shared" si="22"/>
        <v>DELETED</v>
      </c>
      <c r="D371" s="5"/>
      <c r="E371" s="5" t="s">
        <v>5431</v>
      </c>
      <c r="F371" s="5"/>
      <c r="G371" s="5"/>
      <c r="H371" s="6" t="s">
        <v>2709</v>
      </c>
      <c r="I371" t="s">
        <v>2710</v>
      </c>
      <c r="J371" t="s">
        <v>2711</v>
      </c>
      <c r="K371" t="s">
        <v>2712</v>
      </c>
      <c r="L371" t="s">
        <v>2713</v>
      </c>
      <c r="M371" t="s">
        <v>2714</v>
      </c>
      <c r="N371">
        <v>2007</v>
      </c>
      <c r="Q371">
        <v>85</v>
      </c>
      <c r="R371">
        <v>88</v>
      </c>
      <c r="V371" s="1" t="s">
        <v>2715</v>
      </c>
      <c r="W371" t="s">
        <v>2458</v>
      </c>
    </row>
    <row r="372" spans="1:23" x14ac:dyDescent="0.25">
      <c r="A372" s="5"/>
      <c r="B372" t="s">
        <v>5441</v>
      </c>
      <c r="C372" t="str">
        <f t="shared" si="22"/>
        <v>DELETED</v>
      </c>
      <c r="D372" s="5" t="s">
        <v>5431</v>
      </c>
      <c r="E372" s="5"/>
      <c r="F372" s="5"/>
      <c r="G372" s="5"/>
      <c r="H372" s="6" t="s">
        <v>2928</v>
      </c>
      <c r="I372" t="s">
        <v>1295</v>
      </c>
      <c r="J372" t="s">
        <v>1824</v>
      </c>
      <c r="K372" t="s">
        <v>2025</v>
      </c>
      <c r="L372" t="s">
        <v>2318</v>
      </c>
      <c r="M372" t="s">
        <v>2286</v>
      </c>
      <c r="N372">
        <v>2010</v>
      </c>
      <c r="O372" t="s">
        <v>1413</v>
      </c>
      <c r="Q372" t="s">
        <v>1576</v>
      </c>
      <c r="R372" t="s">
        <v>1577</v>
      </c>
      <c r="T372" t="s">
        <v>18</v>
      </c>
      <c r="V372" t="s">
        <v>1119</v>
      </c>
      <c r="W372" t="s">
        <v>2143</v>
      </c>
    </row>
    <row r="373" spans="1:23" x14ac:dyDescent="0.25">
      <c r="A373" s="5"/>
      <c r="B373" t="s">
        <v>5441</v>
      </c>
      <c r="C373" t="str">
        <f>IF(OR(D373="x",E373="x",F373="x",H373="x"),"DELETED","READ")</f>
        <v>DELETED</v>
      </c>
      <c r="D373" s="5" t="s">
        <v>5431</v>
      </c>
      <c r="E373" s="5"/>
      <c r="F373" s="5"/>
      <c r="G373" s="5"/>
      <c r="H373" t="str">
        <f>HYPERLINK("http://dx.doi.org/10.1109/SCC.2017.12","http://dx.doi.org/10.1109/SCC.2017.12")</f>
        <v>http://dx.doi.org/10.1109/SCC.2017.12</v>
      </c>
      <c r="I373" t="s">
        <v>466</v>
      </c>
      <c r="J373" t="s">
        <v>199</v>
      </c>
      <c r="K373" t="s">
        <v>829</v>
      </c>
      <c r="L373" t="s">
        <v>554</v>
      </c>
      <c r="M373" t="s">
        <v>607</v>
      </c>
      <c r="N373">
        <v>2017</v>
      </c>
      <c r="O373" t="s">
        <v>18</v>
      </c>
      <c r="P373" t="s">
        <v>18</v>
      </c>
      <c r="Q373">
        <v>19</v>
      </c>
      <c r="R373">
        <v>26</v>
      </c>
      <c r="S373" t="s">
        <v>18</v>
      </c>
      <c r="T373" t="s">
        <v>18</v>
      </c>
      <c r="U373" t="s">
        <v>18</v>
      </c>
      <c r="V373" t="s">
        <v>931</v>
      </c>
    </row>
    <row r="374" spans="1:23" x14ac:dyDescent="0.25">
      <c r="A374" s="5"/>
      <c r="B374" t="s">
        <v>5441</v>
      </c>
      <c r="C374" t="str">
        <f t="shared" ref="C374:C404" si="23">IF(OR(D374="x",E374="x",F374="x",G374="x"),"DELETED","READ")</f>
        <v>DELETED</v>
      </c>
      <c r="D374" s="5" t="s">
        <v>5431</v>
      </c>
      <c r="E374" s="5"/>
      <c r="F374" s="5"/>
      <c r="G374" s="5"/>
      <c r="H374" s="6" t="s">
        <v>2905</v>
      </c>
      <c r="I374" t="s">
        <v>1270</v>
      </c>
      <c r="J374" t="s">
        <v>1808</v>
      </c>
      <c r="K374" t="s">
        <v>2000</v>
      </c>
      <c r="L374" t="s">
        <v>2260</v>
      </c>
      <c r="N374">
        <v>2020</v>
      </c>
      <c r="O374" t="s">
        <v>1536</v>
      </c>
      <c r="P374">
        <v>3</v>
      </c>
      <c r="Q374" t="s">
        <v>1537</v>
      </c>
      <c r="R374" t="s">
        <v>1538</v>
      </c>
      <c r="T374" t="s">
        <v>1009</v>
      </c>
      <c r="V374" t="s">
        <v>18</v>
      </c>
      <c r="W374" t="s">
        <v>2143</v>
      </c>
    </row>
    <row r="375" spans="1:23" x14ac:dyDescent="0.25">
      <c r="A375" s="5"/>
      <c r="B375" t="s">
        <v>5441</v>
      </c>
      <c r="C375" t="str">
        <f t="shared" si="23"/>
        <v>DELETED</v>
      </c>
      <c r="D375" s="5" t="s">
        <v>5431</v>
      </c>
      <c r="E375" s="5"/>
      <c r="F375" s="5"/>
      <c r="G375" s="5"/>
      <c r="H375" s="6" t="s">
        <v>2958</v>
      </c>
      <c r="I375" t="s">
        <v>1327</v>
      </c>
      <c r="J375" t="s">
        <v>1855</v>
      </c>
      <c r="K375" t="s">
        <v>2056</v>
      </c>
      <c r="L375" t="s">
        <v>2358</v>
      </c>
      <c r="M375" t="s">
        <v>2317</v>
      </c>
      <c r="N375">
        <v>2010</v>
      </c>
      <c r="O375" t="s">
        <v>18</v>
      </c>
      <c r="Q375" t="s">
        <v>1625</v>
      </c>
      <c r="R375" t="s">
        <v>1626</v>
      </c>
      <c r="T375" t="s">
        <v>18</v>
      </c>
      <c r="V375" t="s">
        <v>1136</v>
      </c>
      <c r="W375" t="s">
        <v>2143</v>
      </c>
    </row>
    <row r="376" spans="1:23" x14ac:dyDescent="0.25">
      <c r="A376" s="5"/>
      <c r="B376" t="s">
        <v>5424</v>
      </c>
      <c r="C376" t="str">
        <f t="shared" si="23"/>
        <v>READ</v>
      </c>
      <c r="D376" s="5"/>
      <c r="E376" s="5"/>
      <c r="F376" s="5"/>
      <c r="G376" s="5"/>
      <c r="H376" s="6" t="s">
        <v>4995</v>
      </c>
      <c r="I376" t="s">
        <v>4222</v>
      </c>
      <c r="J376" t="s">
        <v>4668</v>
      </c>
      <c r="K376" t="s">
        <v>6069</v>
      </c>
      <c r="L376" t="s">
        <v>5662</v>
      </c>
      <c r="N376">
        <v>2020</v>
      </c>
      <c r="Q376">
        <v>109</v>
      </c>
      <c r="R376">
        <v>118</v>
      </c>
      <c r="V376" t="s">
        <v>5663</v>
      </c>
      <c r="W376" t="s">
        <v>5539</v>
      </c>
    </row>
    <row r="377" spans="1:23" x14ac:dyDescent="0.25">
      <c r="A377" s="5"/>
      <c r="B377" t="s">
        <v>5441</v>
      </c>
      <c r="C377" t="str">
        <f t="shared" si="23"/>
        <v>READ</v>
      </c>
      <c r="D377" s="5"/>
      <c r="E377" s="5"/>
      <c r="F377" s="5"/>
      <c r="G377" s="5"/>
      <c r="H377" s="6" t="s">
        <v>2965</v>
      </c>
      <c r="I377" t="s">
        <v>1334</v>
      </c>
      <c r="J377" t="s">
        <v>1862</v>
      </c>
      <c r="K377" t="s">
        <v>2063</v>
      </c>
      <c r="L377" t="s">
        <v>2344</v>
      </c>
      <c r="N377">
        <v>2011</v>
      </c>
      <c r="O377" t="s">
        <v>1492</v>
      </c>
      <c r="P377">
        <v>3</v>
      </c>
      <c r="Q377" t="s">
        <v>1638</v>
      </c>
      <c r="R377" t="s">
        <v>1639</v>
      </c>
      <c r="T377" t="s">
        <v>1024</v>
      </c>
      <c r="V377" t="s">
        <v>18</v>
      </c>
      <c r="W377" t="s">
        <v>2143</v>
      </c>
    </row>
    <row r="378" spans="1:23" x14ac:dyDescent="0.25">
      <c r="A378" s="5"/>
      <c r="B378" t="s">
        <v>5436</v>
      </c>
      <c r="C378" t="str">
        <f t="shared" si="23"/>
        <v>DELETED</v>
      </c>
      <c r="D378" s="5"/>
      <c r="E378" s="5" t="s">
        <v>5431</v>
      </c>
      <c r="F378" s="5"/>
      <c r="G378" s="5"/>
      <c r="H378" s="6" t="s">
        <v>3642</v>
      </c>
      <c r="I378" t="s">
        <v>3641</v>
      </c>
      <c r="J378" t="s">
        <v>3647</v>
      </c>
      <c r="K378" t="s">
        <v>3645</v>
      </c>
      <c r="L378" t="s">
        <v>3644</v>
      </c>
      <c r="M378" t="s">
        <v>3643</v>
      </c>
      <c r="N378">
        <v>2013</v>
      </c>
      <c r="O378">
        <v>46</v>
      </c>
      <c r="P378">
        <v>9</v>
      </c>
      <c r="Q378">
        <v>1471</v>
      </c>
      <c r="R378">
        <v>1476</v>
      </c>
      <c r="T378" t="s">
        <v>3646</v>
      </c>
    </row>
    <row r="379" spans="1:23" x14ac:dyDescent="0.25">
      <c r="A379" s="5"/>
      <c r="B379" t="s">
        <v>5425</v>
      </c>
      <c r="C379" t="str">
        <f t="shared" si="23"/>
        <v>DELETED</v>
      </c>
      <c r="D379" s="5"/>
      <c r="E379" s="5"/>
      <c r="F379" s="5" t="s">
        <v>5431</v>
      </c>
      <c r="G379" s="5"/>
      <c r="H379" s="6" t="s">
        <v>5038</v>
      </c>
      <c r="I379" t="s">
        <v>4260</v>
      </c>
      <c r="J379" t="s">
        <v>7167</v>
      </c>
      <c r="K379" t="s">
        <v>6164</v>
      </c>
      <c r="L379" t="s">
        <v>5501</v>
      </c>
      <c r="N379">
        <v>2020</v>
      </c>
      <c r="O379">
        <v>63</v>
      </c>
      <c r="P379">
        <v>2</v>
      </c>
      <c r="Q379">
        <v>157</v>
      </c>
      <c r="R379">
        <v>180</v>
      </c>
      <c r="T379" t="s">
        <v>964</v>
      </c>
    </row>
    <row r="380" spans="1:23" x14ac:dyDescent="0.25">
      <c r="A380" s="5"/>
      <c r="B380" t="s">
        <v>5426</v>
      </c>
      <c r="C380" t="str">
        <f t="shared" si="23"/>
        <v>DELETED</v>
      </c>
      <c r="D380" s="5"/>
      <c r="E380" s="5" t="s">
        <v>5431</v>
      </c>
      <c r="F380" s="5"/>
      <c r="G380" s="5"/>
      <c r="H380" s="6" t="s">
        <v>5186</v>
      </c>
      <c r="I380" t="s">
        <v>4391</v>
      </c>
      <c r="J380" t="s">
        <v>7252</v>
      </c>
      <c r="K380" t="s">
        <v>6481</v>
      </c>
      <c r="L380" t="s">
        <v>6482</v>
      </c>
      <c r="N380">
        <v>2015</v>
      </c>
      <c r="Q380">
        <v>499</v>
      </c>
      <c r="R380">
        <v>513</v>
      </c>
      <c r="V380" t="s">
        <v>6483</v>
      </c>
      <c r="W380" t="s">
        <v>5539</v>
      </c>
    </row>
    <row r="381" spans="1:23" x14ac:dyDescent="0.25">
      <c r="A381" s="5"/>
      <c r="B381" t="s">
        <v>5426</v>
      </c>
      <c r="C381" t="str">
        <f t="shared" si="23"/>
        <v>DELETED</v>
      </c>
      <c r="D381" s="5"/>
      <c r="E381" s="5"/>
      <c r="F381" s="5" t="s">
        <v>5431</v>
      </c>
      <c r="G381" s="5"/>
      <c r="H381" s="6" t="s">
        <v>5331</v>
      </c>
      <c r="I381" t="s">
        <v>4525</v>
      </c>
      <c r="J381" t="s">
        <v>7352</v>
      </c>
      <c r="K381" t="s">
        <v>6797</v>
      </c>
      <c r="L381" t="s">
        <v>6780</v>
      </c>
      <c r="N381">
        <v>2010</v>
      </c>
      <c r="Q381">
        <v>257</v>
      </c>
      <c r="R381">
        <v>264</v>
      </c>
      <c r="V381" t="s">
        <v>6781</v>
      </c>
      <c r="W381" t="s">
        <v>5640</v>
      </c>
    </row>
    <row r="382" spans="1:23" x14ac:dyDescent="0.25">
      <c r="A382" s="5"/>
      <c r="B382" t="s">
        <v>5436</v>
      </c>
      <c r="C382" t="str">
        <f t="shared" si="23"/>
        <v>DELETED</v>
      </c>
      <c r="D382" s="5"/>
      <c r="E382" s="5" t="s">
        <v>5431</v>
      </c>
      <c r="F382" s="5"/>
      <c r="G382" s="5"/>
      <c r="H382" s="6" t="s">
        <v>3204</v>
      </c>
      <c r="I382" t="s">
        <v>3202</v>
      </c>
      <c r="J382" t="s">
        <v>3205</v>
      </c>
      <c r="K382" t="s">
        <v>3203</v>
      </c>
      <c r="L382" t="s">
        <v>3048</v>
      </c>
      <c r="N382">
        <v>2004</v>
      </c>
      <c r="O382">
        <v>53</v>
      </c>
      <c r="P382">
        <v>3</v>
      </c>
      <c r="Q382">
        <v>231</v>
      </c>
      <c r="R382">
        <v>244</v>
      </c>
      <c r="T382" t="s">
        <v>929</v>
      </c>
    </row>
    <row r="383" spans="1:23" x14ac:dyDescent="0.25">
      <c r="A383" s="5"/>
      <c r="B383" t="s">
        <v>5426</v>
      </c>
      <c r="C383" t="str">
        <f t="shared" si="23"/>
        <v>DELETED</v>
      </c>
      <c r="D383" s="5"/>
      <c r="E383" s="5" t="s">
        <v>5431</v>
      </c>
      <c r="F383" s="5"/>
      <c r="G383" s="5"/>
      <c r="H383" s="6" t="s">
        <v>5262</v>
      </c>
      <c r="I383" t="s">
        <v>4464</v>
      </c>
      <c r="J383" t="s">
        <v>7300</v>
      </c>
      <c r="K383" t="s">
        <v>6651</v>
      </c>
      <c r="L383" t="s">
        <v>5578</v>
      </c>
      <c r="N383">
        <v>2013</v>
      </c>
      <c r="Q383">
        <v>400</v>
      </c>
      <c r="R383">
        <v>416</v>
      </c>
      <c r="V383" t="s">
        <v>6652</v>
      </c>
      <c r="W383" t="s">
        <v>6653</v>
      </c>
    </row>
    <row r="384" spans="1:23" x14ac:dyDescent="0.25">
      <c r="A384" s="5"/>
      <c r="B384" t="s">
        <v>5441</v>
      </c>
      <c r="C384" t="str">
        <f t="shared" si="23"/>
        <v>READ</v>
      </c>
      <c r="D384" s="5"/>
      <c r="E384" s="5"/>
      <c r="F384" s="5"/>
      <c r="G384" s="5"/>
      <c r="H384" s="6" t="s">
        <v>2853</v>
      </c>
      <c r="I384" t="s">
        <v>1217</v>
      </c>
      <c r="J384" t="s">
        <v>1758</v>
      </c>
      <c r="K384" t="s">
        <v>1947</v>
      </c>
      <c r="L384" t="s">
        <v>2201</v>
      </c>
      <c r="M384" t="s">
        <v>2155</v>
      </c>
      <c r="N384">
        <v>2021</v>
      </c>
      <c r="O384" t="s">
        <v>18</v>
      </c>
      <c r="Q384" t="s">
        <v>1413</v>
      </c>
      <c r="R384" t="s">
        <v>1414</v>
      </c>
      <c r="T384" t="s">
        <v>18</v>
      </c>
      <c r="V384" t="s">
        <v>1058</v>
      </c>
      <c r="W384" t="s">
        <v>2143</v>
      </c>
    </row>
    <row r="385" spans="1:23" x14ac:dyDescent="0.25">
      <c r="A385" s="5"/>
      <c r="B385" t="s">
        <v>5426</v>
      </c>
      <c r="C385" t="str">
        <f t="shared" si="23"/>
        <v>DELETED</v>
      </c>
      <c r="D385" s="5"/>
      <c r="E385" s="5"/>
      <c r="F385" s="5" t="s">
        <v>5431</v>
      </c>
      <c r="G385" s="5"/>
      <c r="H385" s="6" t="s">
        <v>4980</v>
      </c>
      <c r="I385" t="s">
        <v>4207</v>
      </c>
      <c r="J385" t="s">
        <v>7089</v>
      </c>
      <c r="K385" t="s">
        <v>6038</v>
      </c>
      <c r="L385" t="s">
        <v>6039</v>
      </c>
      <c r="N385">
        <v>2022</v>
      </c>
      <c r="Q385">
        <v>111</v>
      </c>
      <c r="R385">
        <v>124</v>
      </c>
      <c r="V385" t="s">
        <v>6040</v>
      </c>
      <c r="W385" t="s">
        <v>5539</v>
      </c>
    </row>
    <row r="386" spans="1:23" x14ac:dyDescent="0.25">
      <c r="A386" s="5"/>
      <c r="B386" t="s">
        <v>5441</v>
      </c>
      <c r="C386" t="str">
        <f t="shared" si="23"/>
        <v>READ</v>
      </c>
      <c r="D386" s="5"/>
      <c r="E386" s="5"/>
      <c r="F386" s="5"/>
      <c r="G386" s="5"/>
      <c r="H386" s="6" t="s">
        <v>2980</v>
      </c>
      <c r="I386" t="s">
        <v>1349</v>
      </c>
      <c r="J386" t="s">
        <v>1877</v>
      </c>
      <c r="K386" t="s">
        <v>2078</v>
      </c>
      <c r="L386" t="s">
        <v>2390</v>
      </c>
      <c r="M386" t="s">
        <v>2349</v>
      </c>
      <c r="N386">
        <v>2018</v>
      </c>
      <c r="O386" t="s">
        <v>18</v>
      </c>
      <c r="Q386" t="s">
        <v>1662</v>
      </c>
      <c r="R386" t="s">
        <v>1556</v>
      </c>
      <c r="T386" t="s">
        <v>1030</v>
      </c>
      <c r="V386" t="s">
        <v>1149</v>
      </c>
      <c r="W386" t="s">
        <v>2143</v>
      </c>
    </row>
    <row r="387" spans="1:23" x14ac:dyDescent="0.25">
      <c r="A387" s="5"/>
      <c r="B387" t="s">
        <v>5426</v>
      </c>
      <c r="C387" t="str">
        <f t="shared" si="23"/>
        <v>DELETED</v>
      </c>
      <c r="D387" s="5"/>
      <c r="E387" s="5"/>
      <c r="F387" s="5" t="s">
        <v>5431</v>
      </c>
      <c r="G387" s="5"/>
      <c r="H387" s="6" t="s">
        <v>5286</v>
      </c>
      <c r="I387" t="s">
        <v>4487</v>
      </c>
      <c r="J387" t="s">
        <v>7321</v>
      </c>
      <c r="K387" t="s">
        <v>6703</v>
      </c>
      <c r="L387" t="s">
        <v>6704</v>
      </c>
      <c r="N387">
        <v>2012</v>
      </c>
      <c r="Q387">
        <v>88</v>
      </c>
      <c r="R387">
        <v>107</v>
      </c>
      <c r="V387" t="s">
        <v>6705</v>
      </c>
      <c r="W387" t="s">
        <v>5640</v>
      </c>
    </row>
    <row r="388" spans="1:23" x14ac:dyDescent="0.25">
      <c r="A388" s="5"/>
      <c r="B388" t="s">
        <v>5441</v>
      </c>
      <c r="C388" t="str">
        <f t="shared" si="23"/>
        <v>READ</v>
      </c>
      <c r="D388" s="5"/>
      <c r="E388" s="5"/>
      <c r="F388" s="5"/>
      <c r="G388" s="5"/>
      <c r="H388" s="6" t="s">
        <v>2885</v>
      </c>
      <c r="I388" t="s">
        <v>1249</v>
      </c>
      <c r="J388" t="s">
        <v>1790</v>
      </c>
      <c r="K388" t="s">
        <v>1979</v>
      </c>
      <c r="L388" t="s">
        <v>2242</v>
      </c>
      <c r="M388" t="s">
        <v>2210</v>
      </c>
      <c r="N388">
        <v>2023</v>
      </c>
      <c r="O388" t="s">
        <v>18</v>
      </c>
      <c r="Q388" t="s">
        <v>1505</v>
      </c>
      <c r="R388" t="s">
        <v>1506</v>
      </c>
      <c r="T388" t="s">
        <v>18</v>
      </c>
      <c r="V388" t="s">
        <v>1080</v>
      </c>
      <c r="W388" t="s">
        <v>2143</v>
      </c>
    </row>
    <row r="389" spans="1:23" x14ac:dyDescent="0.25">
      <c r="A389" s="5"/>
      <c r="B389" t="s">
        <v>5441</v>
      </c>
      <c r="C389" t="str">
        <f t="shared" si="23"/>
        <v>READ</v>
      </c>
      <c r="D389" s="5"/>
      <c r="E389" s="5"/>
      <c r="F389" s="5"/>
      <c r="G389" s="5"/>
      <c r="H389" s="6" t="s">
        <v>2892</v>
      </c>
      <c r="I389" t="s">
        <v>1257</v>
      </c>
      <c r="J389" t="s">
        <v>1796</v>
      </c>
      <c r="K389" t="s">
        <v>1987</v>
      </c>
      <c r="L389" t="s">
        <v>2250</v>
      </c>
      <c r="M389" t="s">
        <v>2275</v>
      </c>
      <c r="N389">
        <v>2022</v>
      </c>
      <c r="O389" t="s">
        <v>18</v>
      </c>
      <c r="Q389" t="s">
        <v>1515</v>
      </c>
      <c r="R389" t="s">
        <v>1516</v>
      </c>
      <c r="T389" t="s">
        <v>18</v>
      </c>
      <c r="V389" t="s">
        <v>1088</v>
      </c>
      <c r="W389" t="s">
        <v>2143</v>
      </c>
    </row>
    <row r="390" spans="1:23" x14ac:dyDescent="0.25">
      <c r="A390" s="5"/>
      <c r="B390" t="s">
        <v>5441</v>
      </c>
      <c r="C390" t="str">
        <f t="shared" si="23"/>
        <v>READ</v>
      </c>
      <c r="D390" s="5"/>
      <c r="E390" s="5"/>
      <c r="F390" s="5"/>
      <c r="G390" s="5"/>
      <c r="H390" s="6" t="s">
        <v>2938</v>
      </c>
      <c r="I390" t="s">
        <v>1305</v>
      </c>
      <c r="J390" t="s">
        <v>1835</v>
      </c>
      <c r="K390" t="s">
        <v>2035</v>
      </c>
      <c r="L390" t="s">
        <v>2214</v>
      </c>
      <c r="N390">
        <v>2015</v>
      </c>
      <c r="O390" t="s">
        <v>1444</v>
      </c>
      <c r="P390">
        <v>6</v>
      </c>
      <c r="Q390" t="s">
        <v>1593</v>
      </c>
      <c r="R390" t="s">
        <v>1594</v>
      </c>
      <c r="T390" t="s">
        <v>992</v>
      </c>
      <c r="V390" t="s">
        <v>18</v>
      </c>
      <c r="W390" t="s">
        <v>2143</v>
      </c>
    </row>
    <row r="391" spans="1:23" x14ac:dyDescent="0.25">
      <c r="A391" s="5"/>
      <c r="B391" t="s">
        <v>5426</v>
      </c>
      <c r="C391" t="str">
        <f t="shared" si="23"/>
        <v>DELETED</v>
      </c>
      <c r="D391" s="5"/>
      <c r="E391" s="5" t="s">
        <v>5431</v>
      </c>
      <c r="F391" s="5"/>
      <c r="G391" s="5"/>
      <c r="H391" s="6" t="s">
        <v>5181</v>
      </c>
      <c r="I391" t="s">
        <v>4386</v>
      </c>
      <c r="J391" t="s">
        <v>7249</v>
      </c>
      <c r="K391" t="s">
        <v>6468</v>
      </c>
      <c r="L391" t="s">
        <v>6469</v>
      </c>
      <c r="N391">
        <v>2015</v>
      </c>
      <c r="Q391">
        <v>23</v>
      </c>
      <c r="R391">
        <v>33</v>
      </c>
      <c r="V391" t="s">
        <v>6470</v>
      </c>
      <c r="W391" t="s">
        <v>5539</v>
      </c>
    </row>
    <row r="392" spans="1:23" x14ac:dyDescent="0.25">
      <c r="A392" s="5"/>
      <c r="B392" t="s">
        <v>5436</v>
      </c>
      <c r="C392" t="str">
        <f t="shared" si="23"/>
        <v>READ</v>
      </c>
      <c r="D392" s="5"/>
      <c r="E392" s="5"/>
      <c r="F392" s="5"/>
      <c r="G392" s="5"/>
      <c r="H392" s="6" t="s">
        <v>3551</v>
      </c>
      <c r="I392" t="s">
        <v>3550</v>
      </c>
      <c r="J392" t="s">
        <v>3553</v>
      </c>
      <c r="K392" t="s">
        <v>3552</v>
      </c>
      <c r="L392" t="s">
        <v>3053</v>
      </c>
      <c r="N392">
        <v>2007</v>
      </c>
      <c r="O392">
        <v>32</v>
      </c>
      <c r="P392">
        <v>1</v>
      </c>
      <c r="Q392">
        <v>1</v>
      </c>
      <c r="R392">
        <v>23</v>
      </c>
      <c r="T392" t="s">
        <v>3054</v>
      </c>
    </row>
    <row r="393" spans="1:23" x14ac:dyDescent="0.25">
      <c r="A393" s="5"/>
      <c r="B393" t="s">
        <v>5426</v>
      </c>
      <c r="C393" t="str">
        <f t="shared" si="23"/>
        <v>DELETED</v>
      </c>
      <c r="D393" s="5"/>
      <c r="E393" s="5"/>
      <c r="F393" s="5" t="s">
        <v>5431</v>
      </c>
      <c r="G393" s="5"/>
      <c r="H393" s="6" t="s">
        <v>5387</v>
      </c>
      <c r="I393" t="s">
        <v>4572</v>
      </c>
      <c r="J393" t="s">
        <v>7397</v>
      </c>
      <c r="K393" t="s">
        <v>6908</v>
      </c>
      <c r="L393" t="s">
        <v>5578</v>
      </c>
      <c r="N393">
        <v>2006</v>
      </c>
      <c r="Q393">
        <v>369</v>
      </c>
      <c r="R393">
        <v>383</v>
      </c>
      <c r="V393" t="s">
        <v>6909</v>
      </c>
      <c r="W393" t="s">
        <v>5640</v>
      </c>
    </row>
    <row r="394" spans="1:23" x14ac:dyDescent="0.25">
      <c r="A394" s="5"/>
      <c r="B394" t="s">
        <v>5441</v>
      </c>
      <c r="C394" t="str">
        <f t="shared" si="23"/>
        <v>DELETED</v>
      </c>
      <c r="D394" s="5"/>
      <c r="E394" s="5" t="s">
        <v>5431</v>
      </c>
      <c r="F394" s="5"/>
      <c r="G394" s="5"/>
      <c r="H394" s="6" t="s">
        <v>3010</v>
      </c>
      <c r="I394" t="s">
        <v>1388</v>
      </c>
      <c r="J394" t="s">
        <v>1913</v>
      </c>
      <c r="K394" t="s">
        <v>2116</v>
      </c>
      <c r="L394" t="s">
        <v>2189</v>
      </c>
      <c r="N394">
        <v>2025</v>
      </c>
      <c r="O394" t="s">
        <v>1611</v>
      </c>
      <c r="P394">
        <v>99</v>
      </c>
      <c r="Q394" t="s">
        <v>1413</v>
      </c>
      <c r="R394" t="s">
        <v>1413</v>
      </c>
      <c r="T394" t="s">
        <v>990</v>
      </c>
      <c r="V394" t="s">
        <v>18</v>
      </c>
      <c r="W394" t="s">
        <v>2143</v>
      </c>
    </row>
    <row r="395" spans="1:23" x14ac:dyDescent="0.25">
      <c r="A395" s="5"/>
      <c r="B395" t="s">
        <v>5426</v>
      </c>
      <c r="C395" t="str">
        <f t="shared" si="23"/>
        <v>DELETED</v>
      </c>
      <c r="D395" s="5"/>
      <c r="E395" s="5" t="s">
        <v>5431</v>
      </c>
      <c r="F395" s="5"/>
      <c r="G395" s="5"/>
      <c r="H395" s="6" t="s">
        <v>5235</v>
      </c>
      <c r="I395" t="s">
        <v>4438</v>
      </c>
      <c r="J395" t="s">
        <v>4706</v>
      </c>
      <c r="K395" t="s">
        <v>6586</v>
      </c>
      <c r="L395" t="s">
        <v>6587</v>
      </c>
      <c r="N395">
        <v>2013</v>
      </c>
      <c r="Q395">
        <v>149</v>
      </c>
      <c r="R395">
        <v>156</v>
      </c>
      <c r="V395" t="s">
        <v>6588</v>
      </c>
      <c r="W395" t="s">
        <v>5640</v>
      </c>
    </row>
    <row r="396" spans="1:23" x14ac:dyDescent="0.25">
      <c r="A396" s="5"/>
      <c r="B396" t="s">
        <v>5425</v>
      </c>
      <c r="C396" t="str">
        <f t="shared" si="23"/>
        <v>READ</v>
      </c>
      <c r="D396" s="5"/>
      <c r="E396" s="5"/>
      <c r="F396" s="5"/>
      <c r="G396" s="5"/>
      <c r="H396" s="6" t="s">
        <v>5178</v>
      </c>
      <c r="I396" t="s">
        <v>4383</v>
      </c>
      <c r="J396" t="s">
        <v>4692</v>
      </c>
      <c r="K396" t="s">
        <v>6463</v>
      </c>
      <c r="L396" t="s">
        <v>5501</v>
      </c>
      <c r="N396">
        <v>2015</v>
      </c>
      <c r="O396">
        <v>57</v>
      </c>
      <c r="P396">
        <v>1</v>
      </c>
      <c r="Q396">
        <v>27</v>
      </c>
      <c r="R396">
        <v>36</v>
      </c>
      <c r="T396" t="s">
        <v>964</v>
      </c>
    </row>
    <row r="397" spans="1:23" x14ac:dyDescent="0.25">
      <c r="A397" s="5"/>
      <c r="B397" t="s">
        <v>5436</v>
      </c>
      <c r="C397" t="str">
        <f t="shared" si="23"/>
        <v>DELETED</v>
      </c>
      <c r="D397" s="5" t="s">
        <v>5431</v>
      </c>
      <c r="E397" s="5"/>
      <c r="F397" s="5"/>
      <c r="G397" s="5"/>
      <c r="H397" s="6" t="s">
        <v>3760</v>
      </c>
      <c r="I397" t="s">
        <v>3759</v>
      </c>
      <c r="J397" t="s">
        <v>3764</v>
      </c>
      <c r="K397" t="s">
        <v>3762</v>
      </c>
      <c r="L397" t="s">
        <v>3761</v>
      </c>
      <c r="N397">
        <v>2003</v>
      </c>
      <c r="O397">
        <v>25</v>
      </c>
      <c r="P397">
        <v>2</v>
      </c>
      <c r="Q397">
        <v>103</v>
      </c>
      <c r="R397">
        <v>117</v>
      </c>
      <c r="T397" t="s">
        <v>3763</v>
      </c>
    </row>
    <row r="398" spans="1:23" x14ac:dyDescent="0.25">
      <c r="A398" s="5"/>
      <c r="B398" t="s">
        <v>5426</v>
      </c>
      <c r="C398" t="str">
        <f t="shared" si="23"/>
        <v>DELETED</v>
      </c>
      <c r="D398" s="5"/>
      <c r="E398" s="5"/>
      <c r="F398" s="5" t="s">
        <v>5431</v>
      </c>
      <c r="G398" s="5"/>
      <c r="H398" s="6" t="s">
        <v>5098</v>
      </c>
      <c r="I398" t="s">
        <v>4313</v>
      </c>
      <c r="J398" t="s">
        <v>7197</v>
      </c>
      <c r="K398" t="s">
        <v>6289</v>
      </c>
      <c r="L398" t="s">
        <v>6177</v>
      </c>
      <c r="N398">
        <v>2019</v>
      </c>
      <c r="Q398">
        <v>83</v>
      </c>
      <c r="R398">
        <v>99</v>
      </c>
      <c r="V398" t="s">
        <v>6290</v>
      </c>
      <c r="W398" t="s">
        <v>5539</v>
      </c>
    </row>
    <row r="399" spans="1:23" x14ac:dyDescent="0.25">
      <c r="A399" s="5"/>
      <c r="B399" t="s">
        <v>5441</v>
      </c>
      <c r="C399" t="str">
        <f t="shared" si="23"/>
        <v>DELETED</v>
      </c>
      <c r="D399" s="5" t="s">
        <v>5431</v>
      </c>
      <c r="E399" s="5"/>
      <c r="F399" s="5"/>
      <c r="G399" s="5"/>
      <c r="H399" s="6" t="s">
        <v>2985</v>
      </c>
      <c r="I399" t="s">
        <v>1354</v>
      </c>
      <c r="J399" t="s">
        <v>1882</v>
      </c>
      <c r="K399" t="s">
        <v>2083</v>
      </c>
      <c r="L399" t="s">
        <v>2395</v>
      </c>
      <c r="M399" t="s">
        <v>2371</v>
      </c>
      <c r="N399">
        <v>2008</v>
      </c>
      <c r="O399" t="s">
        <v>18</v>
      </c>
      <c r="Q399" t="s">
        <v>1669</v>
      </c>
      <c r="R399" t="s">
        <v>1670</v>
      </c>
      <c r="T399" t="s">
        <v>1022</v>
      </c>
      <c r="V399" t="s">
        <v>1154</v>
      </c>
      <c r="W399" t="s">
        <v>2143</v>
      </c>
    </row>
    <row r="400" spans="1:23" x14ac:dyDescent="0.25">
      <c r="A400" s="5"/>
      <c r="B400" t="s">
        <v>5436</v>
      </c>
      <c r="C400" t="str">
        <f t="shared" si="23"/>
        <v>DELETED</v>
      </c>
      <c r="D400" s="5"/>
      <c r="E400" s="5" t="s">
        <v>5431</v>
      </c>
      <c r="F400" s="5"/>
      <c r="G400" s="5"/>
      <c r="H400" s="6" t="s">
        <v>3728</v>
      </c>
      <c r="I400" t="s">
        <v>3727</v>
      </c>
      <c r="J400" t="s">
        <v>3730</v>
      </c>
      <c r="K400" t="s">
        <v>3729</v>
      </c>
      <c r="L400" t="s">
        <v>3312</v>
      </c>
      <c r="N400">
        <v>2014</v>
      </c>
      <c r="O400">
        <v>16</v>
      </c>
      <c r="Q400">
        <v>542</v>
      </c>
      <c r="R400">
        <v>552</v>
      </c>
      <c r="T400" t="s">
        <v>3314</v>
      </c>
    </row>
    <row r="401" spans="1:23" x14ac:dyDescent="0.25">
      <c r="A401" s="5"/>
      <c r="B401" t="s">
        <v>5424</v>
      </c>
      <c r="C401" t="str">
        <f t="shared" si="23"/>
        <v>DELETED</v>
      </c>
      <c r="D401" s="5"/>
      <c r="E401" s="5"/>
      <c r="F401" s="5" t="s">
        <v>5431</v>
      </c>
      <c r="G401" s="5"/>
      <c r="H401" s="6" t="s">
        <v>5394</v>
      </c>
      <c r="I401" t="s">
        <v>4579</v>
      </c>
      <c r="J401" t="s">
        <v>4716</v>
      </c>
      <c r="K401" t="s">
        <v>6922</v>
      </c>
      <c r="L401" t="s">
        <v>6906</v>
      </c>
      <c r="N401">
        <v>2006</v>
      </c>
      <c r="Q401">
        <v>31</v>
      </c>
      <c r="R401">
        <v>44</v>
      </c>
      <c r="V401" t="s">
        <v>6907</v>
      </c>
      <c r="W401" t="s">
        <v>5640</v>
      </c>
    </row>
    <row r="402" spans="1:23" x14ac:dyDescent="0.25">
      <c r="A402" s="5"/>
      <c r="B402" t="s">
        <v>5441</v>
      </c>
      <c r="C402" t="str">
        <f t="shared" si="23"/>
        <v>DELETED</v>
      </c>
      <c r="D402" s="5"/>
      <c r="E402" s="5" t="s">
        <v>5431</v>
      </c>
      <c r="F402" s="5"/>
      <c r="G402" s="5"/>
      <c r="H402" s="6" t="s">
        <v>2976</v>
      </c>
      <c r="I402" t="s">
        <v>1345</v>
      </c>
      <c r="J402" t="s">
        <v>1873</v>
      </c>
      <c r="K402" t="s">
        <v>2074</v>
      </c>
      <c r="L402" t="s">
        <v>2251</v>
      </c>
      <c r="M402" t="s">
        <v>2220</v>
      </c>
      <c r="N402">
        <v>2014</v>
      </c>
      <c r="O402" t="s">
        <v>18</v>
      </c>
      <c r="Q402" t="s">
        <v>1655</v>
      </c>
      <c r="R402" t="s">
        <v>1656</v>
      </c>
      <c r="T402" t="s">
        <v>1000</v>
      </c>
      <c r="V402" t="s">
        <v>1089</v>
      </c>
      <c r="W402" t="s">
        <v>2143</v>
      </c>
    </row>
    <row r="403" spans="1:23" x14ac:dyDescent="0.25">
      <c r="A403" s="5"/>
      <c r="B403" t="s">
        <v>5426</v>
      </c>
      <c r="C403" t="str">
        <f t="shared" si="23"/>
        <v>DELETED</v>
      </c>
      <c r="D403" s="5"/>
      <c r="E403" s="5"/>
      <c r="F403" s="5" t="s">
        <v>5431</v>
      </c>
      <c r="G403" s="5"/>
      <c r="H403" s="6" t="s">
        <v>5176</v>
      </c>
      <c r="I403" t="s">
        <v>4381</v>
      </c>
      <c r="J403" t="s">
        <v>7246</v>
      </c>
      <c r="K403" t="s">
        <v>6457</v>
      </c>
      <c r="L403" t="s">
        <v>6458</v>
      </c>
      <c r="N403">
        <v>2015</v>
      </c>
      <c r="Q403">
        <v>742</v>
      </c>
      <c r="R403">
        <v>752</v>
      </c>
      <c r="V403" t="s">
        <v>6459</v>
      </c>
      <c r="W403" t="s">
        <v>5539</v>
      </c>
    </row>
    <row r="404" spans="1:23" x14ac:dyDescent="0.25">
      <c r="A404" s="5"/>
      <c r="B404" t="s">
        <v>5424</v>
      </c>
      <c r="C404" t="str">
        <f t="shared" si="23"/>
        <v>DELETED</v>
      </c>
      <c r="D404" s="5" t="s">
        <v>5431</v>
      </c>
      <c r="E404" s="5"/>
      <c r="F404" s="5"/>
      <c r="G404" s="5"/>
      <c r="H404" s="6" t="s">
        <v>5109</v>
      </c>
      <c r="I404" t="s">
        <v>4323</v>
      </c>
      <c r="J404" t="s">
        <v>4687</v>
      </c>
      <c r="K404" t="s">
        <v>6319</v>
      </c>
      <c r="L404" t="s">
        <v>6320</v>
      </c>
      <c r="N404">
        <v>2018</v>
      </c>
      <c r="Q404">
        <v>1</v>
      </c>
      <c r="R404">
        <v>58</v>
      </c>
      <c r="V404" t="s">
        <v>6321</v>
      </c>
      <c r="W404" t="s">
        <v>5539</v>
      </c>
    </row>
    <row r="405" spans="1:23" x14ac:dyDescent="0.25">
      <c r="A405" s="5"/>
      <c r="B405" t="s">
        <v>5441</v>
      </c>
      <c r="C405" t="str">
        <f>IF(OR(D405="x",E405="x",F405="x",H405="x"),"DELETED","READ")</f>
        <v>DELETED</v>
      </c>
      <c r="D405" s="5"/>
      <c r="E405" s="5" t="s">
        <v>5431</v>
      </c>
      <c r="F405" s="5"/>
      <c r="G405" s="5"/>
      <c r="H405" t="str">
        <f>HYPERLINK("http://dx.doi.org/10.1007/978-3-031-78666-2_16","http://dx.doi.org/10.1007/978-3-031-78666-2_16")</f>
        <v>http://dx.doi.org/10.1007/978-3-031-78666-2_16</v>
      </c>
      <c r="I405" t="s">
        <v>384</v>
      </c>
      <c r="J405" t="s">
        <v>130</v>
      </c>
      <c r="K405" t="s">
        <v>747</v>
      </c>
      <c r="L405" t="s">
        <v>543</v>
      </c>
      <c r="M405" t="s">
        <v>601</v>
      </c>
      <c r="N405">
        <v>2025</v>
      </c>
      <c r="O405">
        <v>534</v>
      </c>
      <c r="P405" t="s">
        <v>18</v>
      </c>
      <c r="Q405">
        <v>209</v>
      </c>
      <c r="R405">
        <v>220</v>
      </c>
      <c r="S405" t="s">
        <v>18</v>
      </c>
      <c r="T405" t="s">
        <v>901</v>
      </c>
      <c r="U405" t="s">
        <v>902</v>
      </c>
      <c r="V405" t="s">
        <v>919</v>
      </c>
    </row>
    <row r="406" spans="1:23" x14ac:dyDescent="0.25">
      <c r="A406" s="5"/>
      <c r="B406" t="s">
        <v>5441</v>
      </c>
      <c r="C406" t="str">
        <f>IF(OR(D406="x",E406="x",F406="x",G406="x"),"DELETED","READ")</f>
        <v>DELETED</v>
      </c>
      <c r="D406" s="5"/>
      <c r="E406" s="5" t="s">
        <v>5431</v>
      </c>
      <c r="F406" s="5"/>
      <c r="G406" s="5"/>
      <c r="H406" s="6" t="s">
        <v>2971</v>
      </c>
      <c r="I406" t="s">
        <v>1340</v>
      </c>
      <c r="J406" t="s">
        <v>1868</v>
      </c>
      <c r="K406" t="s">
        <v>2069</v>
      </c>
      <c r="L406" t="s">
        <v>2378</v>
      </c>
      <c r="M406" t="s">
        <v>2336</v>
      </c>
      <c r="N406">
        <v>2015</v>
      </c>
      <c r="O406" t="s">
        <v>18</v>
      </c>
      <c r="Q406" t="s">
        <v>1504</v>
      </c>
      <c r="R406" t="s">
        <v>1584</v>
      </c>
      <c r="T406" t="s">
        <v>1010</v>
      </c>
      <c r="V406" t="s">
        <v>1142</v>
      </c>
      <c r="W406" t="s">
        <v>2143</v>
      </c>
    </row>
    <row r="407" spans="1:23" x14ac:dyDescent="0.25">
      <c r="A407" s="5"/>
      <c r="B407" t="s">
        <v>5432</v>
      </c>
      <c r="C407" t="str">
        <f>IF(OR(D407="x",E407="x",F407="x",G407="x"),"DELETED","READ")</f>
        <v>DELETED</v>
      </c>
      <c r="D407" s="5" t="s">
        <v>5431</v>
      </c>
      <c r="E407" s="5"/>
      <c r="F407" s="5"/>
      <c r="G407" s="5"/>
      <c r="H407" s="6" t="s">
        <v>2590</v>
      </c>
      <c r="I407" t="s">
        <v>2591</v>
      </c>
      <c r="J407" t="s">
        <v>2592</v>
      </c>
      <c r="K407" t="s">
        <v>2593</v>
      </c>
      <c r="L407" t="s">
        <v>2594</v>
      </c>
      <c r="N407">
        <v>2023</v>
      </c>
      <c r="O407">
        <v>48</v>
      </c>
      <c r="P407">
        <v>1</v>
      </c>
      <c r="T407" t="s">
        <v>2595</v>
      </c>
      <c r="U407" t="s">
        <v>2596</v>
      </c>
      <c r="W407" t="s">
        <v>2458</v>
      </c>
    </row>
    <row r="408" spans="1:23" x14ac:dyDescent="0.25">
      <c r="A408" s="5"/>
      <c r="B408" t="s">
        <v>5441</v>
      </c>
      <c r="C408" t="str">
        <f>IF(OR(D408="x",E408="x",F408="x",H408="x"),"DELETED","READ")</f>
        <v>DELETED</v>
      </c>
      <c r="D408" s="5"/>
      <c r="E408" s="5"/>
      <c r="F408" s="5" t="s">
        <v>5431</v>
      </c>
      <c r="G408" s="5"/>
      <c r="H408" t="str">
        <f>HYPERLINK("http://dx.doi.org/10.1007/978-3-031-75872-0_4","http://dx.doi.org/10.1007/978-3-031-75872-0_4")</f>
        <v>http://dx.doi.org/10.1007/978-3-031-75872-0_4</v>
      </c>
      <c r="I408" t="s">
        <v>373</v>
      </c>
      <c r="J408" t="s">
        <v>120</v>
      </c>
      <c r="K408" t="s">
        <v>736</v>
      </c>
      <c r="L408" t="s">
        <v>568</v>
      </c>
      <c r="M408" t="s">
        <v>616</v>
      </c>
      <c r="N408">
        <v>2025</v>
      </c>
      <c r="O408">
        <v>15238</v>
      </c>
      <c r="P408" t="s">
        <v>18</v>
      </c>
      <c r="Q408">
        <v>56</v>
      </c>
      <c r="R408">
        <v>72</v>
      </c>
      <c r="S408" t="s">
        <v>18</v>
      </c>
      <c r="T408" t="s">
        <v>904</v>
      </c>
      <c r="U408" t="s">
        <v>905</v>
      </c>
      <c r="V408" t="s">
        <v>948</v>
      </c>
    </row>
    <row r="409" spans="1:23" x14ac:dyDescent="0.25">
      <c r="A409" s="5"/>
      <c r="B409" t="s">
        <v>5441</v>
      </c>
      <c r="C409" t="str">
        <f>IF(OR(D409="x",E409="x",F409="x",H409="x"),"DELETED","READ")</f>
        <v>DELETED</v>
      </c>
      <c r="D409" s="5"/>
      <c r="E409" s="5" t="s">
        <v>5431</v>
      </c>
      <c r="F409" s="5"/>
      <c r="G409" s="5"/>
      <c r="H409" t="str">
        <f>HYPERLINK("http://dx.doi.org/10.1007/978-3-319-42887-1_20","http://dx.doi.org/10.1007/978-3-319-42887-1_20")</f>
        <v>http://dx.doi.org/10.1007/978-3-319-42887-1_20</v>
      </c>
      <c r="I409" t="s">
        <v>477</v>
      </c>
      <c r="J409" t="s">
        <v>219</v>
      </c>
      <c r="K409" t="s">
        <v>840</v>
      </c>
      <c r="L409" t="s">
        <v>544</v>
      </c>
      <c r="M409" t="s">
        <v>602</v>
      </c>
      <c r="N409">
        <v>2016</v>
      </c>
      <c r="O409">
        <v>256</v>
      </c>
      <c r="P409" t="s">
        <v>18</v>
      </c>
      <c r="Q409">
        <v>242</v>
      </c>
      <c r="R409">
        <v>254</v>
      </c>
      <c r="S409" t="s">
        <v>18</v>
      </c>
      <c r="T409" t="s">
        <v>901</v>
      </c>
      <c r="U409" t="s">
        <v>18</v>
      </c>
      <c r="V409" t="s">
        <v>920</v>
      </c>
    </row>
    <row r="410" spans="1:23" x14ac:dyDescent="0.25">
      <c r="A410" s="5"/>
      <c r="B410" t="s">
        <v>5441</v>
      </c>
      <c r="C410" t="str">
        <f>IF(OR(D410="x",E410="x",F410="x",H410="x"),"DELETED","READ")</f>
        <v>DELETED</v>
      </c>
      <c r="D410" s="5"/>
      <c r="E410" s="5" t="s">
        <v>5431</v>
      </c>
      <c r="F410" s="5"/>
      <c r="G410" s="5"/>
      <c r="H410" t="str">
        <f>HYPERLINK("http://dx.doi.org/10.1109/ICWS.2015.24","http://dx.doi.org/10.1109/ICWS.2015.24")</f>
        <v>http://dx.doi.org/10.1109/ICWS.2015.24</v>
      </c>
      <c r="I410" t="s">
        <v>499</v>
      </c>
      <c r="J410" t="s">
        <v>240</v>
      </c>
      <c r="K410" t="s">
        <v>862</v>
      </c>
      <c r="L410" t="s">
        <v>588</v>
      </c>
      <c r="M410" t="s">
        <v>632</v>
      </c>
      <c r="N410">
        <v>2015</v>
      </c>
      <c r="O410" t="s">
        <v>18</v>
      </c>
      <c r="P410" t="s">
        <v>18</v>
      </c>
      <c r="Q410">
        <v>105</v>
      </c>
      <c r="R410">
        <v>112</v>
      </c>
      <c r="S410" t="s">
        <v>18</v>
      </c>
      <c r="T410" t="s">
        <v>18</v>
      </c>
      <c r="U410" t="s">
        <v>18</v>
      </c>
      <c r="V410" t="s">
        <v>975</v>
      </c>
    </row>
    <row r="411" spans="1:23" x14ac:dyDescent="0.25">
      <c r="A411" s="5"/>
      <c r="B411" t="s">
        <v>5425</v>
      </c>
      <c r="C411" t="str">
        <f>IF(OR(D411="x",E411="x",F411="x",G411="x"),"DELETED","READ")</f>
        <v>DELETED</v>
      </c>
      <c r="D411" s="5"/>
      <c r="E411" s="5"/>
      <c r="F411" s="5" t="s">
        <v>5431</v>
      </c>
      <c r="G411" s="5"/>
      <c r="H411" s="6" t="s">
        <v>4837</v>
      </c>
      <c r="I411" t="s">
        <v>4085</v>
      </c>
      <c r="J411" t="s">
        <v>7067</v>
      </c>
      <c r="K411" t="s">
        <v>5726</v>
      </c>
      <c r="L411" t="s">
        <v>5518</v>
      </c>
      <c r="N411">
        <v>2023</v>
      </c>
      <c r="O411">
        <v>22</v>
      </c>
      <c r="P411">
        <v>6</v>
      </c>
      <c r="Q411">
        <v>1827</v>
      </c>
      <c r="R411">
        <v>1854</v>
      </c>
      <c r="T411" t="s">
        <v>5519</v>
      </c>
    </row>
    <row r="412" spans="1:23" x14ac:dyDescent="0.25">
      <c r="A412" s="5"/>
      <c r="B412" t="s">
        <v>5426</v>
      </c>
      <c r="C412" t="str">
        <f>IF(OR(D412="x",E412="x",F412="x",G412="x"),"DELETED","READ")</f>
        <v>DELETED</v>
      </c>
      <c r="D412" s="5"/>
      <c r="E412" s="5" t="s">
        <v>5431</v>
      </c>
      <c r="F412" s="5"/>
      <c r="G412" s="5"/>
      <c r="H412" s="6" t="s">
        <v>4794</v>
      </c>
      <c r="I412" t="s">
        <v>4048</v>
      </c>
      <c r="J412" t="s">
        <v>7042</v>
      </c>
      <c r="K412" t="s">
        <v>5635</v>
      </c>
      <c r="L412" t="s">
        <v>5592</v>
      </c>
      <c r="N412">
        <v>2021</v>
      </c>
      <c r="Q412">
        <v>3</v>
      </c>
      <c r="R412">
        <v>18</v>
      </c>
      <c r="V412" t="s">
        <v>5636</v>
      </c>
      <c r="W412" t="s">
        <v>5539</v>
      </c>
    </row>
    <row r="413" spans="1:23" x14ac:dyDescent="0.25">
      <c r="A413" s="5"/>
      <c r="B413" t="s">
        <v>5441</v>
      </c>
      <c r="C413" t="str">
        <f>IF(OR(D413="x",E413="x",F413="x",H413="x"),"DELETED","READ")</f>
        <v>DELETED</v>
      </c>
      <c r="D413" s="5" t="s">
        <v>5431</v>
      </c>
      <c r="E413" s="5"/>
      <c r="F413" s="5"/>
      <c r="G413" s="5"/>
      <c r="H413" t="str">
        <f>HYPERLINK("http://dx.doi.org/10.1007/978-3-031-27815-0_32","http://dx.doi.org/10.1007/978-3-031-27815-0_32")</f>
        <v>http://dx.doi.org/10.1007/978-3-031-27815-0_32</v>
      </c>
      <c r="I413" t="s">
        <v>425</v>
      </c>
      <c r="J413" t="s">
        <v>170</v>
      </c>
      <c r="K413" t="s">
        <v>788</v>
      </c>
      <c r="L413" t="s">
        <v>535</v>
      </c>
      <c r="M413" t="s">
        <v>597</v>
      </c>
      <c r="N413">
        <v>2023</v>
      </c>
      <c r="O413">
        <v>468</v>
      </c>
      <c r="P413" t="s">
        <v>18</v>
      </c>
      <c r="Q413">
        <v>435</v>
      </c>
      <c r="R413">
        <v>447</v>
      </c>
      <c r="S413" t="s">
        <v>18</v>
      </c>
      <c r="T413" t="s">
        <v>901</v>
      </c>
      <c r="U413" t="s">
        <v>902</v>
      </c>
      <c r="V413" t="s">
        <v>908</v>
      </c>
    </row>
    <row r="414" spans="1:23" x14ac:dyDescent="0.25">
      <c r="A414" s="5"/>
      <c r="B414" t="s">
        <v>5426</v>
      </c>
      <c r="C414" t="str">
        <f>IF(OR(D414="x",E414="x",F414="x",G414="x"),"DELETED","READ")</f>
        <v>DELETED</v>
      </c>
      <c r="D414" s="5"/>
      <c r="E414" s="5"/>
      <c r="F414" s="5" t="s">
        <v>5431</v>
      </c>
      <c r="G414" s="5"/>
      <c r="H414" s="6" t="s">
        <v>5041</v>
      </c>
      <c r="I414" t="s">
        <v>4263</v>
      </c>
      <c r="J414" t="s">
        <v>7168</v>
      </c>
      <c r="K414" t="s">
        <v>6169</v>
      </c>
      <c r="L414" t="s">
        <v>4144</v>
      </c>
      <c r="N414">
        <v>2020</v>
      </c>
      <c r="Q414">
        <v>111</v>
      </c>
      <c r="R414">
        <v>128</v>
      </c>
      <c r="V414" t="s">
        <v>6170</v>
      </c>
      <c r="W414" t="s">
        <v>5539</v>
      </c>
    </row>
    <row r="415" spans="1:23" x14ac:dyDescent="0.25">
      <c r="A415" s="5"/>
      <c r="B415" t="s">
        <v>5441</v>
      </c>
      <c r="C415" t="str">
        <f>IF(OR(D415="x",E415="x",F415="x",G415="x"),"DELETED","READ")</f>
        <v>DELETED</v>
      </c>
      <c r="D415" s="5" t="s">
        <v>5431</v>
      </c>
      <c r="E415" s="5"/>
      <c r="F415" s="5"/>
      <c r="G415" s="5"/>
      <c r="H415" s="6" t="s">
        <v>2964</v>
      </c>
      <c r="I415" t="s">
        <v>1333</v>
      </c>
      <c r="J415" t="s">
        <v>1861</v>
      </c>
      <c r="K415" t="s">
        <v>2062</v>
      </c>
      <c r="L415" t="s">
        <v>2231</v>
      </c>
      <c r="N415">
        <v>2021</v>
      </c>
      <c r="O415" t="s">
        <v>1635</v>
      </c>
      <c r="P415">
        <v>6</v>
      </c>
      <c r="Q415" t="s">
        <v>1636</v>
      </c>
      <c r="R415" t="s">
        <v>1637</v>
      </c>
      <c r="T415" t="s">
        <v>1002</v>
      </c>
      <c r="V415" t="s">
        <v>18</v>
      </c>
      <c r="W415" t="s">
        <v>2143</v>
      </c>
    </row>
    <row r="416" spans="1:23" x14ac:dyDescent="0.25">
      <c r="A416" s="5"/>
      <c r="B416" t="s">
        <v>5441</v>
      </c>
      <c r="C416" t="str">
        <f>IF(OR(D416="x",E416="x",F416="x",H416="x"),"DELETED","READ")</f>
        <v>DELETED</v>
      </c>
      <c r="D416" s="5" t="s">
        <v>5431</v>
      </c>
      <c r="E416" s="5"/>
      <c r="F416" s="5"/>
      <c r="G416" s="5"/>
      <c r="H416" t="str">
        <f>HYPERLINK("http://dx.doi.org/10.1007/978-3-031-78666-2_23","http://dx.doi.org/10.1007/978-3-031-78666-2_23")</f>
        <v>http://dx.doi.org/10.1007/978-3-031-78666-2_23</v>
      </c>
      <c r="I416" t="s">
        <v>471</v>
      </c>
      <c r="J416" t="s">
        <v>213</v>
      </c>
      <c r="K416" t="s">
        <v>834</v>
      </c>
      <c r="L416" t="s">
        <v>543</v>
      </c>
      <c r="M416" t="s">
        <v>601</v>
      </c>
      <c r="N416">
        <v>2025</v>
      </c>
      <c r="O416">
        <v>534</v>
      </c>
      <c r="P416" t="s">
        <v>18</v>
      </c>
      <c r="Q416">
        <v>300</v>
      </c>
      <c r="R416">
        <v>313</v>
      </c>
      <c r="S416" t="s">
        <v>18</v>
      </c>
      <c r="T416" t="s">
        <v>901</v>
      </c>
      <c r="U416" t="s">
        <v>902</v>
      </c>
      <c r="V416" t="s">
        <v>919</v>
      </c>
    </row>
    <row r="417" spans="1:23" x14ac:dyDescent="0.25">
      <c r="A417" s="5"/>
      <c r="B417" t="s">
        <v>5441</v>
      </c>
      <c r="C417" t="str">
        <f>IF(OR(D417="x",E417="x",F417="x",H417="x"),"DELETED","READ")</f>
        <v>DELETED</v>
      </c>
      <c r="D417" s="5" t="s">
        <v>5431</v>
      </c>
      <c r="E417" s="5"/>
      <c r="F417" s="5"/>
      <c r="G417" s="5"/>
      <c r="H417" t="str">
        <f>HYPERLINK("http://dx.doi.org/10.1109/ICPM.2019.00012","http://dx.doi.org/10.1109/ICPM.2019.00012")</f>
        <v>http://dx.doi.org/10.1109/ICPM.2019.00012</v>
      </c>
      <c r="I417" t="s">
        <v>503</v>
      </c>
      <c r="J417" t="s">
        <v>244</v>
      </c>
      <c r="K417" t="s">
        <v>866</v>
      </c>
      <c r="L417" t="s">
        <v>545</v>
      </c>
      <c r="M417" t="s">
        <v>603</v>
      </c>
      <c r="N417">
        <v>2019</v>
      </c>
      <c r="O417" t="s">
        <v>18</v>
      </c>
      <c r="P417" t="s">
        <v>18</v>
      </c>
      <c r="Q417">
        <v>1</v>
      </c>
      <c r="R417">
        <v>8</v>
      </c>
      <c r="S417" t="s">
        <v>18</v>
      </c>
      <c r="T417" t="s">
        <v>18</v>
      </c>
      <c r="U417" t="s">
        <v>18</v>
      </c>
      <c r="V417" t="s">
        <v>921</v>
      </c>
    </row>
    <row r="418" spans="1:23" x14ac:dyDescent="0.25">
      <c r="A418" s="5"/>
      <c r="B418" t="s">
        <v>5441</v>
      </c>
      <c r="C418" t="str">
        <f>IF(OR(D418="x",E418="x",F418="x",H418="x"),"DELETED","READ")</f>
        <v>DELETED</v>
      </c>
      <c r="D418" s="5"/>
      <c r="E418" s="5" t="s">
        <v>5431</v>
      </c>
      <c r="F418" s="5"/>
      <c r="G418" s="5"/>
      <c r="H418" t="str">
        <f>HYPERLINK("http://dx.doi.org/10.1007/978-3-031-70418-5_20","http://dx.doi.org/10.1007/978-3-031-70418-5_20")</f>
        <v>http://dx.doi.org/10.1007/978-3-031-70418-5_20</v>
      </c>
      <c r="I418" t="s">
        <v>524</v>
      </c>
      <c r="J418" t="s">
        <v>265</v>
      </c>
      <c r="K418" t="s">
        <v>887</v>
      </c>
      <c r="L418" t="s">
        <v>551</v>
      </c>
      <c r="M418" t="s">
        <v>601</v>
      </c>
      <c r="N418">
        <v>2024</v>
      </c>
      <c r="O418">
        <v>526</v>
      </c>
      <c r="P418" t="s">
        <v>18</v>
      </c>
      <c r="Q418">
        <v>337</v>
      </c>
      <c r="R418">
        <v>353</v>
      </c>
      <c r="S418" t="s">
        <v>18</v>
      </c>
      <c r="T418" t="s">
        <v>901</v>
      </c>
      <c r="U418" t="s">
        <v>902</v>
      </c>
      <c r="V418" t="s">
        <v>927</v>
      </c>
    </row>
    <row r="419" spans="1:23" x14ac:dyDescent="0.25">
      <c r="A419" s="5"/>
      <c r="B419" t="s">
        <v>5441</v>
      </c>
      <c r="C419" t="str">
        <f>IF(OR(D419="x",E419="x",F419="x",G419="x"),"DELETED","READ")</f>
        <v>READ</v>
      </c>
      <c r="D419" s="5"/>
      <c r="E419" s="5"/>
      <c r="F419" s="5"/>
      <c r="G419" s="5"/>
      <c r="H419" s="6" t="s">
        <v>2966</v>
      </c>
      <c r="I419" t="s">
        <v>1335</v>
      </c>
      <c r="J419" t="s">
        <v>1863</v>
      </c>
      <c r="K419" t="s">
        <v>2064</v>
      </c>
      <c r="L419" t="s">
        <v>2223</v>
      </c>
      <c r="M419" t="s">
        <v>2159</v>
      </c>
      <c r="N419">
        <v>2012</v>
      </c>
      <c r="O419" t="s">
        <v>18</v>
      </c>
      <c r="Q419" t="s">
        <v>1640</v>
      </c>
      <c r="R419" t="s">
        <v>1641</v>
      </c>
      <c r="T419" t="s">
        <v>1000</v>
      </c>
      <c r="V419" t="s">
        <v>1071</v>
      </c>
      <c r="W419" t="s">
        <v>2143</v>
      </c>
    </row>
    <row r="420" spans="1:23" x14ac:dyDescent="0.25">
      <c r="A420" s="5"/>
      <c r="B420" t="s">
        <v>5441</v>
      </c>
      <c r="C420" t="str">
        <f>IF(OR(D420="x",E420="x",F420="x",G420="x"),"DELETED","READ")</f>
        <v>DELETED</v>
      </c>
      <c r="D420" s="5" t="s">
        <v>5431</v>
      </c>
      <c r="E420" s="5"/>
      <c r="F420" s="5"/>
      <c r="G420" s="5"/>
      <c r="H420" s="6" t="s">
        <v>2868</v>
      </c>
      <c r="I420" t="s">
        <v>1232</v>
      </c>
      <c r="J420" t="s">
        <v>1773</v>
      </c>
      <c r="K420" t="s">
        <v>1962</v>
      </c>
      <c r="L420" t="s">
        <v>2217</v>
      </c>
      <c r="M420" t="s">
        <v>2178</v>
      </c>
      <c r="N420">
        <v>2018</v>
      </c>
      <c r="O420" t="s">
        <v>18</v>
      </c>
      <c r="Q420" t="s">
        <v>1473</v>
      </c>
      <c r="R420" t="s">
        <v>1474</v>
      </c>
      <c r="T420" t="s">
        <v>18</v>
      </c>
      <c r="V420" t="s">
        <v>1069</v>
      </c>
      <c r="W420" t="s">
        <v>2143</v>
      </c>
    </row>
    <row r="421" spans="1:23" x14ac:dyDescent="0.25">
      <c r="A421" s="5"/>
      <c r="B421" t="s">
        <v>5425</v>
      </c>
      <c r="C421" t="str">
        <f>IF(OR(D421="x",E421="x",F421="x",G421="x"),"DELETED","READ")</f>
        <v>READ</v>
      </c>
      <c r="D421" s="5"/>
      <c r="E421" s="5"/>
      <c r="F421" s="5"/>
      <c r="G421" s="5"/>
      <c r="H421" s="6" t="s">
        <v>5189</v>
      </c>
      <c r="I421" t="s">
        <v>4394</v>
      </c>
      <c r="J421" t="s">
        <v>7255</v>
      </c>
      <c r="K421" t="s">
        <v>6489</v>
      </c>
      <c r="L421" t="s">
        <v>5867</v>
      </c>
      <c r="N421">
        <v>2013</v>
      </c>
      <c r="O421">
        <v>50</v>
      </c>
      <c r="P421">
        <v>4</v>
      </c>
      <c r="Q421">
        <v>92</v>
      </c>
      <c r="R421">
        <v>103</v>
      </c>
      <c r="T421" t="s">
        <v>5868</v>
      </c>
    </row>
    <row r="422" spans="1:23" x14ac:dyDescent="0.25">
      <c r="A422" s="5"/>
      <c r="B422" t="s">
        <v>5426</v>
      </c>
      <c r="C422" t="str">
        <f>IF(OR(D422="x",E422="x",F422="x",G422="x"),"DELETED","READ")</f>
        <v>DELETED</v>
      </c>
      <c r="D422" s="5"/>
      <c r="E422" s="5" t="s">
        <v>5431</v>
      </c>
      <c r="F422" s="5"/>
      <c r="G422" s="5"/>
      <c r="H422" s="6" t="s">
        <v>5380</v>
      </c>
      <c r="I422" t="s">
        <v>4565</v>
      </c>
      <c r="J422" t="s">
        <v>7391</v>
      </c>
      <c r="K422" t="s">
        <v>6893</v>
      </c>
      <c r="L422" t="s">
        <v>6894</v>
      </c>
      <c r="N422">
        <v>2007</v>
      </c>
      <c r="Q422">
        <v>118</v>
      </c>
      <c r="R422">
        <v>132</v>
      </c>
      <c r="V422" t="s">
        <v>6895</v>
      </c>
      <c r="W422" t="s">
        <v>5640</v>
      </c>
    </row>
    <row r="423" spans="1:23" x14ac:dyDescent="0.25">
      <c r="A423" s="5"/>
      <c r="B423" t="s">
        <v>5441</v>
      </c>
      <c r="C423" t="str">
        <f>IF(OR(D423="x",E423="x",F423="x",H423="x"),"DELETED","READ")</f>
        <v>DELETED</v>
      </c>
      <c r="D423" s="5" t="s">
        <v>5431</v>
      </c>
      <c r="E423" s="5"/>
      <c r="F423" s="5"/>
      <c r="G423" s="5"/>
      <c r="H423" t="str">
        <f>HYPERLINK("http://dx.doi.org/10.1007/978-3-031-16103-2_18","http://dx.doi.org/10.1007/978-3-031-16103-2_18")</f>
        <v>http://dx.doi.org/10.1007/978-3-031-16103-2_18</v>
      </c>
      <c r="I423" t="s">
        <v>309</v>
      </c>
      <c r="J423" t="s">
        <v>56</v>
      </c>
      <c r="K423" t="s">
        <v>672</v>
      </c>
      <c r="L423" t="s">
        <v>533</v>
      </c>
      <c r="M423" t="s">
        <v>596</v>
      </c>
      <c r="N423">
        <v>2022</v>
      </c>
      <c r="O423">
        <v>13420</v>
      </c>
      <c r="P423" t="s">
        <v>18</v>
      </c>
      <c r="Q423">
        <v>251</v>
      </c>
      <c r="R423">
        <v>267</v>
      </c>
      <c r="S423" t="s">
        <v>18</v>
      </c>
      <c r="T423" t="s">
        <v>904</v>
      </c>
      <c r="U423" t="s">
        <v>905</v>
      </c>
      <c r="V423" t="s">
        <v>906</v>
      </c>
    </row>
    <row r="424" spans="1:23" x14ac:dyDescent="0.25">
      <c r="A424" s="5"/>
      <c r="B424" t="s">
        <v>5441</v>
      </c>
      <c r="C424" t="str">
        <f>IF(OR(D424="x",E424="x",F424="x",G424="x"),"DELETED","READ")</f>
        <v>DELETED</v>
      </c>
      <c r="D424" s="5" t="s">
        <v>5431</v>
      </c>
      <c r="E424" s="5"/>
      <c r="F424" s="5"/>
      <c r="G424" s="5"/>
      <c r="H424" t="s">
        <v>18</v>
      </c>
      <c r="I424" t="s">
        <v>1374</v>
      </c>
      <c r="J424" t="s">
        <v>1902</v>
      </c>
      <c r="K424" t="s">
        <v>2103</v>
      </c>
      <c r="L424" t="s">
        <v>2413</v>
      </c>
      <c r="M424" t="s">
        <v>2387</v>
      </c>
      <c r="N424">
        <v>2014</v>
      </c>
      <c r="O424" t="s">
        <v>18</v>
      </c>
      <c r="Q424" t="s">
        <v>1694</v>
      </c>
      <c r="R424" t="s">
        <v>1695</v>
      </c>
      <c r="T424" t="s">
        <v>18</v>
      </c>
      <c r="V424" t="s">
        <v>1171</v>
      </c>
      <c r="W424" t="s">
        <v>2143</v>
      </c>
    </row>
    <row r="425" spans="1:23" x14ac:dyDescent="0.25">
      <c r="A425" s="5"/>
      <c r="B425" t="s">
        <v>5441</v>
      </c>
      <c r="C425" t="str">
        <f>IF(OR(D425="x",E425="x",F425="x",G425="x"),"DELETED","READ")</f>
        <v>DELETED</v>
      </c>
      <c r="D425" s="5" t="s">
        <v>5431</v>
      </c>
      <c r="E425" s="5"/>
      <c r="F425" s="5"/>
      <c r="G425" s="5"/>
      <c r="H425" s="6" t="s">
        <v>2960</v>
      </c>
      <c r="I425" t="s">
        <v>1329</v>
      </c>
      <c r="J425" t="s">
        <v>1857</v>
      </c>
      <c r="K425" t="s">
        <v>2058</v>
      </c>
      <c r="L425" t="s">
        <v>2367</v>
      </c>
      <c r="M425" t="s">
        <v>2323</v>
      </c>
      <c r="N425">
        <v>2010</v>
      </c>
      <c r="O425" t="s">
        <v>18</v>
      </c>
      <c r="Q425" t="s">
        <v>1479</v>
      </c>
      <c r="R425" t="s">
        <v>1480</v>
      </c>
      <c r="T425" t="s">
        <v>18</v>
      </c>
      <c r="V425" t="s">
        <v>1138</v>
      </c>
      <c r="W425" t="s">
        <v>2143</v>
      </c>
    </row>
    <row r="426" spans="1:23" x14ac:dyDescent="0.25">
      <c r="A426" s="5"/>
      <c r="B426" t="s">
        <v>5425</v>
      </c>
      <c r="C426" t="str">
        <f>IF(OR(D426="x",E426="x",F426="x",G426="x"),"DELETED","READ")</f>
        <v>DELETED</v>
      </c>
      <c r="D426" s="5"/>
      <c r="E426" s="5"/>
      <c r="F426" s="5" t="s">
        <v>5431</v>
      </c>
      <c r="G426" s="5"/>
      <c r="H426" s="6" t="s">
        <v>4861</v>
      </c>
      <c r="I426" t="s">
        <v>4105</v>
      </c>
      <c r="J426" t="s">
        <v>4637</v>
      </c>
      <c r="K426" t="s">
        <v>5771</v>
      </c>
      <c r="L426" t="s">
        <v>5772</v>
      </c>
      <c r="N426">
        <v>2022</v>
      </c>
      <c r="O426">
        <v>28</v>
      </c>
      <c r="P426">
        <v>6</v>
      </c>
      <c r="Q426">
        <v>7317</v>
      </c>
      <c r="R426">
        <v>7353</v>
      </c>
      <c r="T426" t="s">
        <v>5773</v>
      </c>
    </row>
    <row r="427" spans="1:23" x14ac:dyDescent="0.25">
      <c r="A427" s="5"/>
      <c r="B427" t="s">
        <v>5441</v>
      </c>
      <c r="C427" t="str">
        <f>IF(OR(D427="x",E427="x",F427="x",G427="x"),"DELETED","READ")</f>
        <v>DELETED</v>
      </c>
      <c r="D427" s="5"/>
      <c r="E427" s="5" t="s">
        <v>5431</v>
      </c>
      <c r="F427" s="5"/>
      <c r="G427" s="5"/>
      <c r="H427" s="6" t="s">
        <v>3009</v>
      </c>
      <c r="I427" t="s">
        <v>1385</v>
      </c>
      <c r="J427" t="s">
        <v>1911</v>
      </c>
      <c r="K427" t="s">
        <v>2113</v>
      </c>
      <c r="L427" t="s">
        <v>2425</v>
      </c>
      <c r="M427" t="s">
        <v>2401</v>
      </c>
      <c r="N427">
        <v>2011</v>
      </c>
      <c r="O427" t="s">
        <v>1414</v>
      </c>
      <c r="Q427" t="s">
        <v>1713</v>
      </c>
      <c r="R427" t="s">
        <v>1705</v>
      </c>
      <c r="T427" t="s">
        <v>18</v>
      </c>
      <c r="V427" t="s">
        <v>1179</v>
      </c>
      <c r="W427" t="s">
        <v>2143</v>
      </c>
    </row>
    <row r="428" spans="1:23" x14ac:dyDescent="0.25">
      <c r="A428" s="5"/>
      <c r="B428" t="s">
        <v>5426</v>
      </c>
      <c r="C428" t="str">
        <f>IF(OR(D428="x",E428="x",F428="x",G428="x"),"DELETED","READ")</f>
        <v>DELETED</v>
      </c>
      <c r="D428" s="5"/>
      <c r="E428" s="5" t="s">
        <v>5431</v>
      </c>
      <c r="F428" s="5"/>
      <c r="G428" s="5"/>
      <c r="H428" s="6" t="s">
        <v>5258</v>
      </c>
      <c r="I428" t="s">
        <v>4461</v>
      </c>
      <c r="J428" t="s">
        <v>7298</v>
      </c>
      <c r="K428" t="s">
        <v>6640</v>
      </c>
      <c r="L428" t="s">
        <v>5526</v>
      </c>
      <c r="N428">
        <v>2013</v>
      </c>
      <c r="Q428">
        <v>280</v>
      </c>
      <c r="R428">
        <v>291</v>
      </c>
      <c r="V428" t="s">
        <v>6599</v>
      </c>
      <c r="W428" t="s">
        <v>5640</v>
      </c>
    </row>
    <row r="429" spans="1:23" x14ac:dyDescent="0.25">
      <c r="A429" s="5"/>
      <c r="B429" t="s">
        <v>5441</v>
      </c>
      <c r="C429" t="str">
        <f>IF(OR(D429="x",E429="x",F429="x",H429="x"),"DELETED","READ")</f>
        <v>DELETED</v>
      </c>
      <c r="D429" s="5"/>
      <c r="E429" s="5" t="s">
        <v>5431</v>
      </c>
      <c r="F429" s="5"/>
      <c r="G429" s="5"/>
      <c r="H429" t="str">
        <f>HYPERLINK("http://dx.doi.org/10.1109/ICPM.2019.00025","http://dx.doi.org/10.1109/ICPM.2019.00025")</f>
        <v>http://dx.doi.org/10.1109/ICPM.2019.00025</v>
      </c>
      <c r="I429" t="s">
        <v>504</v>
      </c>
      <c r="J429" t="s">
        <v>245</v>
      </c>
      <c r="K429" t="s">
        <v>867</v>
      </c>
      <c r="L429" t="s">
        <v>545</v>
      </c>
      <c r="M429" t="s">
        <v>603</v>
      </c>
      <c r="N429">
        <v>2019</v>
      </c>
      <c r="O429" t="s">
        <v>18</v>
      </c>
      <c r="P429" t="s">
        <v>18</v>
      </c>
      <c r="Q429">
        <v>105</v>
      </c>
      <c r="R429">
        <v>112</v>
      </c>
      <c r="S429" t="s">
        <v>18</v>
      </c>
      <c r="T429" t="s">
        <v>18</v>
      </c>
      <c r="U429" t="s">
        <v>18</v>
      </c>
      <c r="V429" t="s">
        <v>921</v>
      </c>
    </row>
    <row r="430" spans="1:23" x14ac:dyDescent="0.25">
      <c r="A430" s="5"/>
      <c r="B430" t="s">
        <v>5441</v>
      </c>
      <c r="C430" t="str">
        <f>IF(OR(D430="x",E430="x",F430="x",G430="x"),"DELETED","READ")</f>
        <v>DELETED</v>
      </c>
      <c r="D430" s="5"/>
      <c r="E430" s="5"/>
      <c r="F430" s="5" t="s">
        <v>5431</v>
      </c>
      <c r="G430" s="5"/>
      <c r="H430" s="6" t="s">
        <v>2936</v>
      </c>
      <c r="I430" t="s">
        <v>1303</v>
      </c>
      <c r="J430" t="s">
        <v>1833</v>
      </c>
      <c r="K430" t="s">
        <v>2033</v>
      </c>
      <c r="L430" t="s">
        <v>2327</v>
      </c>
      <c r="N430">
        <v>2025</v>
      </c>
      <c r="O430" t="s">
        <v>1428</v>
      </c>
      <c r="Q430" t="s">
        <v>1589</v>
      </c>
      <c r="R430" t="s">
        <v>1590</v>
      </c>
      <c r="T430" t="s">
        <v>1018</v>
      </c>
      <c r="V430" t="s">
        <v>18</v>
      </c>
      <c r="W430" t="s">
        <v>2143</v>
      </c>
    </row>
    <row r="431" spans="1:23" x14ac:dyDescent="0.25">
      <c r="A431" s="5"/>
      <c r="B431" t="s">
        <v>5426</v>
      </c>
      <c r="C431" t="str">
        <f>IF(OR(D431="x",E431="x",F431="x",G431="x"),"DELETED","READ")</f>
        <v>DELETED</v>
      </c>
      <c r="D431" s="5"/>
      <c r="E431" s="5" t="s">
        <v>5431</v>
      </c>
      <c r="F431" s="5"/>
      <c r="G431" s="5"/>
      <c r="H431" s="6" t="s">
        <v>5142</v>
      </c>
      <c r="I431" t="s">
        <v>4351</v>
      </c>
      <c r="J431" t="s">
        <v>7223</v>
      </c>
      <c r="K431" t="s">
        <v>6387</v>
      </c>
      <c r="L431" t="s">
        <v>6388</v>
      </c>
      <c r="N431">
        <v>2017</v>
      </c>
      <c r="Q431">
        <v>42</v>
      </c>
      <c r="R431">
        <v>56</v>
      </c>
      <c r="V431" t="s">
        <v>6389</v>
      </c>
      <c r="W431" t="s">
        <v>5539</v>
      </c>
    </row>
    <row r="432" spans="1:23" x14ac:dyDescent="0.25">
      <c r="A432" s="5"/>
      <c r="B432" t="s">
        <v>5436</v>
      </c>
      <c r="C432" t="str">
        <f>IF(OR(D432="x",E432="x",F432="x",G432="x"),"DELETED","READ")</f>
        <v>DELETED</v>
      </c>
      <c r="D432" s="5"/>
      <c r="E432" s="5" t="s">
        <v>5431</v>
      </c>
      <c r="F432" s="5"/>
      <c r="G432" s="5"/>
      <c r="H432" s="6" t="s">
        <v>3516</v>
      </c>
      <c r="I432" t="s">
        <v>3515</v>
      </c>
      <c r="J432" t="s">
        <v>3518</v>
      </c>
      <c r="K432" t="s">
        <v>3517</v>
      </c>
      <c r="L432" t="s">
        <v>3229</v>
      </c>
      <c r="N432">
        <v>2022</v>
      </c>
      <c r="O432">
        <v>156</v>
      </c>
      <c r="Q432">
        <v>113749</v>
      </c>
      <c r="R432">
        <v>113749</v>
      </c>
      <c r="T432" t="s">
        <v>949</v>
      </c>
    </row>
    <row r="433" spans="1:24" x14ac:dyDescent="0.25">
      <c r="A433" s="5"/>
      <c r="B433" t="s">
        <v>5441</v>
      </c>
      <c r="C433" t="str">
        <f>IF(OR(D433="x",E433="x",F433="x",H433="x"),"DELETED","READ")</f>
        <v>DELETED</v>
      </c>
      <c r="D433" s="5"/>
      <c r="E433" s="5" t="s">
        <v>5431</v>
      </c>
      <c r="F433" s="5"/>
      <c r="G433" s="5"/>
      <c r="H433" t="str">
        <f>HYPERLINK("http://dx.doi.org/10.1007/978-3-031-70445-1_31","http://dx.doi.org/10.1007/978-3-031-70445-1_31")</f>
        <v>http://dx.doi.org/10.1007/978-3-031-70445-1_31</v>
      </c>
      <c r="I433" t="s">
        <v>302</v>
      </c>
      <c r="J433" t="s">
        <v>49</v>
      </c>
      <c r="K433" t="s">
        <v>665</v>
      </c>
      <c r="L433" t="s">
        <v>547</v>
      </c>
      <c r="M433" t="s">
        <v>601</v>
      </c>
      <c r="N433">
        <v>2024</v>
      </c>
      <c r="O433">
        <v>527</v>
      </c>
      <c r="P433" t="s">
        <v>18</v>
      </c>
      <c r="Q433">
        <v>431</v>
      </c>
      <c r="R433">
        <v>440</v>
      </c>
      <c r="S433" t="s">
        <v>18</v>
      </c>
      <c r="T433" t="s">
        <v>901</v>
      </c>
      <c r="U433" t="s">
        <v>902</v>
      </c>
      <c r="V433" t="s">
        <v>923</v>
      </c>
      <c r="W433" t="s">
        <v>5498</v>
      </c>
    </row>
    <row r="434" spans="1:24" x14ac:dyDescent="0.25">
      <c r="A434" s="5" t="s">
        <v>5431</v>
      </c>
      <c r="B434" t="s">
        <v>5426</v>
      </c>
      <c r="C434" t="str">
        <f>IF(OR(D434="x",E434="x",F434="x",G434="x"),"DELETED","READ")</f>
        <v>DELETED</v>
      </c>
      <c r="D434" s="5"/>
      <c r="E434" s="5" t="s">
        <v>5431</v>
      </c>
      <c r="F434" s="5"/>
      <c r="G434" s="5"/>
      <c r="H434" s="6" t="s">
        <v>4736</v>
      </c>
      <c r="I434" t="s">
        <v>302</v>
      </c>
      <c r="J434" t="s">
        <v>7001</v>
      </c>
      <c r="K434" t="s">
        <v>665</v>
      </c>
      <c r="L434" t="s">
        <v>5530</v>
      </c>
      <c r="N434">
        <v>2024</v>
      </c>
      <c r="Q434">
        <v>431</v>
      </c>
      <c r="R434">
        <v>440</v>
      </c>
      <c r="V434" t="s">
        <v>5467</v>
      </c>
      <c r="W434" t="s">
        <v>5498</v>
      </c>
    </row>
    <row r="435" spans="1:24" x14ac:dyDescent="0.25">
      <c r="A435" s="5"/>
      <c r="B435" t="s">
        <v>5441</v>
      </c>
      <c r="C435" t="str">
        <f>IF(OR(D435="x",E435="x",F435="x",H435="x"),"DELETED","READ")</f>
        <v>DELETED</v>
      </c>
      <c r="D435" s="5"/>
      <c r="E435" s="5" t="s">
        <v>5431</v>
      </c>
      <c r="F435" s="5"/>
      <c r="G435" s="5"/>
      <c r="H435" t="str">
        <f>HYPERLINK("http://dx.doi.org/10.1109/ICPM63005.2024.10680620","http://dx.doi.org/10.1109/ICPM63005.2024.10680620")</f>
        <v>http://dx.doi.org/10.1109/ICPM63005.2024.10680620</v>
      </c>
      <c r="I435" t="s">
        <v>483</v>
      </c>
      <c r="J435" t="s">
        <v>225</v>
      </c>
      <c r="K435" t="s">
        <v>846</v>
      </c>
      <c r="L435" t="s">
        <v>537</v>
      </c>
      <c r="M435" t="s">
        <v>599</v>
      </c>
      <c r="N435">
        <v>2024</v>
      </c>
      <c r="O435" t="s">
        <v>18</v>
      </c>
      <c r="P435" t="s">
        <v>18</v>
      </c>
      <c r="Q435">
        <v>1</v>
      </c>
      <c r="R435">
        <v>8</v>
      </c>
      <c r="S435" t="s">
        <v>18</v>
      </c>
      <c r="T435" t="s">
        <v>18</v>
      </c>
      <c r="U435" t="s">
        <v>18</v>
      </c>
      <c r="V435" t="s">
        <v>910</v>
      </c>
    </row>
    <row r="436" spans="1:24" x14ac:dyDescent="0.25">
      <c r="A436" s="5"/>
      <c r="B436" t="s">
        <v>5436</v>
      </c>
      <c r="C436" t="str">
        <f t="shared" ref="C436:C452" si="24">IF(OR(D436="x",E436="x",F436="x",G436="x"),"DELETED","READ")</f>
        <v>READ</v>
      </c>
      <c r="D436" s="5"/>
      <c r="E436" s="5"/>
      <c r="F436" s="5"/>
      <c r="G436" s="5"/>
      <c r="H436" s="6" t="s">
        <v>3097</v>
      </c>
      <c r="I436" t="s">
        <v>3093</v>
      </c>
      <c r="J436" t="s">
        <v>3096</v>
      </c>
      <c r="K436" t="s">
        <v>3094</v>
      </c>
      <c r="L436" t="s">
        <v>3038</v>
      </c>
      <c r="N436">
        <v>2018</v>
      </c>
      <c r="O436">
        <v>31</v>
      </c>
      <c r="Q436">
        <v>1</v>
      </c>
      <c r="R436">
        <v>16</v>
      </c>
      <c r="T436" t="s">
        <v>3039</v>
      </c>
    </row>
    <row r="437" spans="1:24" x14ac:dyDescent="0.25">
      <c r="A437" s="5"/>
      <c r="B437" t="s">
        <v>5441</v>
      </c>
      <c r="C437" t="str">
        <f t="shared" si="24"/>
        <v>READ</v>
      </c>
      <c r="D437" s="5"/>
      <c r="E437" s="5"/>
      <c r="F437" s="5"/>
      <c r="G437" s="5"/>
      <c r="H437" s="6" t="s">
        <v>2889</v>
      </c>
      <c r="I437" t="s">
        <v>1254</v>
      </c>
      <c r="J437" t="s">
        <v>1791</v>
      </c>
      <c r="K437" t="s">
        <v>1984</v>
      </c>
      <c r="L437" t="s">
        <v>2247</v>
      </c>
      <c r="M437" t="s">
        <v>2205</v>
      </c>
      <c r="N437">
        <v>2021</v>
      </c>
      <c r="O437" t="s">
        <v>18</v>
      </c>
      <c r="Q437" t="s">
        <v>1415</v>
      </c>
      <c r="R437" t="s">
        <v>1510</v>
      </c>
      <c r="T437" t="s">
        <v>18</v>
      </c>
      <c r="V437" t="s">
        <v>1085</v>
      </c>
      <c r="W437" t="s">
        <v>2143</v>
      </c>
    </row>
    <row r="438" spans="1:24" x14ac:dyDescent="0.25">
      <c r="A438" s="5"/>
      <c r="B438" t="s">
        <v>5436</v>
      </c>
      <c r="C438" t="str">
        <f t="shared" si="24"/>
        <v>DELETED</v>
      </c>
      <c r="D438" s="5"/>
      <c r="E438" s="5" t="s">
        <v>5431</v>
      </c>
      <c r="F438" s="5"/>
      <c r="G438" s="5"/>
      <c r="H438" s="6" t="s">
        <v>3859</v>
      </c>
      <c r="I438" t="s">
        <v>3858</v>
      </c>
      <c r="J438" t="s">
        <v>3861</v>
      </c>
      <c r="K438" t="s">
        <v>3860</v>
      </c>
      <c r="L438" t="s">
        <v>3053</v>
      </c>
      <c r="N438">
        <v>2007</v>
      </c>
      <c r="O438">
        <v>32</v>
      </c>
      <c r="P438">
        <v>5</v>
      </c>
      <c r="Q438">
        <v>685</v>
      </c>
      <c r="R438">
        <v>712</v>
      </c>
      <c r="T438" t="s">
        <v>3054</v>
      </c>
    </row>
    <row r="439" spans="1:24" x14ac:dyDescent="0.25">
      <c r="A439" s="5"/>
      <c r="B439" t="s">
        <v>5447</v>
      </c>
      <c r="C439" t="str">
        <f t="shared" si="24"/>
        <v>DELETED</v>
      </c>
      <c r="D439" s="5" t="s">
        <v>5431</v>
      </c>
      <c r="E439" s="5"/>
      <c r="F439" s="5"/>
      <c r="G439" s="5"/>
      <c r="H439" t="s">
        <v>18</v>
      </c>
      <c r="I439" t="s">
        <v>1197</v>
      </c>
      <c r="J439" t="s">
        <v>1737</v>
      </c>
      <c r="K439" t="s">
        <v>1927</v>
      </c>
      <c r="L439" t="s">
        <v>2188</v>
      </c>
      <c r="N439">
        <v>2023</v>
      </c>
      <c r="O439" t="s">
        <v>18</v>
      </c>
      <c r="Q439" t="s">
        <v>18</v>
      </c>
      <c r="R439" t="s">
        <v>18</v>
      </c>
      <c r="T439" t="s">
        <v>18</v>
      </c>
      <c r="V439" t="s">
        <v>1043</v>
      </c>
      <c r="W439" t="s">
        <v>2142</v>
      </c>
      <c r="X439" t="s">
        <v>7451</v>
      </c>
    </row>
    <row r="440" spans="1:24" x14ac:dyDescent="0.25">
      <c r="A440" s="5"/>
      <c r="B440" t="s">
        <v>5426</v>
      </c>
      <c r="C440" t="str">
        <f t="shared" si="24"/>
        <v>READ</v>
      </c>
      <c r="D440" s="5"/>
      <c r="E440" s="5"/>
      <c r="F440" s="5"/>
      <c r="G440" s="5"/>
      <c r="H440" s="6" t="s">
        <v>5140</v>
      </c>
      <c r="I440" t="s">
        <v>4350</v>
      </c>
      <c r="J440" t="s">
        <v>7221</v>
      </c>
      <c r="K440" t="s">
        <v>6383</v>
      </c>
      <c r="L440" t="s">
        <v>6369</v>
      </c>
      <c r="N440">
        <v>2017</v>
      </c>
      <c r="Q440">
        <v>607</v>
      </c>
      <c r="R440">
        <v>627</v>
      </c>
      <c r="V440" t="s">
        <v>6370</v>
      </c>
      <c r="W440" t="s">
        <v>5539</v>
      </c>
    </row>
    <row r="441" spans="1:24" x14ac:dyDescent="0.25">
      <c r="A441" s="5"/>
      <c r="B441" t="s">
        <v>5424</v>
      </c>
      <c r="C441" t="str">
        <f t="shared" si="24"/>
        <v>DELETED</v>
      </c>
      <c r="D441" s="5"/>
      <c r="E441" s="5"/>
      <c r="F441" s="5" t="s">
        <v>5431</v>
      </c>
      <c r="G441" s="5"/>
      <c r="H441" s="6" t="s">
        <v>5022</v>
      </c>
      <c r="I441" t="s">
        <v>4246</v>
      </c>
      <c r="J441" t="s">
        <v>4672</v>
      </c>
      <c r="K441" t="s">
        <v>6129</v>
      </c>
      <c r="L441" t="s">
        <v>5662</v>
      </c>
      <c r="N441">
        <v>2020</v>
      </c>
      <c r="Q441">
        <v>49</v>
      </c>
      <c r="R441">
        <v>57</v>
      </c>
      <c r="V441" t="s">
        <v>5663</v>
      </c>
      <c r="W441" t="s">
        <v>5539</v>
      </c>
    </row>
    <row r="442" spans="1:24" x14ac:dyDescent="0.25">
      <c r="A442" s="5"/>
      <c r="B442" t="s">
        <v>5424</v>
      </c>
      <c r="C442" t="str">
        <f t="shared" si="24"/>
        <v>DELETED</v>
      </c>
      <c r="D442" s="5"/>
      <c r="E442" s="5"/>
      <c r="F442" s="5" t="s">
        <v>5431</v>
      </c>
      <c r="G442" s="5"/>
      <c r="H442" s="6" t="s">
        <v>4944</v>
      </c>
      <c r="I442" t="s">
        <v>4175</v>
      </c>
      <c r="J442" t="s">
        <v>7101</v>
      </c>
      <c r="K442" t="s">
        <v>5952</v>
      </c>
      <c r="L442" t="s">
        <v>5859</v>
      </c>
      <c r="N442">
        <v>2022</v>
      </c>
      <c r="Q442">
        <v>189</v>
      </c>
      <c r="R442">
        <v>223</v>
      </c>
      <c r="V442" t="s">
        <v>5860</v>
      </c>
      <c r="W442" t="s">
        <v>5505</v>
      </c>
    </row>
    <row r="443" spans="1:24" x14ac:dyDescent="0.25">
      <c r="A443" s="5"/>
      <c r="B443" t="s">
        <v>5450</v>
      </c>
      <c r="C443" t="str">
        <f t="shared" si="24"/>
        <v>DELETED</v>
      </c>
      <c r="D443" s="5" t="s">
        <v>5431</v>
      </c>
      <c r="E443" s="5"/>
      <c r="F443" s="5"/>
      <c r="G443" s="5"/>
      <c r="H443" t="s">
        <v>18</v>
      </c>
      <c r="I443" t="s">
        <v>1383</v>
      </c>
      <c r="J443" t="s">
        <v>1909</v>
      </c>
      <c r="K443" t="s">
        <v>2111</v>
      </c>
      <c r="L443" t="s">
        <v>2422</v>
      </c>
      <c r="N443">
        <v>2022</v>
      </c>
      <c r="O443" t="s">
        <v>18</v>
      </c>
      <c r="Q443" t="s">
        <v>18</v>
      </c>
      <c r="R443" t="s">
        <v>18</v>
      </c>
      <c r="T443" t="s">
        <v>18</v>
      </c>
      <c r="V443" t="s">
        <v>1178</v>
      </c>
      <c r="W443" t="s">
        <v>2142</v>
      </c>
    </row>
    <row r="444" spans="1:24" x14ac:dyDescent="0.25">
      <c r="A444" s="5"/>
      <c r="B444" t="s">
        <v>5424</v>
      </c>
      <c r="C444" t="str">
        <f t="shared" si="24"/>
        <v>DELETED</v>
      </c>
      <c r="D444" s="5" t="s">
        <v>5431</v>
      </c>
      <c r="E444" s="5"/>
      <c r="F444" s="5"/>
      <c r="G444" s="5"/>
      <c r="H444" s="6" t="s">
        <v>5021</v>
      </c>
      <c r="I444" t="s">
        <v>4245</v>
      </c>
      <c r="J444" t="s">
        <v>7159</v>
      </c>
      <c r="K444" t="s">
        <v>6127</v>
      </c>
      <c r="L444" t="s">
        <v>6126</v>
      </c>
      <c r="N444">
        <v>2021</v>
      </c>
      <c r="Q444">
        <v>57</v>
      </c>
      <c r="R444">
        <v>83</v>
      </c>
      <c r="V444" t="s">
        <v>6128</v>
      </c>
      <c r="W444" t="s">
        <v>5505</v>
      </c>
    </row>
    <row r="445" spans="1:24" x14ac:dyDescent="0.25">
      <c r="A445" s="5"/>
      <c r="B445" t="s">
        <v>5426</v>
      </c>
      <c r="C445" t="str">
        <f t="shared" si="24"/>
        <v>DELETED</v>
      </c>
      <c r="D445" s="5" t="s">
        <v>5431</v>
      </c>
      <c r="E445" s="5"/>
      <c r="F445" s="5"/>
      <c r="G445" s="5"/>
      <c r="H445" s="6" t="s">
        <v>4799</v>
      </c>
      <c r="I445" t="s">
        <v>4051</v>
      </c>
      <c r="J445" t="s">
        <v>7046</v>
      </c>
      <c r="K445" t="s">
        <v>5647</v>
      </c>
      <c r="L445" t="s">
        <v>5648</v>
      </c>
      <c r="N445">
        <v>2025</v>
      </c>
      <c r="Q445">
        <v>146</v>
      </c>
      <c r="R445">
        <v>154</v>
      </c>
      <c r="V445" t="s">
        <v>5649</v>
      </c>
      <c r="W445" t="s">
        <v>5498</v>
      </c>
    </row>
    <row r="446" spans="1:24" x14ac:dyDescent="0.25">
      <c r="A446" s="5"/>
      <c r="B446" t="s">
        <v>5424</v>
      </c>
      <c r="C446" t="str">
        <f t="shared" si="24"/>
        <v>DELETED</v>
      </c>
      <c r="D446" s="5" t="s">
        <v>5431</v>
      </c>
      <c r="E446" s="5"/>
      <c r="F446" s="5"/>
      <c r="G446" s="5"/>
      <c r="H446" s="6" t="s">
        <v>5177</v>
      </c>
      <c r="I446" t="s">
        <v>4382</v>
      </c>
      <c r="J446" t="s">
        <v>7247</v>
      </c>
      <c r="K446" t="s">
        <v>6460</v>
      </c>
      <c r="L446" t="s">
        <v>6461</v>
      </c>
      <c r="N446">
        <v>2015</v>
      </c>
      <c r="Q446">
        <v>174</v>
      </c>
      <c r="R446">
        <v>190</v>
      </c>
      <c r="V446" t="s">
        <v>6462</v>
      </c>
      <c r="W446" t="s">
        <v>5539</v>
      </c>
      <c r="X446" t="s">
        <v>7451</v>
      </c>
    </row>
    <row r="447" spans="1:24" x14ac:dyDescent="0.25">
      <c r="A447" s="5"/>
      <c r="B447" t="s">
        <v>5426</v>
      </c>
      <c r="C447" t="str">
        <f t="shared" si="24"/>
        <v>DELETED</v>
      </c>
      <c r="D447" s="5"/>
      <c r="E447" s="5" t="s">
        <v>5431</v>
      </c>
      <c r="F447" s="5"/>
      <c r="G447" s="5"/>
      <c r="H447" s="6" t="s">
        <v>5316</v>
      </c>
      <c r="I447" t="s">
        <v>4511</v>
      </c>
      <c r="J447" t="s">
        <v>7340</v>
      </c>
      <c r="K447" t="s">
        <v>6764</v>
      </c>
      <c r="L447" t="s">
        <v>5890</v>
      </c>
      <c r="N447">
        <v>2011</v>
      </c>
      <c r="Q447">
        <v>62</v>
      </c>
      <c r="R447">
        <v>73</v>
      </c>
      <c r="V447" t="s">
        <v>6747</v>
      </c>
      <c r="W447" t="s">
        <v>5640</v>
      </c>
    </row>
    <row r="448" spans="1:24" x14ac:dyDescent="0.25">
      <c r="A448" s="5"/>
      <c r="B448" t="s">
        <v>5426</v>
      </c>
      <c r="C448" t="str">
        <f t="shared" si="24"/>
        <v>DELETED</v>
      </c>
      <c r="D448" s="5" t="s">
        <v>5431</v>
      </c>
      <c r="E448" s="5"/>
      <c r="F448" s="5"/>
      <c r="G448" s="5"/>
      <c r="H448" s="6" t="s">
        <v>5284</v>
      </c>
      <c r="I448" t="s">
        <v>4485</v>
      </c>
      <c r="J448" t="s">
        <v>7319</v>
      </c>
      <c r="K448" t="s">
        <v>6698</v>
      </c>
      <c r="L448" t="s">
        <v>6699</v>
      </c>
      <c r="N448">
        <v>2012</v>
      </c>
      <c r="Q448">
        <v>34</v>
      </c>
      <c r="R448">
        <v>42</v>
      </c>
      <c r="V448" t="s">
        <v>6700</v>
      </c>
      <c r="W448" t="s">
        <v>5640</v>
      </c>
    </row>
    <row r="449" spans="1:24" x14ac:dyDescent="0.25">
      <c r="A449" s="5"/>
      <c r="B449" t="s">
        <v>5436</v>
      </c>
      <c r="C449" t="str">
        <f t="shared" si="24"/>
        <v>DELETED</v>
      </c>
      <c r="D449" s="5"/>
      <c r="E449" s="5" t="s">
        <v>5431</v>
      </c>
      <c r="F449" s="5"/>
      <c r="G449" s="5"/>
      <c r="H449" s="6" t="s">
        <v>3923</v>
      </c>
      <c r="I449" t="s">
        <v>3922</v>
      </c>
      <c r="J449" t="s">
        <v>3925</v>
      </c>
      <c r="K449" t="s">
        <v>3924</v>
      </c>
      <c r="L449" t="s">
        <v>3134</v>
      </c>
      <c r="N449">
        <v>2010</v>
      </c>
      <c r="O449">
        <v>43</v>
      </c>
      <c r="P449">
        <v>4</v>
      </c>
      <c r="Q449">
        <v>632</v>
      </c>
      <c r="R449">
        <v>649</v>
      </c>
      <c r="T449" t="s">
        <v>3137</v>
      </c>
    </row>
    <row r="450" spans="1:24" x14ac:dyDescent="0.25">
      <c r="A450" s="5"/>
      <c r="B450" t="s">
        <v>5448</v>
      </c>
      <c r="C450" t="str">
        <f t="shared" si="24"/>
        <v>DELETED</v>
      </c>
      <c r="D450" s="5" t="s">
        <v>5431</v>
      </c>
      <c r="E450" s="5"/>
      <c r="F450" s="5"/>
      <c r="G450" s="5"/>
      <c r="H450" s="6" t="s">
        <v>3927</v>
      </c>
      <c r="I450" t="s">
        <v>3926</v>
      </c>
      <c r="J450" t="s">
        <v>3931</v>
      </c>
      <c r="K450" t="s">
        <v>3929</v>
      </c>
      <c r="L450" t="s">
        <v>3928</v>
      </c>
      <c r="N450">
        <v>2022</v>
      </c>
      <c r="Q450">
        <v>285</v>
      </c>
      <c r="R450">
        <v>344</v>
      </c>
      <c r="V450" t="s">
        <v>3930</v>
      </c>
      <c r="W450" t="s">
        <v>3851</v>
      </c>
      <c r="X450" t="s">
        <v>7451</v>
      </c>
    </row>
    <row r="451" spans="1:24" x14ac:dyDescent="0.25">
      <c r="A451" s="5"/>
      <c r="B451" t="s">
        <v>5450</v>
      </c>
      <c r="C451" t="str">
        <f t="shared" si="24"/>
        <v>DELETED</v>
      </c>
      <c r="D451" s="5" t="s">
        <v>5431</v>
      </c>
      <c r="E451" s="5"/>
      <c r="F451" s="5"/>
      <c r="G451" s="5"/>
      <c r="H451" t="s">
        <v>18</v>
      </c>
      <c r="I451" t="s">
        <v>1389</v>
      </c>
      <c r="J451" t="s">
        <v>1915</v>
      </c>
      <c r="K451" t="s">
        <v>2117</v>
      </c>
      <c r="L451" t="s">
        <v>2428</v>
      </c>
      <c r="N451">
        <v>2000</v>
      </c>
      <c r="O451" t="s">
        <v>18</v>
      </c>
      <c r="Q451" t="s">
        <v>18</v>
      </c>
      <c r="R451" t="s">
        <v>18</v>
      </c>
      <c r="T451" t="s">
        <v>18</v>
      </c>
      <c r="V451" t="s">
        <v>1182</v>
      </c>
      <c r="W451" t="s">
        <v>2149</v>
      </c>
    </row>
    <row r="452" spans="1:24" x14ac:dyDescent="0.25">
      <c r="A452" s="5"/>
      <c r="B452" t="s">
        <v>5424</v>
      </c>
      <c r="C452" t="str">
        <f t="shared" si="24"/>
        <v>DELETED</v>
      </c>
      <c r="D452" s="5" t="s">
        <v>5431</v>
      </c>
      <c r="E452" s="5"/>
      <c r="F452" s="5"/>
      <c r="G452" s="5"/>
      <c r="H452" s="6" t="s">
        <v>5087</v>
      </c>
      <c r="I452" t="s">
        <v>4302</v>
      </c>
      <c r="J452" t="s">
        <v>7192</v>
      </c>
      <c r="K452" t="s">
        <v>6267</v>
      </c>
      <c r="L452" t="s">
        <v>6213</v>
      </c>
      <c r="N452">
        <v>2019</v>
      </c>
      <c r="Q452">
        <v>143</v>
      </c>
      <c r="R452">
        <v>164</v>
      </c>
      <c r="V452" t="s">
        <v>6214</v>
      </c>
      <c r="W452" t="s">
        <v>5539</v>
      </c>
    </row>
    <row r="453" spans="1:24" x14ac:dyDescent="0.25">
      <c r="A453" s="5"/>
      <c r="B453" t="s">
        <v>5441</v>
      </c>
      <c r="C453" t="str">
        <f>IF(OR(D453="x",E453="x",F453="x",H453="x"),"DELETED","READ")</f>
        <v>DELETED</v>
      </c>
      <c r="D453" s="5"/>
      <c r="E453" s="5" t="s">
        <v>5431</v>
      </c>
      <c r="F453" s="5"/>
      <c r="G453" s="5"/>
      <c r="H453" t="str">
        <f>HYPERLINK("http://dx.doi.org/10.1007/978-3-031-27815-0_1","http://dx.doi.org/10.1007/978-3-031-27815-0_1")</f>
        <v>http://dx.doi.org/10.1007/978-3-031-27815-0_1</v>
      </c>
      <c r="I453" t="s">
        <v>354</v>
      </c>
      <c r="J453" t="s">
        <v>100</v>
      </c>
      <c r="K453" t="s">
        <v>717</v>
      </c>
      <c r="L453" t="s">
        <v>535</v>
      </c>
      <c r="M453" t="s">
        <v>597</v>
      </c>
      <c r="N453">
        <v>2023</v>
      </c>
      <c r="O453">
        <v>468</v>
      </c>
      <c r="P453" t="s">
        <v>18</v>
      </c>
      <c r="Q453">
        <v>5</v>
      </c>
      <c r="R453">
        <v>17</v>
      </c>
      <c r="S453" t="s">
        <v>18</v>
      </c>
      <c r="T453" t="s">
        <v>901</v>
      </c>
      <c r="U453" t="s">
        <v>902</v>
      </c>
      <c r="V453" t="s">
        <v>908</v>
      </c>
    </row>
    <row r="454" spans="1:24" x14ac:dyDescent="0.25">
      <c r="A454" s="5"/>
      <c r="B454" t="s">
        <v>5436</v>
      </c>
      <c r="C454" t="str">
        <f>IF(OR(D454="x",E454="x",F454="x",G454="x"),"DELETED","READ")</f>
        <v>DELETED</v>
      </c>
      <c r="D454" s="5" t="s">
        <v>5431</v>
      </c>
      <c r="E454" s="5"/>
      <c r="F454" s="5"/>
      <c r="G454" s="5"/>
      <c r="H454" s="6" t="s">
        <v>3984</v>
      </c>
      <c r="I454" t="s">
        <v>3982</v>
      </c>
      <c r="J454" t="s">
        <v>3985</v>
      </c>
      <c r="K454" t="s">
        <v>3983</v>
      </c>
      <c r="L454" t="s">
        <v>3390</v>
      </c>
      <c r="N454">
        <v>2016</v>
      </c>
      <c r="O454">
        <v>163</v>
      </c>
      <c r="Q454">
        <v>153</v>
      </c>
      <c r="R454">
        <v>176</v>
      </c>
      <c r="T454" t="s">
        <v>3391</v>
      </c>
    </row>
    <row r="455" spans="1:24" x14ac:dyDescent="0.25">
      <c r="A455" s="5"/>
      <c r="B455" t="s">
        <v>5441</v>
      </c>
      <c r="C455" t="str">
        <f>IF(OR(D455="x",E455="x",F455="x",H455="x"),"DELETED","READ")</f>
        <v>DELETED</v>
      </c>
      <c r="D455" s="5"/>
      <c r="E455" s="5" t="s">
        <v>5431</v>
      </c>
      <c r="F455" s="5"/>
      <c r="G455" s="5"/>
      <c r="H455" t="str">
        <f>HYPERLINK("http://dx.doi.org/10.1007/978-3-319-23063-4_16","http://dx.doi.org/10.1007/978-3-319-23063-4_16")</f>
        <v>http://dx.doi.org/10.1007/978-3-319-23063-4_16</v>
      </c>
      <c r="I455" t="s">
        <v>390</v>
      </c>
      <c r="J455" t="s">
        <v>136</v>
      </c>
      <c r="K455" t="s">
        <v>753</v>
      </c>
      <c r="L455" t="s">
        <v>552</v>
      </c>
      <c r="M455" t="s">
        <v>602</v>
      </c>
      <c r="N455">
        <v>2015</v>
      </c>
      <c r="O455">
        <v>9253</v>
      </c>
      <c r="P455" t="s">
        <v>18</v>
      </c>
      <c r="Q455">
        <v>226</v>
      </c>
      <c r="R455">
        <v>241</v>
      </c>
      <c r="S455" t="s">
        <v>18</v>
      </c>
      <c r="T455" t="s">
        <v>904</v>
      </c>
      <c r="U455" t="s">
        <v>905</v>
      </c>
      <c r="V455" t="s">
        <v>928</v>
      </c>
    </row>
    <row r="456" spans="1:24" x14ac:dyDescent="0.25">
      <c r="A456" s="5"/>
      <c r="B456" t="s">
        <v>5438</v>
      </c>
      <c r="C456" t="str">
        <f t="shared" ref="C456:C479" si="25">IF(OR(D456="x",E456="x",F456="x",G456="x"),"DELETED","READ")</f>
        <v>DELETED</v>
      </c>
      <c r="D456" s="5" t="s">
        <v>5431</v>
      </c>
      <c r="E456" s="5"/>
      <c r="F456" s="5"/>
      <c r="G456" s="5"/>
      <c r="K456" t="s">
        <v>2800</v>
      </c>
      <c r="L456" t="s">
        <v>2797</v>
      </c>
      <c r="M456" t="s">
        <v>2798</v>
      </c>
      <c r="N456">
        <v>2023</v>
      </c>
      <c r="V456" s="1" t="s">
        <v>2799</v>
      </c>
      <c r="W456" t="s">
        <v>2670</v>
      </c>
    </row>
    <row r="457" spans="1:24" x14ac:dyDescent="0.25">
      <c r="A457" s="5"/>
      <c r="B457" t="s">
        <v>5441</v>
      </c>
      <c r="C457" t="str">
        <f t="shared" si="25"/>
        <v>DELETED</v>
      </c>
      <c r="D457" s="5" t="s">
        <v>5431</v>
      </c>
      <c r="E457" s="5"/>
      <c r="F457" s="5"/>
      <c r="G457" s="5"/>
      <c r="H457" s="6" t="s">
        <v>3011</v>
      </c>
      <c r="I457" t="s">
        <v>1393</v>
      </c>
      <c r="J457" t="s">
        <v>1918</v>
      </c>
      <c r="K457" t="s">
        <v>2121</v>
      </c>
      <c r="L457" t="s">
        <v>2431</v>
      </c>
      <c r="N457">
        <v>2025</v>
      </c>
      <c r="O457" t="s">
        <v>1611</v>
      </c>
      <c r="P457">
        <v>99</v>
      </c>
      <c r="Q457" t="s">
        <v>1413</v>
      </c>
      <c r="R457" t="s">
        <v>1415</v>
      </c>
      <c r="T457" t="s">
        <v>1036</v>
      </c>
      <c r="V457" t="s">
        <v>18</v>
      </c>
      <c r="W457" t="s">
        <v>2143</v>
      </c>
    </row>
    <row r="458" spans="1:24" x14ac:dyDescent="0.25">
      <c r="A458" s="5"/>
      <c r="B458" t="s">
        <v>5424</v>
      </c>
      <c r="C458" t="str">
        <f t="shared" si="25"/>
        <v>DELETED</v>
      </c>
      <c r="D458" s="5"/>
      <c r="E458" s="5" t="s">
        <v>5431</v>
      </c>
      <c r="F458" s="5"/>
      <c r="G458" s="5"/>
      <c r="H458" s="6" t="s">
        <v>5058</v>
      </c>
      <c r="I458" t="s">
        <v>4277</v>
      </c>
      <c r="J458" t="s">
        <v>7177</v>
      </c>
      <c r="K458" t="s">
        <v>6206</v>
      </c>
      <c r="L458" t="s">
        <v>6207</v>
      </c>
      <c r="N458">
        <v>2020</v>
      </c>
      <c r="Q458">
        <v>75</v>
      </c>
      <c r="R458">
        <v>106</v>
      </c>
      <c r="V458" t="s">
        <v>6208</v>
      </c>
      <c r="W458" t="s">
        <v>5505</v>
      </c>
    </row>
    <row r="459" spans="1:24" x14ac:dyDescent="0.25">
      <c r="A459" s="5"/>
      <c r="B459" t="s">
        <v>5424</v>
      </c>
      <c r="C459" t="str">
        <f t="shared" si="25"/>
        <v>DELETED</v>
      </c>
      <c r="D459" s="5"/>
      <c r="E459" s="5"/>
      <c r="F459" s="5" t="s">
        <v>5431</v>
      </c>
      <c r="G459" s="5"/>
      <c r="H459" s="6" t="s">
        <v>4952</v>
      </c>
      <c r="I459" t="s">
        <v>4183</v>
      </c>
      <c r="J459" t="s">
        <v>4648</v>
      </c>
      <c r="K459" t="s">
        <v>5968</v>
      </c>
      <c r="L459" t="s">
        <v>5969</v>
      </c>
      <c r="N459">
        <v>2024</v>
      </c>
      <c r="Q459">
        <v>1039</v>
      </c>
      <c r="R459">
        <v>1099</v>
      </c>
      <c r="V459" t="s">
        <v>5970</v>
      </c>
      <c r="W459" t="s">
        <v>5505</v>
      </c>
    </row>
    <row r="460" spans="1:24" x14ac:dyDescent="0.25">
      <c r="A460" s="5"/>
      <c r="B460" t="s">
        <v>5424</v>
      </c>
      <c r="C460" t="str">
        <f t="shared" si="25"/>
        <v>DELETED</v>
      </c>
      <c r="D460" s="5"/>
      <c r="E460" s="5" t="s">
        <v>5431</v>
      </c>
      <c r="F460" s="5"/>
      <c r="G460" s="5"/>
      <c r="H460" s="6" t="s">
        <v>5234</v>
      </c>
      <c r="I460" t="s">
        <v>4437</v>
      </c>
      <c r="J460" t="s">
        <v>4705</v>
      </c>
      <c r="K460" t="s">
        <v>6584</v>
      </c>
      <c r="L460" t="s">
        <v>6583</v>
      </c>
      <c r="N460">
        <v>2014</v>
      </c>
      <c r="Q460">
        <v>209</v>
      </c>
      <c r="R460">
        <v>289</v>
      </c>
      <c r="V460" t="s">
        <v>6585</v>
      </c>
      <c r="W460" t="s">
        <v>5505</v>
      </c>
    </row>
    <row r="461" spans="1:24" x14ac:dyDescent="0.25">
      <c r="A461" s="5"/>
      <c r="B461" t="s">
        <v>5424</v>
      </c>
      <c r="C461" t="str">
        <f t="shared" si="25"/>
        <v>DELETED</v>
      </c>
      <c r="D461" s="5"/>
      <c r="E461" s="5"/>
      <c r="F461" s="5" t="s">
        <v>5431</v>
      </c>
      <c r="G461" s="5"/>
      <c r="H461" s="6" t="s">
        <v>4951</v>
      </c>
      <c r="I461" t="s">
        <v>4182</v>
      </c>
      <c r="J461" t="s">
        <v>4656</v>
      </c>
      <c r="K461" t="s">
        <v>5965</v>
      </c>
      <c r="L461" t="s">
        <v>5966</v>
      </c>
      <c r="N461">
        <v>2022</v>
      </c>
      <c r="Q461">
        <v>83</v>
      </c>
      <c r="R461">
        <v>123</v>
      </c>
      <c r="V461" t="s">
        <v>5967</v>
      </c>
      <c r="W461" t="s">
        <v>5505</v>
      </c>
    </row>
    <row r="462" spans="1:24" x14ac:dyDescent="0.25">
      <c r="A462" s="5"/>
      <c r="B462" t="s">
        <v>5424</v>
      </c>
      <c r="C462" t="str">
        <f t="shared" si="25"/>
        <v>DELETED</v>
      </c>
      <c r="D462" s="5"/>
      <c r="E462" s="5"/>
      <c r="F462" s="5" t="s">
        <v>5431</v>
      </c>
      <c r="G462" s="5"/>
      <c r="H462" s="6" t="s">
        <v>4824</v>
      </c>
      <c r="I462" t="s">
        <v>4073</v>
      </c>
      <c r="J462" t="s">
        <v>7061</v>
      </c>
      <c r="K462" t="s">
        <v>5700</v>
      </c>
      <c r="L462" t="s">
        <v>5701</v>
      </c>
      <c r="N462">
        <v>2023</v>
      </c>
      <c r="Q462">
        <v>45</v>
      </c>
      <c r="R462">
        <v>59</v>
      </c>
      <c r="V462" t="s">
        <v>5702</v>
      </c>
      <c r="W462" t="s">
        <v>5505</v>
      </c>
    </row>
    <row r="463" spans="1:24" x14ac:dyDescent="0.25">
      <c r="A463" s="5"/>
      <c r="B463" t="s">
        <v>5424</v>
      </c>
      <c r="C463" t="str">
        <f t="shared" si="25"/>
        <v>DELETED</v>
      </c>
      <c r="D463" s="5"/>
      <c r="E463" s="5"/>
      <c r="F463" s="5" t="s">
        <v>5431</v>
      </c>
      <c r="G463" s="5"/>
      <c r="H463" s="6" t="s">
        <v>4830</v>
      </c>
      <c r="I463" t="s">
        <v>4079</v>
      </c>
      <c r="J463" t="s">
        <v>7064</v>
      </c>
      <c r="K463" t="s">
        <v>5710</v>
      </c>
      <c r="L463" t="s">
        <v>5711</v>
      </c>
      <c r="N463">
        <v>2024</v>
      </c>
      <c r="Q463">
        <v>282</v>
      </c>
      <c r="R463">
        <v>295</v>
      </c>
      <c r="V463" t="s">
        <v>5712</v>
      </c>
      <c r="W463" t="s">
        <v>5505</v>
      </c>
    </row>
    <row r="464" spans="1:24" x14ac:dyDescent="0.25">
      <c r="A464" s="5"/>
      <c r="B464" t="s">
        <v>5424</v>
      </c>
      <c r="C464" t="str">
        <f t="shared" si="25"/>
        <v>DELETED</v>
      </c>
      <c r="D464" s="5" t="s">
        <v>5431</v>
      </c>
      <c r="E464" s="5"/>
      <c r="F464" s="5"/>
      <c r="G464" s="5"/>
      <c r="H464" s="6" t="s">
        <v>5029</v>
      </c>
      <c r="I464" t="s">
        <v>4252</v>
      </c>
      <c r="J464" t="s">
        <v>4673</v>
      </c>
      <c r="K464" t="s">
        <v>6139</v>
      </c>
      <c r="L464" t="s">
        <v>6140</v>
      </c>
      <c r="N464">
        <v>2023</v>
      </c>
      <c r="Q464">
        <v>239</v>
      </c>
      <c r="R464">
        <v>344</v>
      </c>
      <c r="V464" t="s">
        <v>6141</v>
      </c>
      <c r="W464" t="s">
        <v>5505</v>
      </c>
    </row>
    <row r="465" spans="1:24" x14ac:dyDescent="0.25">
      <c r="A465" s="5"/>
      <c r="B465" t="s">
        <v>5424</v>
      </c>
      <c r="C465" t="str">
        <f t="shared" si="25"/>
        <v>READ</v>
      </c>
      <c r="D465" s="5"/>
      <c r="E465" s="5"/>
      <c r="F465" s="5"/>
      <c r="G465" s="5"/>
      <c r="H465" s="6" t="s">
        <v>4789</v>
      </c>
      <c r="I465" t="s">
        <v>4044</v>
      </c>
      <c r="J465" t="s">
        <v>4621</v>
      </c>
      <c r="K465" t="s">
        <v>5623</v>
      </c>
      <c r="L465" t="s">
        <v>5624</v>
      </c>
      <c r="N465">
        <v>2023</v>
      </c>
      <c r="Q465">
        <v>61</v>
      </c>
      <c r="R465">
        <v>79</v>
      </c>
      <c r="V465" t="s">
        <v>5625</v>
      </c>
      <c r="W465" t="s">
        <v>5505</v>
      </c>
    </row>
    <row r="466" spans="1:24" x14ac:dyDescent="0.25">
      <c r="A466" s="5"/>
      <c r="B466" t="s">
        <v>5424</v>
      </c>
      <c r="C466" t="str">
        <f t="shared" si="25"/>
        <v>DELETED</v>
      </c>
      <c r="D466" s="5" t="s">
        <v>5431</v>
      </c>
      <c r="E466" s="5"/>
      <c r="F466" s="5"/>
      <c r="G466" s="5"/>
      <c r="H466" s="6" t="s">
        <v>5056</v>
      </c>
      <c r="I466" t="s">
        <v>4217</v>
      </c>
      <c r="J466" t="s">
        <v>7108</v>
      </c>
      <c r="K466" t="s">
        <v>6200</v>
      </c>
      <c r="L466" t="s">
        <v>6201</v>
      </c>
      <c r="N466">
        <v>2020</v>
      </c>
      <c r="Q466">
        <v>13</v>
      </c>
      <c r="R466">
        <v>70</v>
      </c>
      <c r="V466" t="s">
        <v>6202</v>
      </c>
      <c r="W466" t="s">
        <v>5505</v>
      </c>
    </row>
    <row r="467" spans="1:24" x14ac:dyDescent="0.25">
      <c r="A467" s="5" t="s">
        <v>5431</v>
      </c>
      <c r="B467" t="s">
        <v>5424</v>
      </c>
      <c r="C467" t="str">
        <f t="shared" si="25"/>
        <v>DELETED</v>
      </c>
      <c r="D467" s="5"/>
      <c r="E467" s="5"/>
      <c r="F467" s="5" t="s">
        <v>5431</v>
      </c>
      <c r="G467" s="5"/>
      <c r="H467" s="6" t="s">
        <v>4831</v>
      </c>
      <c r="I467" t="s">
        <v>4053</v>
      </c>
      <c r="J467" t="s">
        <v>4609</v>
      </c>
      <c r="K467" t="s">
        <v>5713</v>
      </c>
      <c r="L467" t="s">
        <v>5699</v>
      </c>
      <c r="N467">
        <v>2023</v>
      </c>
      <c r="Q467">
        <v>85</v>
      </c>
      <c r="R467">
        <v>91</v>
      </c>
      <c r="V467" t="s">
        <v>5463</v>
      </c>
      <c r="W467" t="s">
        <v>5505</v>
      </c>
    </row>
    <row r="468" spans="1:24" x14ac:dyDescent="0.25">
      <c r="A468" s="5"/>
      <c r="B468" t="s">
        <v>5424</v>
      </c>
      <c r="C468" t="str">
        <f t="shared" si="25"/>
        <v>DELETED</v>
      </c>
      <c r="D468" s="5" t="s">
        <v>5431</v>
      </c>
      <c r="E468" s="5"/>
      <c r="F468" s="5"/>
      <c r="G468" s="5"/>
      <c r="H468" s="6" t="s">
        <v>5415</v>
      </c>
      <c r="I468" t="s">
        <v>4600</v>
      </c>
      <c r="J468" t="s">
        <v>7408</v>
      </c>
      <c r="K468" t="s">
        <v>6960</v>
      </c>
      <c r="L468" t="s">
        <v>6951</v>
      </c>
      <c r="N468">
        <v>2005</v>
      </c>
      <c r="Q468">
        <v>77</v>
      </c>
      <c r="R468">
        <v>98</v>
      </c>
      <c r="V468" t="s">
        <v>6952</v>
      </c>
      <c r="W468" t="s">
        <v>5640</v>
      </c>
      <c r="X468" t="s">
        <v>7451</v>
      </c>
    </row>
    <row r="469" spans="1:24" x14ac:dyDescent="0.25">
      <c r="A469" s="5"/>
      <c r="B469" t="s">
        <v>5425</v>
      </c>
      <c r="C469" t="str">
        <f t="shared" si="25"/>
        <v>READ</v>
      </c>
      <c r="D469" s="5"/>
      <c r="E469" s="5"/>
      <c r="F469" s="5"/>
      <c r="G469" s="5"/>
      <c r="H469" s="6" t="s">
        <v>5202</v>
      </c>
      <c r="I469" t="s">
        <v>4406</v>
      </c>
      <c r="J469" t="s">
        <v>7263</v>
      </c>
      <c r="K469" t="s">
        <v>6518</v>
      </c>
      <c r="L469" t="s">
        <v>6071</v>
      </c>
      <c r="N469">
        <v>2014</v>
      </c>
      <c r="O469">
        <v>15</v>
      </c>
      <c r="P469">
        <v>2</v>
      </c>
      <c r="Q469">
        <v>353</v>
      </c>
      <c r="R469">
        <v>375</v>
      </c>
      <c r="T469" t="s">
        <v>5519</v>
      </c>
    </row>
    <row r="470" spans="1:24" x14ac:dyDescent="0.25">
      <c r="A470" s="5"/>
      <c r="B470" t="s">
        <v>5426</v>
      </c>
      <c r="C470" t="str">
        <f t="shared" si="25"/>
        <v>DELETED</v>
      </c>
      <c r="D470" s="5"/>
      <c r="E470" s="5"/>
      <c r="F470" s="5" t="s">
        <v>5431</v>
      </c>
      <c r="G470" s="5"/>
      <c r="H470" s="6" t="s">
        <v>5252</v>
      </c>
      <c r="I470" t="s">
        <v>4455</v>
      </c>
      <c r="J470" t="s">
        <v>7263</v>
      </c>
      <c r="K470" t="s">
        <v>6625</v>
      </c>
      <c r="L470" t="s">
        <v>5592</v>
      </c>
      <c r="N470">
        <v>2013</v>
      </c>
      <c r="Q470">
        <v>230</v>
      </c>
      <c r="R470">
        <v>245</v>
      </c>
      <c r="V470" t="s">
        <v>6601</v>
      </c>
      <c r="W470" t="s">
        <v>5640</v>
      </c>
    </row>
    <row r="471" spans="1:24" x14ac:dyDescent="0.25">
      <c r="A471" s="5"/>
      <c r="B471" t="s">
        <v>5424</v>
      </c>
      <c r="C471" t="str">
        <f t="shared" si="25"/>
        <v>DELETED</v>
      </c>
      <c r="D471" s="5"/>
      <c r="E471" s="5" t="s">
        <v>5431</v>
      </c>
      <c r="F471" s="5"/>
      <c r="G471" s="5"/>
      <c r="H471" s="6" t="s">
        <v>4807</v>
      </c>
      <c r="I471" t="s">
        <v>4057</v>
      </c>
      <c r="J471" t="s">
        <v>4626</v>
      </c>
      <c r="K471" t="s">
        <v>5661</v>
      </c>
      <c r="L471" t="s">
        <v>5662</v>
      </c>
      <c r="N471">
        <v>2020</v>
      </c>
      <c r="Q471">
        <v>169</v>
      </c>
      <c r="R471">
        <v>178</v>
      </c>
      <c r="V471" t="s">
        <v>5663</v>
      </c>
      <c r="W471" t="s">
        <v>5539</v>
      </c>
    </row>
    <row r="472" spans="1:24" x14ac:dyDescent="0.25">
      <c r="A472" s="5"/>
      <c r="B472" t="s">
        <v>5426</v>
      </c>
      <c r="C472" t="str">
        <f t="shared" si="25"/>
        <v>DELETED</v>
      </c>
      <c r="D472" s="5"/>
      <c r="E472" s="5"/>
      <c r="F472" s="5" t="s">
        <v>5431</v>
      </c>
      <c r="G472" s="5"/>
      <c r="H472" s="6" t="s">
        <v>5335</v>
      </c>
      <c r="I472" t="s">
        <v>4528</v>
      </c>
      <c r="J472" t="s">
        <v>7355</v>
      </c>
      <c r="K472" t="s">
        <v>6803</v>
      </c>
      <c r="L472" t="s">
        <v>5890</v>
      </c>
      <c r="N472">
        <v>2010</v>
      </c>
      <c r="Q472">
        <v>144</v>
      </c>
      <c r="R472">
        <v>157</v>
      </c>
      <c r="V472" t="s">
        <v>6804</v>
      </c>
      <c r="W472" t="s">
        <v>5640</v>
      </c>
    </row>
    <row r="473" spans="1:24" x14ac:dyDescent="0.25">
      <c r="A473" s="5"/>
      <c r="B473" t="s">
        <v>5424</v>
      </c>
      <c r="C473" t="str">
        <f t="shared" si="25"/>
        <v>DELETED</v>
      </c>
      <c r="D473" s="5"/>
      <c r="E473" s="5"/>
      <c r="F473" s="5" t="s">
        <v>5431</v>
      </c>
      <c r="G473" s="5"/>
      <c r="H473" s="6" t="s">
        <v>5398</v>
      </c>
      <c r="I473" t="s">
        <v>4583</v>
      </c>
      <c r="J473" t="s">
        <v>7404</v>
      </c>
      <c r="K473" t="s">
        <v>6928</v>
      </c>
      <c r="L473" t="s">
        <v>6911</v>
      </c>
      <c r="N473">
        <v>2006</v>
      </c>
      <c r="Q473">
        <v>269</v>
      </c>
      <c r="R473">
        <v>281</v>
      </c>
      <c r="V473" t="s">
        <v>6912</v>
      </c>
      <c r="W473" t="s">
        <v>5640</v>
      </c>
    </row>
    <row r="474" spans="1:24" x14ac:dyDescent="0.25">
      <c r="A474" s="5"/>
      <c r="B474" t="s">
        <v>5432</v>
      </c>
      <c r="C474" t="str">
        <f t="shared" si="25"/>
        <v>DELETED</v>
      </c>
      <c r="D474" s="5" t="s">
        <v>5431</v>
      </c>
      <c r="G474" s="5" t="s">
        <v>5431</v>
      </c>
      <c r="H474" s="6" t="s">
        <v>2454</v>
      </c>
      <c r="I474" t="s">
        <v>2453</v>
      </c>
      <c r="J474" t="s">
        <v>2481</v>
      </c>
      <c r="K474" t="s">
        <v>2455</v>
      </c>
      <c r="L474" t="s">
        <v>2465</v>
      </c>
      <c r="M474" t="s">
        <v>2456</v>
      </c>
      <c r="N474">
        <v>2018</v>
      </c>
      <c r="Q474">
        <v>269</v>
      </c>
      <c r="R474">
        <v>278</v>
      </c>
      <c r="V474" s="1" t="s">
        <v>2457</v>
      </c>
      <c r="W474" t="s">
        <v>2458</v>
      </c>
    </row>
    <row r="475" spans="1:24" x14ac:dyDescent="0.25">
      <c r="A475" s="5"/>
      <c r="B475" t="s">
        <v>5436</v>
      </c>
      <c r="C475" t="str">
        <f t="shared" si="25"/>
        <v>DELETED</v>
      </c>
      <c r="D475" s="5"/>
      <c r="E475" s="5" t="s">
        <v>5431</v>
      </c>
      <c r="F475" s="5"/>
      <c r="G475" s="5"/>
      <c r="H475" s="6" t="s">
        <v>3116</v>
      </c>
      <c r="I475" t="s">
        <v>3114</v>
      </c>
      <c r="J475" t="s">
        <v>3117</v>
      </c>
      <c r="K475" t="s">
        <v>3115</v>
      </c>
      <c r="L475" t="s">
        <v>3070</v>
      </c>
      <c r="N475">
        <v>2014</v>
      </c>
      <c r="O475">
        <v>41</v>
      </c>
      <c r="P475">
        <v>16</v>
      </c>
      <c r="Q475">
        <v>7291</v>
      </c>
      <c r="R475">
        <v>7306</v>
      </c>
      <c r="T475" t="s">
        <v>3066</v>
      </c>
    </row>
    <row r="476" spans="1:24" x14ac:dyDescent="0.25">
      <c r="A476" s="5"/>
      <c r="B476" t="s">
        <v>5436</v>
      </c>
      <c r="C476" t="str">
        <f t="shared" si="25"/>
        <v>DELETED</v>
      </c>
      <c r="D476" s="5" t="s">
        <v>5431</v>
      </c>
      <c r="E476" s="5"/>
      <c r="F476" s="5"/>
      <c r="G476" s="5"/>
      <c r="H476" s="6" t="s">
        <v>3942</v>
      </c>
      <c r="I476" t="s">
        <v>3941</v>
      </c>
      <c r="J476" t="s">
        <v>3944</v>
      </c>
      <c r="K476" t="s">
        <v>3943</v>
      </c>
      <c r="L476" t="s">
        <v>3038</v>
      </c>
      <c r="N476">
        <v>2020</v>
      </c>
      <c r="O476">
        <v>39</v>
      </c>
      <c r="Q476">
        <v>100489</v>
      </c>
      <c r="R476">
        <v>100489</v>
      </c>
      <c r="T476" t="s">
        <v>3039</v>
      </c>
    </row>
    <row r="477" spans="1:24" x14ac:dyDescent="0.25">
      <c r="A477" s="5"/>
      <c r="B477" t="s">
        <v>5436</v>
      </c>
      <c r="C477" t="str">
        <f t="shared" si="25"/>
        <v>READ</v>
      </c>
      <c r="D477" s="5"/>
      <c r="E477" s="5"/>
      <c r="F477" s="5"/>
      <c r="G477" s="5"/>
      <c r="H477" s="6" t="s">
        <v>3251</v>
      </c>
      <c r="I477" t="s">
        <v>3250</v>
      </c>
      <c r="J477" t="s">
        <v>3265</v>
      </c>
      <c r="K477" t="s">
        <v>3252</v>
      </c>
      <c r="L477" t="s">
        <v>3048</v>
      </c>
      <c r="N477">
        <v>2025</v>
      </c>
      <c r="O477">
        <v>164</v>
      </c>
      <c r="Q477">
        <v>104170</v>
      </c>
      <c r="R477">
        <v>104170</v>
      </c>
      <c r="T477" t="s">
        <v>929</v>
      </c>
    </row>
    <row r="478" spans="1:24" x14ac:dyDescent="0.25">
      <c r="A478" s="5"/>
      <c r="B478" t="s">
        <v>5426</v>
      </c>
      <c r="C478" t="str">
        <f t="shared" si="25"/>
        <v>READ</v>
      </c>
      <c r="D478" s="5"/>
      <c r="E478" s="5"/>
      <c r="F478" s="5"/>
      <c r="G478" s="5"/>
      <c r="H478" s="6" t="s">
        <v>4845</v>
      </c>
      <c r="I478" t="s">
        <v>7462</v>
      </c>
      <c r="J478" t="s">
        <v>7070</v>
      </c>
      <c r="K478" t="s">
        <v>5738</v>
      </c>
      <c r="L478" t="s">
        <v>5525</v>
      </c>
      <c r="N478">
        <v>2025</v>
      </c>
      <c r="Q478">
        <v>57</v>
      </c>
      <c r="R478">
        <v>69</v>
      </c>
      <c r="V478" t="s">
        <v>5464</v>
      </c>
      <c r="W478" t="s">
        <v>5498</v>
      </c>
    </row>
    <row r="479" spans="1:24" x14ac:dyDescent="0.25">
      <c r="A479" s="5"/>
      <c r="B479" t="s">
        <v>5424</v>
      </c>
      <c r="C479" t="str">
        <f t="shared" si="25"/>
        <v>DELETED</v>
      </c>
      <c r="D479" s="5"/>
      <c r="E479" s="5"/>
      <c r="F479" s="5" t="s">
        <v>5431</v>
      </c>
      <c r="G479" s="5"/>
      <c r="H479" s="6" t="s">
        <v>4745</v>
      </c>
      <c r="I479" t="s">
        <v>4000</v>
      </c>
      <c r="J479" t="s">
        <v>4614</v>
      </c>
      <c r="K479" t="s">
        <v>5549</v>
      </c>
      <c r="L479" t="s">
        <v>5550</v>
      </c>
      <c r="N479">
        <v>2022</v>
      </c>
      <c r="Q479">
        <v>49</v>
      </c>
      <c r="R479">
        <v>117</v>
      </c>
      <c r="V479" t="s">
        <v>5473</v>
      </c>
      <c r="W479" t="s">
        <v>5539</v>
      </c>
    </row>
    <row r="480" spans="1:24" x14ac:dyDescent="0.25">
      <c r="A480" s="5"/>
      <c r="B480" t="s">
        <v>5441</v>
      </c>
      <c r="C480" t="str">
        <f>IF(OR(D480="x",E480="x",F480="x",H480="x"),"DELETED","READ")</f>
        <v>DELETED</v>
      </c>
      <c r="D480" s="5" t="s">
        <v>5431</v>
      </c>
      <c r="E480" s="5"/>
      <c r="F480" s="5"/>
      <c r="G480" s="5"/>
      <c r="H480" t="str">
        <f>HYPERLINK("http://dx.doi.org/10.1007/978-3-031-27815-0_40","http://dx.doi.org/10.1007/978-3-031-27815-0_40")</f>
        <v>http://dx.doi.org/10.1007/978-3-031-27815-0_40</v>
      </c>
      <c r="I480" t="s">
        <v>429</v>
      </c>
      <c r="J480" t="s">
        <v>174</v>
      </c>
      <c r="K480" t="s">
        <v>792</v>
      </c>
      <c r="L480" t="s">
        <v>535</v>
      </c>
      <c r="M480" t="s">
        <v>597</v>
      </c>
      <c r="N480">
        <v>2023</v>
      </c>
      <c r="O480">
        <v>468</v>
      </c>
      <c r="P480" t="s">
        <v>18</v>
      </c>
      <c r="Q480">
        <v>552</v>
      </c>
      <c r="R480">
        <v>564</v>
      </c>
      <c r="S480" t="s">
        <v>18</v>
      </c>
      <c r="T480" t="s">
        <v>901</v>
      </c>
      <c r="U480" t="s">
        <v>902</v>
      </c>
      <c r="V480" t="s">
        <v>908</v>
      </c>
    </row>
    <row r="481" spans="1:23" x14ac:dyDescent="0.25">
      <c r="A481" s="5"/>
      <c r="B481" t="s">
        <v>5426</v>
      </c>
      <c r="C481" t="str">
        <f>IF(OR(D481="x",E481="x",F481="x",G481="x"),"DELETED","READ")</f>
        <v>DELETED</v>
      </c>
      <c r="D481" s="5"/>
      <c r="E481" s="5"/>
      <c r="F481" s="5" t="s">
        <v>5431</v>
      </c>
      <c r="G481" s="5"/>
      <c r="H481" s="6" t="s">
        <v>4846</v>
      </c>
      <c r="I481" t="s">
        <v>4092</v>
      </c>
      <c r="J481" t="s">
        <v>7071</v>
      </c>
      <c r="K481" t="s">
        <v>5739</v>
      </c>
      <c r="L481" t="s">
        <v>5557</v>
      </c>
      <c r="N481">
        <v>2024</v>
      </c>
      <c r="Q481">
        <v>72</v>
      </c>
      <c r="R481">
        <v>84</v>
      </c>
      <c r="V481" t="s">
        <v>5477</v>
      </c>
      <c r="W481" t="s">
        <v>5498</v>
      </c>
    </row>
    <row r="482" spans="1:23" x14ac:dyDescent="0.25">
      <c r="A482" s="5"/>
      <c r="B482" t="s">
        <v>5441</v>
      </c>
      <c r="C482" t="str">
        <f>IF(OR(D482="x",E482="x",F482="x",H482="x"),"DELETED","READ")</f>
        <v>DELETED</v>
      </c>
      <c r="D482" s="5" t="s">
        <v>5431</v>
      </c>
      <c r="E482" s="5"/>
      <c r="F482" s="5"/>
      <c r="G482" s="5"/>
      <c r="H482" t="str">
        <f>HYPERLINK("http://dx.doi.org/10.1007/978-3-031-70445-1_7","http://dx.doi.org/10.1007/978-3-031-70445-1_7")</f>
        <v>http://dx.doi.org/10.1007/978-3-031-70445-1_7</v>
      </c>
      <c r="I482" t="s">
        <v>529</v>
      </c>
      <c r="J482" t="s">
        <v>269</v>
      </c>
      <c r="K482" t="s">
        <v>892</v>
      </c>
      <c r="L482" t="s">
        <v>547</v>
      </c>
      <c r="M482" t="s">
        <v>601</v>
      </c>
      <c r="N482">
        <v>2024</v>
      </c>
      <c r="O482">
        <v>527</v>
      </c>
      <c r="P482" t="s">
        <v>18</v>
      </c>
      <c r="Q482">
        <v>106</v>
      </c>
      <c r="R482">
        <v>120</v>
      </c>
      <c r="S482" t="s">
        <v>18</v>
      </c>
      <c r="T482" t="s">
        <v>901</v>
      </c>
      <c r="U482" t="s">
        <v>902</v>
      </c>
      <c r="V482" t="s">
        <v>923</v>
      </c>
    </row>
    <row r="483" spans="1:23" x14ac:dyDescent="0.25">
      <c r="A483" s="5"/>
      <c r="B483" t="s">
        <v>5424</v>
      </c>
      <c r="C483" t="str">
        <f t="shared" ref="C483:C489" si="26">IF(OR(D483="x",E483="x",F483="x",G483="x"),"DELETED","READ")</f>
        <v>DELETED</v>
      </c>
      <c r="D483" s="5"/>
      <c r="E483" s="5" t="s">
        <v>5431</v>
      </c>
      <c r="F483" s="5"/>
      <c r="G483" s="5"/>
      <c r="H483" s="6" t="s">
        <v>5084</v>
      </c>
      <c r="I483" t="s">
        <v>4299</v>
      </c>
      <c r="J483" t="s">
        <v>4684</v>
      </c>
      <c r="K483" t="s">
        <v>6262</v>
      </c>
      <c r="L483" t="s">
        <v>6261</v>
      </c>
      <c r="N483">
        <v>2020</v>
      </c>
      <c r="Q483">
        <v>191</v>
      </c>
      <c r="R483">
        <v>295</v>
      </c>
      <c r="V483" t="s">
        <v>6263</v>
      </c>
      <c r="W483" t="s">
        <v>5640</v>
      </c>
    </row>
    <row r="484" spans="1:23" x14ac:dyDescent="0.25">
      <c r="A484" s="5"/>
      <c r="B484" t="s">
        <v>5424</v>
      </c>
      <c r="C484" t="str">
        <f t="shared" si="26"/>
        <v>DELETED</v>
      </c>
      <c r="D484" s="5" t="s">
        <v>5431</v>
      </c>
      <c r="E484" s="5"/>
      <c r="F484" s="5"/>
      <c r="G484" s="5"/>
      <c r="H484" s="6" t="s">
        <v>4903</v>
      </c>
      <c r="I484" t="s">
        <v>4140</v>
      </c>
      <c r="J484" t="s">
        <v>7101</v>
      </c>
      <c r="K484" t="s">
        <v>5858</v>
      </c>
      <c r="L484" t="s">
        <v>5859</v>
      </c>
      <c r="N484">
        <v>2022</v>
      </c>
      <c r="Q484">
        <v>1</v>
      </c>
      <c r="R484">
        <v>3</v>
      </c>
      <c r="V484" t="s">
        <v>5860</v>
      </c>
      <c r="W484" t="s">
        <v>5505</v>
      </c>
    </row>
    <row r="485" spans="1:23" x14ac:dyDescent="0.25">
      <c r="A485" s="5" t="s">
        <v>5431</v>
      </c>
      <c r="B485" t="s">
        <v>5424</v>
      </c>
      <c r="C485" t="str">
        <f t="shared" si="26"/>
        <v>DELETED</v>
      </c>
      <c r="D485" s="5"/>
      <c r="E485" s="5" t="s">
        <v>5431</v>
      </c>
      <c r="F485" s="5"/>
      <c r="G485" s="5"/>
      <c r="H485" s="6" t="s">
        <v>4894</v>
      </c>
      <c r="I485" t="s">
        <v>4134</v>
      </c>
      <c r="J485" t="s">
        <v>4627</v>
      </c>
      <c r="K485" t="s">
        <v>5840</v>
      </c>
      <c r="L485" t="s">
        <v>5671</v>
      </c>
      <c r="N485">
        <v>2023</v>
      </c>
      <c r="Q485">
        <v>1</v>
      </c>
      <c r="R485">
        <v>26</v>
      </c>
      <c r="V485" t="s">
        <v>5672</v>
      </c>
      <c r="W485" t="s">
        <v>5505</v>
      </c>
    </row>
    <row r="486" spans="1:23" x14ac:dyDescent="0.25">
      <c r="A486" s="5"/>
      <c r="B486" t="s">
        <v>5424</v>
      </c>
      <c r="C486" t="str">
        <f t="shared" si="26"/>
        <v>DELETED</v>
      </c>
      <c r="D486" s="5"/>
      <c r="E486" s="5" t="s">
        <v>5431</v>
      </c>
      <c r="F486" s="5"/>
      <c r="G486" s="5"/>
      <c r="H486" s="6" t="s">
        <v>5031</v>
      </c>
      <c r="I486" t="s">
        <v>4254</v>
      </c>
      <c r="J486" t="s">
        <v>7162</v>
      </c>
      <c r="K486" t="s">
        <v>6145</v>
      </c>
      <c r="L486" t="s">
        <v>6146</v>
      </c>
      <c r="N486">
        <v>2025</v>
      </c>
      <c r="Q486">
        <v>25</v>
      </c>
      <c r="R486">
        <v>254</v>
      </c>
      <c r="V486" t="s">
        <v>6147</v>
      </c>
      <c r="W486" t="s">
        <v>5640</v>
      </c>
    </row>
    <row r="487" spans="1:23" x14ac:dyDescent="0.25">
      <c r="A487" s="5"/>
      <c r="B487" t="s">
        <v>5426</v>
      </c>
      <c r="C487" t="str">
        <f t="shared" si="26"/>
        <v>DELETED</v>
      </c>
      <c r="D487" s="5"/>
      <c r="E487" s="5"/>
      <c r="F487" s="5" t="s">
        <v>5431</v>
      </c>
      <c r="G487" s="5"/>
      <c r="H487" s="6" t="s">
        <v>4720</v>
      </c>
      <c r="I487" t="s">
        <v>3997</v>
      </c>
      <c r="J487" t="s">
        <v>6989</v>
      </c>
      <c r="K487" t="s">
        <v>5497</v>
      </c>
      <c r="L487" t="s">
        <v>5499</v>
      </c>
      <c r="N487">
        <v>2024</v>
      </c>
      <c r="Q487">
        <v>195</v>
      </c>
      <c r="R487">
        <v>205</v>
      </c>
      <c r="V487" t="s">
        <v>5461</v>
      </c>
      <c r="W487" t="s">
        <v>5498</v>
      </c>
    </row>
    <row r="488" spans="1:23" x14ac:dyDescent="0.25">
      <c r="A488" s="5"/>
      <c r="B488" t="s">
        <v>5426</v>
      </c>
      <c r="C488" t="str">
        <f t="shared" si="26"/>
        <v>READ</v>
      </c>
      <c r="D488" s="5"/>
      <c r="E488" s="5"/>
      <c r="F488" s="5"/>
      <c r="G488" s="5"/>
      <c r="H488" s="6" t="s">
        <v>5238</v>
      </c>
      <c r="I488" t="s">
        <v>4441</v>
      </c>
      <c r="J488" t="s">
        <v>4707</v>
      </c>
      <c r="K488" t="s">
        <v>6594</v>
      </c>
      <c r="L488" t="s">
        <v>6574</v>
      </c>
      <c r="N488">
        <v>2013</v>
      </c>
      <c r="Q488">
        <v>120</v>
      </c>
      <c r="R488">
        <v>135</v>
      </c>
      <c r="V488" t="s">
        <v>6575</v>
      </c>
      <c r="W488" t="s">
        <v>5640</v>
      </c>
    </row>
    <row r="489" spans="1:23" x14ac:dyDescent="0.25">
      <c r="A489" s="5"/>
      <c r="B489" t="s">
        <v>5424</v>
      </c>
      <c r="C489" t="str">
        <f t="shared" si="26"/>
        <v>DELETED</v>
      </c>
      <c r="D489" s="5"/>
      <c r="E489" s="5" t="s">
        <v>5431</v>
      </c>
      <c r="F489" s="5"/>
      <c r="G489" s="5"/>
      <c r="H489" s="6" t="s">
        <v>5377</v>
      </c>
      <c r="I489" t="s">
        <v>4562</v>
      </c>
      <c r="J489" t="s">
        <v>4714</v>
      </c>
      <c r="K489" t="s">
        <v>6885</v>
      </c>
      <c r="L489" t="s">
        <v>6886</v>
      </c>
      <c r="N489">
        <v>2007</v>
      </c>
      <c r="Q489">
        <v>107</v>
      </c>
      <c r="R489">
        <v>122</v>
      </c>
      <c r="V489" t="s">
        <v>6887</v>
      </c>
      <c r="W489" t="s">
        <v>5640</v>
      </c>
    </row>
    <row r="490" spans="1:23" x14ac:dyDescent="0.25">
      <c r="A490" s="5"/>
      <c r="B490" t="s">
        <v>5441</v>
      </c>
      <c r="C490" t="str">
        <f>IF(OR(D490="x",E490="x",F490="x",H490="x"),"DELETED","READ")</f>
        <v>DELETED</v>
      </c>
      <c r="D490" s="5" t="s">
        <v>5431</v>
      </c>
      <c r="E490" s="5"/>
      <c r="F490" s="5"/>
      <c r="G490" s="5"/>
      <c r="H490" t="str">
        <f>HYPERLINK("http://dx.doi.org/10.1007/978-3-031-70418-5_15","http://dx.doi.org/10.1007/978-3-031-70418-5_15")</f>
        <v>http://dx.doi.org/10.1007/978-3-031-70418-5_15</v>
      </c>
      <c r="I490" t="s">
        <v>312</v>
      </c>
      <c r="J490" t="s">
        <v>59</v>
      </c>
      <c r="K490" t="s">
        <v>675</v>
      </c>
      <c r="L490" t="s">
        <v>551</v>
      </c>
      <c r="M490" t="s">
        <v>601</v>
      </c>
      <c r="N490">
        <v>2024</v>
      </c>
      <c r="O490">
        <v>526</v>
      </c>
      <c r="P490" t="s">
        <v>18</v>
      </c>
      <c r="Q490">
        <v>249</v>
      </c>
      <c r="R490">
        <v>266</v>
      </c>
      <c r="S490" t="s">
        <v>18</v>
      </c>
      <c r="T490" t="s">
        <v>901</v>
      </c>
      <c r="U490" t="s">
        <v>902</v>
      </c>
      <c r="V490" t="s">
        <v>927</v>
      </c>
    </row>
    <row r="491" spans="1:23" x14ac:dyDescent="0.25">
      <c r="A491" s="5"/>
      <c r="B491" t="s">
        <v>5425</v>
      </c>
      <c r="C491" t="str">
        <f>IF(OR(D491="x",E491="x",F491="x",G491="x"),"DELETED","READ")</f>
        <v>DELETED</v>
      </c>
      <c r="D491" s="5"/>
      <c r="E491" s="5" t="s">
        <v>5431</v>
      </c>
      <c r="F491" s="5"/>
      <c r="G491" s="5"/>
      <c r="H491" s="6" t="s">
        <v>5267</v>
      </c>
      <c r="I491" t="s">
        <v>4468</v>
      </c>
      <c r="J491" t="s">
        <v>7304</v>
      </c>
      <c r="K491" t="s">
        <v>6666</v>
      </c>
      <c r="L491" t="s">
        <v>6071</v>
      </c>
      <c r="N491">
        <v>2012</v>
      </c>
      <c r="O491">
        <v>11</v>
      </c>
      <c r="P491">
        <v>3</v>
      </c>
      <c r="Q491">
        <v>319</v>
      </c>
      <c r="R491">
        <v>323</v>
      </c>
      <c r="T491" t="s">
        <v>5519</v>
      </c>
    </row>
    <row r="492" spans="1:23" x14ac:dyDescent="0.25">
      <c r="A492" s="5"/>
      <c r="B492" t="s">
        <v>5441</v>
      </c>
      <c r="C492" t="str">
        <f>IF(OR(D492="x",E492="x",F492="x",G492="x"),"DELETED","READ")</f>
        <v>READ</v>
      </c>
      <c r="D492" s="5"/>
      <c r="E492" s="5"/>
      <c r="F492" s="5"/>
      <c r="G492" s="5"/>
      <c r="H492" s="6" t="s">
        <v>2873</v>
      </c>
      <c r="I492" t="s">
        <v>1237</v>
      </c>
      <c r="J492" t="s">
        <v>1778</v>
      </c>
      <c r="K492" t="s">
        <v>1967</v>
      </c>
      <c r="L492" t="s">
        <v>2223</v>
      </c>
      <c r="M492" t="s">
        <v>2159</v>
      </c>
      <c r="N492">
        <v>2012</v>
      </c>
      <c r="O492" t="s">
        <v>18</v>
      </c>
      <c r="Q492" t="s">
        <v>1483</v>
      </c>
      <c r="R492" t="s">
        <v>1484</v>
      </c>
      <c r="T492" t="s">
        <v>1000</v>
      </c>
      <c r="V492" t="s">
        <v>1071</v>
      </c>
      <c r="W492" t="s">
        <v>2143</v>
      </c>
    </row>
    <row r="493" spans="1:23" x14ac:dyDescent="0.25">
      <c r="A493" s="5"/>
      <c r="B493" t="s">
        <v>5441</v>
      </c>
      <c r="C493" t="str">
        <f>IF(OR(D493="x",E493="x",F493="x",H493="x"),"DELETED","READ")</f>
        <v>DELETED</v>
      </c>
      <c r="D493" s="5"/>
      <c r="E493" s="5" t="s">
        <v>5431</v>
      </c>
      <c r="F493" s="5"/>
      <c r="G493" s="5"/>
      <c r="H493" t="str">
        <f>HYPERLINK("http://dx.doi.org/10.1007/978-3-031-34560-9_24","http://dx.doi.org/10.1007/978-3-031-34560-9_24")</f>
        <v>http://dx.doi.org/10.1007/978-3-031-34560-9_24</v>
      </c>
      <c r="I493" t="s">
        <v>451</v>
      </c>
      <c r="J493" t="s">
        <v>195</v>
      </c>
      <c r="K493" t="s">
        <v>814</v>
      </c>
      <c r="L493" t="s">
        <v>580</v>
      </c>
      <c r="M493" t="s">
        <v>625</v>
      </c>
      <c r="N493">
        <v>2023</v>
      </c>
      <c r="O493">
        <v>13901</v>
      </c>
      <c r="P493" t="s">
        <v>18</v>
      </c>
      <c r="Q493">
        <v>401</v>
      </c>
      <c r="R493">
        <v>416</v>
      </c>
      <c r="S493" t="s">
        <v>18</v>
      </c>
      <c r="T493" t="s">
        <v>904</v>
      </c>
      <c r="U493" t="s">
        <v>905</v>
      </c>
      <c r="V493" t="s">
        <v>965</v>
      </c>
    </row>
    <row r="494" spans="1:23" x14ac:dyDescent="0.25">
      <c r="A494" s="5"/>
      <c r="B494" t="s">
        <v>5436</v>
      </c>
      <c r="C494" t="str">
        <f>IF(OR(D494="x",E494="x",F494="x",G494="x"),"DELETED","READ")</f>
        <v>DELETED</v>
      </c>
      <c r="D494" s="5"/>
      <c r="E494" s="5" t="s">
        <v>5431</v>
      </c>
      <c r="F494" s="5"/>
      <c r="G494" s="5"/>
      <c r="H494" s="6" t="s">
        <v>3915</v>
      </c>
      <c r="I494" t="s">
        <v>3914</v>
      </c>
      <c r="J494" t="s">
        <v>3917</v>
      </c>
      <c r="K494" t="s">
        <v>3916</v>
      </c>
      <c r="L494" t="s">
        <v>3048</v>
      </c>
      <c r="N494">
        <v>2015</v>
      </c>
      <c r="O494">
        <v>67</v>
      </c>
      <c r="Q494">
        <v>72</v>
      </c>
      <c r="R494">
        <v>85</v>
      </c>
      <c r="T494" t="s">
        <v>929</v>
      </c>
    </row>
    <row r="495" spans="1:23" x14ac:dyDescent="0.25">
      <c r="A495" s="5"/>
      <c r="B495" t="s">
        <v>5426</v>
      </c>
      <c r="C495" t="str">
        <f>IF(OR(D495="x",E495="x",F495="x",G495="x"),"DELETED","READ")</f>
        <v>DELETED</v>
      </c>
      <c r="D495" s="5"/>
      <c r="E495" s="5" t="s">
        <v>5431</v>
      </c>
      <c r="F495" s="5"/>
      <c r="G495" s="5"/>
      <c r="H495" s="6" t="s">
        <v>5255</v>
      </c>
      <c r="I495" t="s">
        <v>4458</v>
      </c>
      <c r="J495" t="s">
        <v>7295</v>
      </c>
      <c r="K495" t="s">
        <v>6632</v>
      </c>
      <c r="L495" t="s">
        <v>5668</v>
      </c>
      <c r="N495">
        <v>2013</v>
      </c>
      <c r="Q495">
        <v>170</v>
      </c>
      <c r="R495">
        <v>184</v>
      </c>
      <c r="V495" t="s">
        <v>6633</v>
      </c>
      <c r="W495" t="s">
        <v>5640</v>
      </c>
    </row>
    <row r="496" spans="1:23" x14ac:dyDescent="0.25">
      <c r="A496" s="5"/>
      <c r="B496" t="s">
        <v>5441</v>
      </c>
      <c r="C496" t="str">
        <f>IF(OR(D496="x",E496="x",F496="x",H496="x"),"DELETED","READ")</f>
        <v>DELETED</v>
      </c>
      <c r="D496" s="5" t="s">
        <v>5431</v>
      </c>
      <c r="E496" s="5"/>
      <c r="F496" s="5"/>
      <c r="G496" s="5"/>
      <c r="H496" t="str">
        <f>HYPERLINK("http://dx.doi.org/10.1007/978-3-031-78666-2_9","http://dx.doi.org/10.1007/978-3-031-78666-2_9")</f>
        <v>http://dx.doi.org/10.1007/978-3-031-78666-2_9</v>
      </c>
      <c r="I496" t="s">
        <v>405</v>
      </c>
      <c r="J496" t="s">
        <v>151</v>
      </c>
      <c r="K496" t="s">
        <v>768</v>
      </c>
      <c r="L496" t="s">
        <v>543</v>
      </c>
      <c r="M496" t="s">
        <v>601</v>
      </c>
      <c r="N496">
        <v>2025</v>
      </c>
      <c r="O496">
        <v>534</v>
      </c>
      <c r="P496" t="s">
        <v>18</v>
      </c>
      <c r="Q496">
        <v>113</v>
      </c>
      <c r="R496">
        <v>124</v>
      </c>
      <c r="S496" t="s">
        <v>18</v>
      </c>
      <c r="T496" t="s">
        <v>901</v>
      </c>
      <c r="U496" t="s">
        <v>902</v>
      </c>
      <c r="V496" t="s">
        <v>919</v>
      </c>
    </row>
    <row r="497" spans="1:24" x14ac:dyDescent="0.25">
      <c r="A497" s="5"/>
      <c r="B497" t="s">
        <v>5441</v>
      </c>
      <c r="C497" t="str">
        <f>IF(OR(D497="x",E497="x",F497="x",G497="x"),"DELETED","READ")</f>
        <v>DELETED</v>
      </c>
      <c r="D497" s="5" t="s">
        <v>5431</v>
      </c>
      <c r="E497" s="5"/>
      <c r="F497" s="5"/>
      <c r="G497" s="5"/>
      <c r="H497" s="6" t="s">
        <v>2945</v>
      </c>
      <c r="I497" t="s">
        <v>1312</v>
      </c>
      <c r="J497" t="s">
        <v>1842</v>
      </c>
      <c r="K497" t="s">
        <v>2042</v>
      </c>
      <c r="L497" t="s">
        <v>2334</v>
      </c>
      <c r="M497" t="s">
        <v>2300</v>
      </c>
      <c r="N497">
        <v>2007</v>
      </c>
      <c r="O497" t="s">
        <v>18</v>
      </c>
      <c r="Q497" t="s">
        <v>1509</v>
      </c>
      <c r="R497" t="s">
        <v>1509</v>
      </c>
      <c r="T497" t="s">
        <v>1008</v>
      </c>
      <c r="V497" t="s">
        <v>1128</v>
      </c>
      <c r="W497" t="s">
        <v>2143</v>
      </c>
    </row>
    <row r="498" spans="1:24" x14ac:dyDescent="0.25">
      <c r="A498" s="5"/>
      <c r="B498" t="s">
        <v>5424</v>
      </c>
      <c r="C498" t="str">
        <f>IF(OR(D498="x",E498="x",F498="x",G498="x"),"DELETED","READ")</f>
        <v>DELETED</v>
      </c>
      <c r="D498" s="5"/>
      <c r="E498" s="5" t="s">
        <v>5431</v>
      </c>
      <c r="F498" s="5"/>
      <c r="G498" s="5"/>
      <c r="H498" s="6" t="s">
        <v>5161</v>
      </c>
      <c r="I498" t="s">
        <v>4368</v>
      </c>
      <c r="J498" t="s">
        <v>7235</v>
      </c>
      <c r="K498" t="s">
        <v>6425</v>
      </c>
      <c r="L498" t="s">
        <v>6426</v>
      </c>
      <c r="N498">
        <v>2017</v>
      </c>
      <c r="Q498">
        <v>157</v>
      </c>
      <c r="R498">
        <v>221</v>
      </c>
      <c r="V498" t="s">
        <v>6427</v>
      </c>
      <c r="W498" t="s">
        <v>5539</v>
      </c>
    </row>
    <row r="499" spans="1:24" x14ac:dyDescent="0.25">
      <c r="A499" s="5"/>
      <c r="B499" t="s">
        <v>5441</v>
      </c>
      <c r="C499" t="str">
        <f>IF(OR(D499="x",E499="x",F499="x",H499="x"),"DELETED","READ")</f>
        <v>DELETED</v>
      </c>
      <c r="D499" s="5" t="s">
        <v>5431</v>
      </c>
      <c r="E499" s="5"/>
      <c r="F499" s="5"/>
      <c r="G499" s="5"/>
      <c r="H499" t="str">
        <f>HYPERLINK("http://dx.doi.org/10.1007/978-3-031-27815-0_3","http://dx.doi.org/10.1007/978-3-031-27815-0_3")</f>
        <v>http://dx.doi.org/10.1007/978-3-031-27815-0_3</v>
      </c>
      <c r="I499" t="s">
        <v>362</v>
      </c>
      <c r="J499" t="s">
        <v>108</v>
      </c>
      <c r="K499" t="s">
        <v>725</v>
      </c>
      <c r="L499" t="s">
        <v>535</v>
      </c>
      <c r="M499" t="s">
        <v>597</v>
      </c>
      <c r="N499">
        <v>2023</v>
      </c>
      <c r="O499">
        <v>468</v>
      </c>
      <c r="P499" t="s">
        <v>18</v>
      </c>
      <c r="Q499">
        <v>31</v>
      </c>
      <c r="R499">
        <v>43</v>
      </c>
      <c r="S499" t="s">
        <v>18</v>
      </c>
      <c r="T499" t="s">
        <v>901</v>
      </c>
      <c r="U499" t="s">
        <v>902</v>
      </c>
      <c r="V499" t="s">
        <v>908</v>
      </c>
    </row>
    <row r="500" spans="1:24" x14ac:dyDescent="0.25">
      <c r="A500" s="5"/>
      <c r="B500" t="s">
        <v>5441</v>
      </c>
      <c r="C500" t="str">
        <f>IF(OR(D500="x",E500="x",F500="x",H500="x"),"DELETED","READ")</f>
        <v>DELETED</v>
      </c>
      <c r="D500" s="5" t="s">
        <v>5431</v>
      </c>
      <c r="E500" s="5"/>
      <c r="F500" s="5"/>
      <c r="G500" s="5"/>
      <c r="H500" t="str">
        <f>HYPERLINK("http://dx.doi.org/10.1109/ICPM.2019.00014","http://dx.doi.org/10.1109/ICPM.2019.00014")</f>
        <v>http://dx.doi.org/10.1109/ICPM.2019.00014</v>
      </c>
      <c r="I500" t="s">
        <v>421</v>
      </c>
      <c r="J500" t="s">
        <v>166</v>
      </c>
      <c r="K500" t="s">
        <v>784</v>
      </c>
      <c r="L500" t="s">
        <v>545</v>
      </c>
      <c r="M500" t="s">
        <v>603</v>
      </c>
      <c r="N500">
        <v>2019</v>
      </c>
      <c r="O500" t="s">
        <v>18</v>
      </c>
      <c r="P500" t="s">
        <v>18</v>
      </c>
      <c r="Q500">
        <v>17</v>
      </c>
      <c r="R500">
        <v>24</v>
      </c>
      <c r="S500" t="s">
        <v>18</v>
      </c>
      <c r="T500" t="s">
        <v>18</v>
      </c>
      <c r="U500" t="s">
        <v>18</v>
      </c>
      <c r="V500" t="s">
        <v>921</v>
      </c>
    </row>
    <row r="501" spans="1:24" x14ac:dyDescent="0.25">
      <c r="A501" s="5"/>
      <c r="B501" t="s">
        <v>5424</v>
      </c>
      <c r="C501" t="str">
        <f>IF(OR(D501="x",E501="x",F501="x",G501="x"),"DELETED","READ")</f>
        <v>DELETED</v>
      </c>
      <c r="D501" s="5"/>
      <c r="E501" s="5" t="s">
        <v>5431</v>
      </c>
      <c r="F501" s="5"/>
      <c r="G501" s="5"/>
      <c r="H501" s="6" t="s">
        <v>5360</v>
      </c>
      <c r="I501" t="s">
        <v>6854</v>
      </c>
      <c r="J501" t="s">
        <v>7377</v>
      </c>
      <c r="K501" t="s">
        <v>6853</v>
      </c>
      <c r="L501" t="s">
        <v>6820</v>
      </c>
      <c r="N501">
        <v>2009</v>
      </c>
      <c r="Q501">
        <v>46</v>
      </c>
      <c r="R501">
        <v>63</v>
      </c>
      <c r="V501" t="s">
        <v>6821</v>
      </c>
      <c r="W501" t="s">
        <v>5640</v>
      </c>
    </row>
    <row r="502" spans="1:24" x14ac:dyDescent="0.25">
      <c r="A502" s="5"/>
      <c r="B502" t="s">
        <v>5436</v>
      </c>
      <c r="C502" t="str">
        <f>IF(OR(D502="x",E502="x",F502="x",G502="x"),"DELETED","READ")</f>
        <v>DELETED</v>
      </c>
      <c r="D502" s="5"/>
      <c r="E502" s="5" t="s">
        <v>5431</v>
      </c>
      <c r="F502" s="5"/>
      <c r="G502" s="5"/>
      <c r="H502" s="6" t="s">
        <v>3833</v>
      </c>
      <c r="I502" t="s">
        <v>3832</v>
      </c>
      <c r="J502" t="s">
        <v>3835</v>
      </c>
      <c r="K502" t="s">
        <v>3834</v>
      </c>
      <c r="L502" t="s">
        <v>3229</v>
      </c>
      <c r="N502">
        <v>2017</v>
      </c>
      <c r="O502">
        <v>100</v>
      </c>
      <c r="Q502">
        <v>15</v>
      </c>
      <c r="R502">
        <v>26</v>
      </c>
      <c r="T502" t="s">
        <v>949</v>
      </c>
    </row>
    <row r="503" spans="1:24" x14ac:dyDescent="0.25">
      <c r="A503" s="5"/>
      <c r="B503" t="s">
        <v>5441</v>
      </c>
      <c r="C503" t="str">
        <f>IF(OR(D503="x",E503="x",F503="x",G503="x"),"DELETED","READ")</f>
        <v>DELETED</v>
      </c>
      <c r="D503" s="5" t="s">
        <v>5431</v>
      </c>
      <c r="E503" s="5"/>
      <c r="F503" s="5"/>
      <c r="G503" s="5"/>
      <c r="H503" s="6" t="s">
        <v>2890</v>
      </c>
      <c r="I503" t="s">
        <v>1255</v>
      </c>
      <c r="J503" t="s">
        <v>1794</v>
      </c>
      <c r="K503" t="s">
        <v>1985</v>
      </c>
      <c r="L503" t="s">
        <v>2248</v>
      </c>
      <c r="M503" t="s">
        <v>2274</v>
      </c>
      <c r="N503">
        <v>2014</v>
      </c>
      <c r="O503" t="s">
        <v>18</v>
      </c>
      <c r="Q503" t="s">
        <v>1511</v>
      </c>
      <c r="R503" t="s">
        <v>1512</v>
      </c>
      <c r="T503" t="s">
        <v>18</v>
      </c>
      <c r="V503" t="s">
        <v>1086</v>
      </c>
      <c r="W503" t="s">
        <v>2143</v>
      </c>
    </row>
    <row r="504" spans="1:24" x14ac:dyDescent="0.25">
      <c r="A504" s="5"/>
      <c r="B504" t="s">
        <v>5441</v>
      </c>
      <c r="C504" t="str">
        <f>IF(OR(D504="x",E504="x",F504="x",H504="x"),"DELETED","READ")</f>
        <v>DELETED</v>
      </c>
      <c r="D504" s="5" t="s">
        <v>5431</v>
      </c>
      <c r="E504" s="5"/>
      <c r="F504" s="5"/>
      <c r="G504" s="5"/>
      <c r="H504" t="str">
        <f>HYPERLINK("http://dx.doi.org/10.1007/978-3-031-27815-0_18","http://dx.doi.org/10.1007/978-3-031-27815-0_18")</f>
        <v>http://dx.doi.org/10.1007/978-3-031-27815-0_18</v>
      </c>
      <c r="I504" t="s">
        <v>516</v>
      </c>
      <c r="J504" t="s">
        <v>257</v>
      </c>
      <c r="K504" t="s">
        <v>879</v>
      </c>
      <c r="L504" t="s">
        <v>535</v>
      </c>
      <c r="M504" t="s">
        <v>597</v>
      </c>
      <c r="N504">
        <v>2023</v>
      </c>
      <c r="O504">
        <v>468</v>
      </c>
      <c r="P504" t="s">
        <v>18</v>
      </c>
      <c r="Q504">
        <v>242</v>
      </c>
      <c r="R504">
        <v>254</v>
      </c>
      <c r="S504" t="s">
        <v>18</v>
      </c>
      <c r="T504" t="s">
        <v>901</v>
      </c>
      <c r="U504" t="s">
        <v>902</v>
      </c>
      <c r="V504" t="s">
        <v>908</v>
      </c>
    </row>
    <row r="505" spans="1:24" x14ac:dyDescent="0.25">
      <c r="A505" s="5"/>
      <c r="B505" t="s">
        <v>5441</v>
      </c>
      <c r="C505" t="str">
        <f>IF(OR(D505="x",E505="x",F505="x",G505="x"),"DELETED","READ")</f>
        <v>READ</v>
      </c>
      <c r="D505" s="5"/>
      <c r="E505" s="5"/>
      <c r="F505" s="5"/>
      <c r="G505" s="5"/>
      <c r="H505" s="6" t="s">
        <v>2974</v>
      </c>
      <c r="I505" t="s">
        <v>1343</v>
      </c>
      <c r="J505" t="s">
        <v>1871</v>
      </c>
      <c r="K505" t="s">
        <v>2072</v>
      </c>
      <c r="L505" t="s">
        <v>2382</v>
      </c>
      <c r="M505" t="s">
        <v>2345</v>
      </c>
      <c r="N505">
        <v>2019</v>
      </c>
      <c r="O505" t="s">
        <v>1653</v>
      </c>
      <c r="Q505" t="s">
        <v>1413</v>
      </c>
      <c r="R505" t="s">
        <v>1441</v>
      </c>
      <c r="T505" t="s">
        <v>989</v>
      </c>
      <c r="V505" t="s">
        <v>1145</v>
      </c>
      <c r="W505" t="s">
        <v>2143</v>
      </c>
    </row>
    <row r="506" spans="1:24" x14ac:dyDescent="0.25">
      <c r="A506" s="5"/>
      <c r="B506" t="s">
        <v>5429</v>
      </c>
      <c r="C506" t="str">
        <f>IF(OR(D506="x",E506="x",F506="x",G506="x"),"DELETED","READ")</f>
        <v>DELETED</v>
      </c>
      <c r="D506" s="5"/>
      <c r="E506" s="5" t="s">
        <v>5431</v>
      </c>
      <c r="F506" s="5"/>
      <c r="G506" s="5"/>
      <c r="H506" s="6" t="s">
        <v>5200</v>
      </c>
      <c r="I506" t="s">
        <v>4404</v>
      </c>
      <c r="J506" t="s">
        <v>7261</v>
      </c>
      <c r="K506" t="s">
        <v>6512</v>
      </c>
      <c r="L506" t="s">
        <v>6513</v>
      </c>
      <c r="N506">
        <v>2015</v>
      </c>
      <c r="Q506">
        <v>89</v>
      </c>
      <c r="R506">
        <v>105</v>
      </c>
      <c r="V506" t="s">
        <v>6514</v>
      </c>
      <c r="W506" t="s">
        <v>6284</v>
      </c>
      <c r="X506" t="s">
        <v>7451</v>
      </c>
    </row>
    <row r="507" spans="1:24" x14ac:dyDescent="0.25">
      <c r="A507" s="5"/>
      <c r="B507" t="s">
        <v>5424</v>
      </c>
      <c r="C507" t="str">
        <f>IF(OR(D507="x",E507="x",F507="x",G507="x"),"DELETED","READ")</f>
        <v>DELETED</v>
      </c>
      <c r="D507" s="5"/>
      <c r="E507" s="5" t="s">
        <v>5431</v>
      </c>
      <c r="F507" s="5"/>
      <c r="G507" s="5"/>
      <c r="H507" s="6" t="s">
        <v>5153</v>
      </c>
      <c r="I507" t="s">
        <v>4362</v>
      </c>
      <c r="J507" t="s">
        <v>4682</v>
      </c>
      <c r="K507" t="s">
        <v>6410</v>
      </c>
      <c r="L507" t="s">
        <v>6311</v>
      </c>
      <c r="N507">
        <v>2016</v>
      </c>
      <c r="Q507">
        <v>3</v>
      </c>
      <c r="R507">
        <v>23</v>
      </c>
      <c r="V507" t="s">
        <v>6312</v>
      </c>
      <c r="W507" t="s">
        <v>5640</v>
      </c>
    </row>
    <row r="508" spans="1:24" x14ac:dyDescent="0.25">
      <c r="A508" s="5"/>
      <c r="B508" t="s">
        <v>5441</v>
      </c>
      <c r="C508" t="str">
        <f>IF(OR(D508="x",E508="x",F508="x",H508="x"),"DELETED","READ")</f>
        <v>DELETED</v>
      </c>
      <c r="D508" s="5"/>
      <c r="E508" s="5" t="s">
        <v>5431</v>
      </c>
      <c r="F508" s="5"/>
      <c r="G508" s="5"/>
      <c r="H508" t="str">
        <f>HYPERLINK("http://dx.doi.org/10.1007/978-3-031-27815-0_28","http://dx.doi.org/10.1007/978-3-031-27815-0_28")</f>
        <v>http://dx.doi.org/10.1007/978-3-031-27815-0_28</v>
      </c>
      <c r="I508" t="s">
        <v>520</v>
      </c>
      <c r="J508" t="s">
        <v>261</v>
      </c>
      <c r="K508" t="s">
        <v>883</v>
      </c>
      <c r="L508" t="s">
        <v>535</v>
      </c>
      <c r="M508" t="s">
        <v>597</v>
      </c>
      <c r="N508">
        <v>2023</v>
      </c>
      <c r="O508">
        <v>468</v>
      </c>
      <c r="P508" t="s">
        <v>18</v>
      </c>
      <c r="Q508">
        <v>378</v>
      </c>
      <c r="R508">
        <v>390</v>
      </c>
      <c r="S508" t="s">
        <v>18</v>
      </c>
      <c r="T508" t="s">
        <v>901</v>
      </c>
      <c r="U508" t="s">
        <v>902</v>
      </c>
      <c r="V508" t="s">
        <v>908</v>
      </c>
    </row>
    <row r="509" spans="1:24" x14ac:dyDescent="0.25">
      <c r="A509" s="5"/>
      <c r="B509" t="s">
        <v>5441</v>
      </c>
      <c r="C509" t="str">
        <f>IF(OR(D509="x",E509="x",F509="x",G509="x"),"DELETED","READ")</f>
        <v>DELETED</v>
      </c>
      <c r="D509" s="5"/>
      <c r="E509" s="5" t="s">
        <v>5431</v>
      </c>
      <c r="F509" s="5"/>
      <c r="G509" s="5"/>
      <c r="H509" s="6" t="s">
        <v>2978</v>
      </c>
      <c r="I509" t="s">
        <v>1347</v>
      </c>
      <c r="J509" t="s">
        <v>1875</v>
      </c>
      <c r="K509" t="s">
        <v>2076</v>
      </c>
      <c r="L509" t="s">
        <v>2389</v>
      </c>
      <c r="M509" t="s">
        <v>2369</v>
      </c>
      <c r="N509">
        <v>2015</v>
      </c>
      <c r="O509" t="s">
        <v>18</v>
      </c>
      <c r="Q509" t="s">
        <v>1658</v>
      </c>
      <c r="R509" t="s">
        <v>1659</v>
      </c>
      <c r="T509" t="s">
        <v>1000</v>
      </c>
      <c r="V509" t="s">
        <v>1148</v>
      </c>
      <c r="W509" t="s">
        <v>2143</v>
      </c>
    </row>
    <row r="510" spans="1:24" x14ac:dyDescent="0.25">
      <c r="A510" s="5"/>
      <c r="B510" t="s">
        <v>5441</v>
      </c>
      <c r="C510" t="str">
        <f>IF(OR(D510="x",E510="x",F510="x",H510="x"),"DELETED","READ")</f>
        <v>DELETED</v>
      </c>
      <c r="D510" s="5"/>
      <c r="E510" s="5" t="s">
        <v>5431</v>
      </c>
      <c r="F510" s="5"/>
      <c r="G510" s="5"/>
      <c r="H510" t="str">
        <f>HYPERLINK("http://dx.doi.org/10.1007/978-3-031-27815-0_4","http://dx.doi.org/10.1007/978-3-031-27815-0_4")</f>
        <v>http://dx.doi.org/10.1007/978-3-031-27815-0_4</v>
      </c>
      <c r="I510" t="s">
        <v>519</v>
      </c>
      <c r="J510" t="s">
        <v>260</v>
      </c>
      <c r="K510" t="s">
        <v>882</v>
      </c>
      <c r="L510" t="s">
        <v>535</v>
      </c>
      <c r="M510" t="s">
        <v>597</v>
      </c>
      <c r="N510">
        <v>2023</v>
      </c>
      <c r="O510">
        <v>468</v>
      </c>
      <c r="P510" t="s">
        <v>18</v>
      </c>
      <c r="Q510">
        <v>44</v>
      </c>
      <c r="R510">
        <v>56</v>
      </c>
      <c r="S510" t="s">
        <v>18</v>
      </c>
      <c r="T510" t="s">
        <v>901</v>
      </c>
      <c r="U510" t="s">
        <v>902</v>
      </c>
      <c r="V510" t="s">
        <v>908</v>
      </c>
    </row>
    <row r="511" spans="1:24" x14ac:dyDescent="0.25">
      <c r="A511" s="5"/>
      <c r="B511" t="s">
        <v>5441</v>
      </c>
      <c r="C511" t="str">
        <f>IF(OR(D511="x",E511="x",F511="x",H511="x"),"DELETED","READ")</f>
        <v>DELETED</v>
      </c>
      <c r="D511" s="5"/>
      <c r="E511" s="5" t="s">
        <v>5431</v>
      </c>
      <c r="F511" s="5"/>
      <c r="G511" s="5"/>
      <c r="H511" t="str">
        <f>HYPERLINK("http://dx.doi.org/10.1007/978-3-319-23063-4_29","http://dx.doi.org/10.1007/978-3-319-23063-4_29")</f>
        <v>http://dx.doi.org/10.1007/978-3-319-23063-4_29</v>
      </c>
      <c r="I511" t="s">
        <v>511</v>
      </c>
      <c r="J511" t="s">
        <v>252</v>
      </c>
      <c r="K511" t="s">
        <v>874</v>
      </c>
      <c r="L511" t="s">
        <v>552</v>
      </c>
      <c r="M511" t="s">
        <v>602</v>
      </c>
      <c r="N511">
        <v>2015</v>
      </c>
      <c r="O511">
        <v>9253</v>
      </c>
      <c r="P511" t="s">
        <v>18</v>
      </c>
      <c r="Q511">
        <v>441</v>
      </c>
      <c r="R511">
        <v>456</v>
      </c>
      <c r="S511" t="s">
        <v>18</v>
      </c>
      <c r="T511" t="s">
        <v>904</v>
      </c>
      <c r="U511" t="s">
        <v>905</v>
      </c>
      <c r="V511" t="s">
        <v>928</v>
      </c>
    </row>
    <row r="512" spans="1:24" x14ac:dyDescent="0.25">
      <c r="A512" s="5"/>
      <c r="B512" t="s">
        <v>5426</v>
      </c>
      <c r="C512" t="str">
        <f>IF(OR(D512="x",E512="x",F512="x",G512="x"),"DELETED","READ")</f>
        <v>DELETED</v>
      </c>
      <c r="D512" s="5"/>
      <c r="E512" s="5" t="s">
        <v>5431</v>
      </c>
      <c r="F512" s="5"/>
      <c r="G512" s="5"/>
      <c r="H512" s="6" t="s">
        <v>5305</v>
      </c>
      <c r="I512" t="s">
        <v>4503</v>
      </c>
      <c r="J512" t="s">
        <v>7335</v>
      </c>
      <c r="K512" t="s">
        <v>6743</v>
      </c>
      <c r="L512" t="s">
        <v>6744</v>
      </c>
      <c r="N512">
        <v>2011</v>
      </c>
      <c r="Q512">
        <v>164</v>
      </c>
      <c r="R512">
        <v>178</v>
      </c>
      <c r="V512" t="s">
        <v>6745</v>
      </c>
      <c r="W512" t="s">
        <v>5640</v>
      </c>
    </row>
    <row r="513" spans="1:24" x14ac:dyDescent="0.25">
      <c r="A513" s="5"/>
      <c r="B513" t="s">
        <v>5441</v>
      </c>
      <c r="C513" t="str">
        <f>IF(OR(D513="x",E513="x",F513="x",H513="x"),"DELETED","READ")</f>
        <v>DELETED</v>
      </c>
      <c r="D513" s="5"/>
      <c r="E513" s="5" t="s">
        <v>5431</v>
      </c>
      <c r="F513" s="5"/>
      <c r="G513" s="5"/>
      <c r="H513" t="str">
        <f>HYPERLINK("http://dx.doi.org/10.1109/ICPM63005.2024.10680621","http://dx.doi.org/10.1109/ICPM63005.2024.10680621")</f>
        <v>http://dx.doi.org/10.1109/ICPM63005.2024.10680621</v>
      </c>
      <c r="I513" t="s">
        <v>291</v>
      </c>
      <c r="J513" t="s">
        <v>38</v>
      </c>
      <c r="K513" t="s">
        <v>654</v>
      </c>
      <c r="L513" t="s">
        <v>537</v>
      </c>
      <c r="M513" t="s">
        <v>599</v>
      </c>
      <c r="N513">
        <v>2024</v>
      </c>
      <c r="O513" t="s">
        <v>18</v>
      </c>
      <c r="P513" t="s">
        <v>18</v>
      </c>
      <c r="Q513">
        <v>25</v>
      </c>
      <c r="R513">
        <v>32</v>
      </c>
      <c r="S513" t="s">
        <v>18</v>
      </c>
      <c r="T513" t="s">
        <v>18</v>
      </c>
      <c r="U513" t="s">
        <v>18</v>
      </c>
      <c r="V513" t="s">
        <v>910</v>
      </c>
    </row>
    <row r="514" spans="1:24" x14ac:dyDescent="0.25">
      <c r="A514" s="5"/>
      <c r="B514" t="s">
        <v>5426</v>
      </c>
      <c r="C514" t="str">
        <f>IF(OR(D514="x",E514="x",F514="x",G514="x"),"DELETED","READ")</f>
        <v>DELETED</v>
      </c>
      <c r="D514" s="5" t="s">
        <v>5431</v>
      </c>
      <c r="E514" s="5"/>
      <c r="F514" s="5"/>
      <c r="G514" s="5"/>
      <c r="H514" s="6" t="s">
        <v>4918</v>
      </c>
      <c r="I514" t="s">
        <v>4154</v>
      </c>
      <c r="J514" t="s">
        <v>7107</v>
      </c>
      <c r="K514" t="s">
        <v>5897</v>
      </c>
      <c r="L514" t="s">
        <v>5898</v>
      </c>
      <c r="N514">
        <v>2022</v>
      </c>
      <c r="Q514">
        <v>471</v>
      </c>
      <c r="R514">
        <v>484</v>
      </c>
      <c r="V514" t="s">
        <v>5899</v>
      </c>
      <c r="W514" t="s">
        <v>5900</v>
      </c>
    </row>
    <row r="515" spans="1:24" x14ac:dyDescent="0.25">
      <c r="A515" s="5" t="s">
        <v>5431</v>
      </c>
      <c r="B515" t="s">
        <v>5424</v>
      </c>
      <c r="C515" t="str">
        <f>IF(OR(D515="x",E515="x",F515="x",G515="x"),"DELETED","READ")</f>
        <v>DELETED</v>
      </c>
      <c r="D515" s="5"/>
      <c r="E515" s="5"/>
      <c r="F515" s="5" t="s">
        <v>5431</v>
      </c>
      <c r="G515" s="5"/>
      <c r="H515" s="6" t="s">
        <v>5397</v>
      </c>
      <c r="I515" t="s">
        <v>4582</v>
      </c>
      <c r="J515" t="s">
        <v>7404</v>
      </c>
      <c r="K515" t="s">
        <v>6927</v>
      </c>
      <c r="L515" t="s">
        <v>6914</v>
      </c>
      <c r="N515">
        <v>2006</v>
      </c>
      <c r="Q515">
        <v>281</v>
      </c>
      <c r="R515">
        <v>293</v>
      </c>
      <c r="V515" t="s">
        <v>6915</v>
      </c>
      <c r="W515" t="s">
        <v>5640</v>
      </c>
    </row>
    <row r="516" spans="1:24" x14ac:dyDescent="0.25">
      <c r="A516" s="5"/>
      <c r="B516" t="s">
        <v>5441</v>
      </c>
      <c r="C516" t="str">
        <f>IF(OR(D516="x",E516="x",F516="x",G516="x"),"DELETED","READ")</f>
        <v>DELETED</v>
      </c>
      <c r="D516" s="5"/>
      <c r="E516" s="5" t="s">
        <v>5431</v>
      </c>
      <c r="F516" s="5"/>
      <c r="G516" s="5"/>
      <c r="H516" s="6" t="s">
        <v>2920</v>
      </c>
      <c r="I516" t="s">
        <v>1287</v>
      </c>
      <c r="J516" t="s">
        <v>1824</v>
      </c>
      <c r="K516" t="s">
        <v>2017</v>
      </c>
      <c r="L516" t="s">
        <v>2307</v>
      </c>
      <c r="M516" t="s">
        <v>2278</v>
      </c>
      <c r="N516">
        <v>2010</v>
      </c>
      <c r="O516" t="s">
        <v>18</v>
      </c>
      <c r="Q516" t="s">
        <v>1413</v>
      </c>
      <c r="R516" t="s">
        <v>1565</v>
      </c>
      <c r="T516" t="s">
        <v>18</v>
      </c>
      <c r="V516" t="s">
        <v>1111</v>
      </c>
      <c r="W516" t="s">
        <v>2143</v>
      </c>
    </row>
    <row r="517" spans="1:24" x14ac:dyDescent="0.25">
      <c r="A517" s="5"/>
      <c r="B517" t="s">
        <v>5441</v>
      </c>
      <c r="C517" t="str">
        <f>IF(OR(D517="x",E517="x",F517="x",H517="x"),"DELETED","READ")</f>
        <v>DELETED</v>
      </c>
      <c r="D517" s="5"/>
      <c r="E517" s="5" t="s">
        <v>5431</v>
      </c>
      <c r="F517" s="5"/>
      <c r="G517" s="5"/>
      <c r="H517" t="str">
        <f>HYPERLINK("http://dx.doi.org/10.1007/978-3-031-70396-6_9","http://dx.doi.org/10.1007/978-3-031-70396-6_9")</f>
        <v>http://dx.doi.org/10.1007/978-3-031-70396-6_9</v>
      </c>
      <c r="I517" t="s">
        <v>528</v>
      </c>
      <c r="J517" t="s">
        <v>170</v>
      </c>
      <c r="K517" t="s">
        <v>891</v>
      </c>
      <c r="L517" t="s">
        <v>556</v>
      </c>
      <c r="M517" t="s">
        <v>601</v>
      </c>
      <c r="N517">
        <v>2024</v>
      </c>
      <c r="O517">
        <v>14940</v>
      </c>
      <c r="P517" t="s">
        <v>18</v>
      </c>
      <c r="Q517">
        <v>146</v>
      </c>
      <c r="R517">
        <v>163</v>
      </c>
      <c r="S517" t="s">
        <v>18</v>
      </c>
      <c r="T517" t="s">
        <v>904</v>
      </c>
      <c r="U517" t="s">
        <v>905</v>
      </c>
      <c r="V517" t="s">
        <v>934</v>
      </c>
    </row>
    <row r="518" spans="1:24" x14ac:dyDescent="0.25">
      <c r="A518" s="5"/>
      <c r="B518" t="s">
        <v>5436</v>
      </c>
      <c r="C518" t="str">
        <f>IF(OR(D518="x",E518="x",F518="x",G518="x"),"DELETED","READ")</f>
        <v>DELETED</v>
      </c>
      <c r="D518" s="5" t="s">
        <v>5431</v>
      </c>
      <c r="E518" s="5"/>
      <c r="F518" s="5"/>
      <c r="G518" s="5"/>
      <c r="H518" s="6" t="s">
        <v>3148</v>
      </c>
      <c r="I518" t="s">
        <v>3147</v>
      </c>
      <c r="J518" t="s">
        <v>3152</v>
      </c>
      <c r="K518" t="s">
        <v>3149</v>
      </c>
      <c r="L518" t="s">
        <v>3150</v>
      </c>
      <c r="N518">
        <v>2016</v>
      </c>
      <c r="O518">
        <v>154</v>
      </c>
      <c r="Q518">
        <v>31</v>
      </c>
      <c r="R518">
        <v>41</v>
      </c>
      <c r="T518" t="s">
        <v>3151</v>
      </c>
    </row>
    <row r="519" spans="1:24" x14ac:dyDescent="0.25">
      <c r="A519" s="5"/>
      <c r="B519" t="s">
        <v>5436</v>
      </c>
      <c r="C519" t="str">
        <f>IF(OR(D519="x",E519="x",F519="x",G519="x"),"DELETED","READ")</f>
        <v>DELETED</v>
      </c>
      <c r="D519" s="5"/>
      <c r="E519" s="5" t="s">
        <v>5431</v>
      </c>
      <c r="F519" s="5"/>
      <c r="G519" s="5"/>
      <c r="H519" s="6" t="s">
        <v>3170</v>
      </c>
      <c r="I519" t="s">
        <v>3169</v>
      </c>
      <c r="J519" t="s">
        <v>3174</v>
      </c>
      <c r="K519" t="s">
        <v>3172</v>
      </c>
      <c r="L519" t="s">
        <v>3171</v>
      </c>
      <c r="N519">
        <v>2018</v>
      </c>
      <c r="O519">
        <v>466</v>
      </c>
      <c r="Q519">
        <v>55</v>
      </c>
      <c r="R519">
        <v>91</v>
      </c>
      <c r="T519" t="s">
        <v>3173</v>
      </c>
    </row>
    <row r="520" spans="1:24" x14ac:dyDescent="0.25">
      <c r="A520" s="5"/>
      <c r="B520" t="s">
        <v>5425</v>
      </c>
      <c r="C520" t="str">
        <f>IF(OR(D520="x",E520="x",F520="x",G520="x"),"DELETED","READ")</f>
        <v>READ</v>
      </c>
      <c r="D520" s="5"/>
      <c r="E520" s="5"/>
      <c r="F520" s="5"/>
      <c r="G520" s="5"/>
      <c r="H520" s="6" t="s">
        <v>4721</v>
      </c>
      <c r="I520" t="s">
        <v>3998</v>
      </c>
      <c r="J520" t="s">
        <v>6990</v>
      </c>
      <c r="K520" t="s">
        <v>5500</v>
      </c>
      <c r="L520" t="s">
        <v>5501</v>
      </c>
      <c r="N520">
        <v>2025</v>
      </c>
    </row>
    <row r="521" spans="1:24" x14ac:dyDescent="0.25">
      <c r="A521" s="5"/>
      <c r="B521" t="s">
        <v>5441</v>
      </c>
      <c r="C521" t="str">
        <f>IF(OR(D521="x",E521="x",F521="x",G521="x"),"DELETED","READ")</f>
        <v>DELETED</v>
      </c>
      <c r="D521" s="5" t="s">
        <v>5431</v>
      </c>
      <c r="E521" s="5"/>
      <c r="F521" s="5"/>
      <c r="G521" s="5"/>
      <c r="H521" s="6" t="s">
        <v>2950</v>
      </c>
      <c r="I521" t="s">
        <v>1318</v>
      </c>
      <c r="J521" t="s">
        <v>1847</v>
      </c>
      <c r="K521" t="s">
        <v>2048</v>
      </c>
      <c r="L521" t="s">
        <v>2189</v>
      </c>
      <c r="N521">
        <v>2025</v>
      </c>
      <c r="O521" t="s">
        <v>1421</v>
      </c>
      <c r="Q521" t="s">
        <v>1609</v>
      </c>
      <c r="R521" t="s">
        <v>1610</v>
      </c>
      <c r="T521" t="s">
        <v>990</v>
      </c>
      <c r="V521" t="s">
        <v>18</v>
      </c>
      <c r="W521" t="s">
        <v>2143</v>
      </c>
    </row>
    <row r="522" spans="1:24" x14ac:dyDescent="0.25">
      <c r="A522" s="5"/>
      <c r="B522" t="s">
        <v>5424</v>
      </c>
      <c r="C522" t="str">
        <f>IF(OR(D522="x",E522="x",F522="x",G522="x"),"DELETED","READ")</f>
        <v>DELETED</v>
      </c>
      <c r="D522" s="5"/>
      <c r="E522" s="5"/>
      <c r="F522" s="5" t="s">
        <v>5431</v>
      </c>
      <c r="G522" s="5"/>
      <c r="H522" s="6" t="s">
        <v>4817</v>
      </c>
      <c r="I522" t="s">
        <v>4066</v>
      </c>
      <c r="J522" t="s">
        <v>4628</v>
      </c>
      <c r="K522" t="s">
        <v>5684</v>
      </c>
      <c r="L522" t="s">
        <v>5564</v>
      </c>
      <c r="N522">
        <v>2024</v>
      </c>
      <c r="Q522">
        <v>193</v>
      </c>
      <c r="R522">
        <v>203</v>
      </c>
      <c r="V522" t="s">
        <v>5480</v>
      </c>
      <c r="W522" t="s">
        <v>5498</v>
      </c>
    </row>
    <row r="523" spans="1:24" x14ac:dyDescent="0.25">
      <c r="A523" s="5"/>
      <c r="B523" t="s">
        <v>5441</v>
      </c>
      <c r="C523" t="str">
        <f>IF(OR(D523="x",E523="x",F523="x",H523="x"),"DELETED","READ")</f>
        <v>DELETED</v>
      </c>
      <c r="D523" s="5"/>
      <c r="E523" s="5" t="s">
        <v>5431</v>
      </c>
      <c r="F523" s="5"/>
      <c r="G523" s="5"/>
      <c r="H523" t="s">
        <v>18</v>
      </c>
      <c r="I523" t="s">
        <v>357</v>
      </c>
      <c r="J523" t="s">
        <v>103</v>
      </c>
      <c r="K523" t="s">
        <v>720</v>
      </c>
      <c r="L523" t="s">
        <v>556</v>
      </c>
      <c r="M523" t="s">
        <v>601</v>
      </c>
      <c r="N523">
        <v>2024</v>
      </c>
      <c r="O523">
        <v>14940</v>
      </c>
      <c r="P523" t="s">
        <v>18</v>
      </c>
      <c r="Q523">
        <v>538</v>
      </c>
      <c r="R523">
        <v>540</v>
      </c>
      <c r="S523" t="s">
        <v>18</v>
      </c>
      <c r="T523" t="s">
        <v>904</v>
      </c>
      <c r="U523" t="s">
        <v>905</v>
      </c>
      <c r="V523" t="s">
        <v>934</v>
      </c>
    </row>
    <row r="524" spans="1:24" x14ac:dyDescent="0.25">
      <c r="A524" s="5"/>
      <c r="B524" t="s">
        <v>5424</v>
      </c>
      <c r="C524" t="str">
        <f>IF(OR(D524="x",E524="x",F524="x",G524="x"),"DELETED","READ")</f>
        <v>DELETED</v>
      </c>
      <c r="D524" s="5"/>
      <c r="E524" s="5"/>
      <c r="F524" s="5" t="s">
        <v>5431</v>
      </c>
      <c r="G524" s="5"/>
      <c r="H524" s="6" t="s">
        <v>4833</v>
      </c>
      <c r="I524" t="s">
        <v>4081</v>
      </c>
      <c r="J524" t="s">
        <v>7065</v>
      </c>
      <c r="K524" t="s">
        <v>5717</v>
      </c>
      <c r="L524" t="s">
        <v>5564</v>
      </c>
      <c r="N524">
        <v>2024</v>
      </c>
      <c r="Q524">
        <v>175</v>
      </c>
      <c r="R524">
        <v>191</v>
      </c>
      <c r="V524" t="s">
        <v>5480</v>
      </c>
      <c r="W524" t="s">
        <v>5498</v>
      </c>
    </row>
    <row r="525" spans="1:24" x14ac:dyDescent="0.25">
      <c r="A525" s="5"/>
      <c r="B525" t="s">
        <v>5424</v>
      </c>
      <c r="C525" t="str">
        <f>IF(OR(D525="x",E525="x",F525="x",G525="x"),"DELETED","READ")</f>
        <v>DELETED</v>
      </c>
      <c r="D525" s="5" t="s">
        <v>5431</v>
      </c>
      <c r="E525" s="5"/>
      <c r="F525" s="5"/>
      <c r="G525" s="5"/>
      <c r="H525" s="6" t="s">
        <v>5232</v>
      </c>
      <c r="I525" t="s">
        <v>4435</v>
      </c>
      <c r="J525" t="s">
        <v>4704</v>
      </c>
      <c r="K525" t="s">
        <v>6579</v>
      </c>
      <c r="L525" t="s">
        <v>6580</v>
      </c>
      <c r="N525">
        <v>2014</v>
      </c>
      <c r="Q525">
        <v>11</v>
      </c>
      <c r="R525">
        <v>49</v>
      </c>
      <c r="V525" t="s">
        <v>6581</v>
      </c>
      <c r="W525" t="s">
        <v>5505</v>
      </c>
      <c r="X525" t="s">
        <v>7451</v>
      </c>
    </row>
    <row r="526" spans="1:24" x14ac:dyDescent="0.25">
      <c r="A526" s="5"/>
      <c r="B526" t="s">
        <v>5441</v>
      </c>
      <c r="C526" t="str">
        <f>IF(OR(D526="x",E526="x",F526="x",H526="x"),"DELETED","READ")</f>
        <v>DELETED</v>
      </c>
      <c r="D526" s="5" t="s">
        <v>5431</v>
      </c>
      <c r="E526" s="5"/>
      <c r="F526" s="5"/>
      <c r="G526" s="5"/>
      <c r="H526" t="str">
        <f>HYPERLINK("http://dx.doi.org/10.1007/978-3-031-25383-6_11","http://dx.doi.org/10.1007/978-3-031-25383-6_11")</f>
        <v>http://dx.doi.org/10.1007/978-3-031-25383-6_11</v>
      </c>
      <c r="I526" t="s">
        <v>514</v>
      </c>
      <c r="J526" t="s">
        <v>255</v>
      </c>
      <c r="K526" t="s">
        <v>877</v>
      </c>
      <c r="L526" t="s">
        <v>549</v>
      </c>
      <c r="M526" t="s">
        <v>596</v>
      </c>
      <c r="N526">
        <v>2023</v>
      </c>
      <c r="O526">
        <v>460</v>
      </c>
      <c r="P526" t="s">
        <v>18</v>
      </c>
      <c r="Q526">
        <v>132</v>
      </c>
      <c r="R526">
        <v>144</v>
      </c>
      <c r="S526" t="s">
        <v>18</v>
      </c>
      <c r="T526" t="s">
        <v>901</v>
      </c>
      <c r="U526" t="s">
        <v>902</v>
      </c>
      <c r="V526" t="s">
        <v>925</v>
      </c>
    </row>
    <row r="527" spans="1:24" x14ac:dyDescent="0.25">
      <c r="A527" s="5"/>
      <c r="B527" t="s">
        <v>5436</v>
      </c>
      <c r="C527" t="str">
        <f>IF(OR(D527="x",E527="x",F527="x",G527="x"),"DELETED","READ")</f>
        <v>DELETED</v>
      </c>
      <c r="D527" s="5"/>
      <c r="E527" s="5" t="s">
        <v>5431</v>
      </c>
      <c r="F527" s="5"/>
      <c r="G527" s="5"/>
      <c r="H527" s="6" t="s">
        <v>3970</v>
      </c>
      <c r="I527" t="s">
        <v>3967</v>
      </c>
      <c r="J527" t="s">
        <v>3972</v>
      </c>
      <c r="K527" t="s">
        <v>3969</v>
      </c>
      <c r="L527" t="s">
        <v>3968</v>
      </c>
      <c r="N527">
        <v>2016</v>
      </c>
      <c r="O527">
        <v>2</v>
      </c>
      <c r="Q527">
        <v>30</v>
      </c>
      <c r="R527">
        <v>64</v>
      </c>
      <c r="T527" t="s">
        <v>3971</v>
      </c>
    </row>
    <row r="528" spans="1:24" x14ac:dyDescent="0.25">
      <c r="A528" s="5"/>
      <c r="B528" t="s">
        <v>5424</v>
      </c>
      <c r="C528" t="str">
        <f>IF(OR(D528="x",E528="x",F528="x",G528="x"),"DELETED","READ")</f>
        <v>DELETED</v>
      </c>
      <c r="D528" s="5"/>
      <c r="E528" s="5" t="s">
        <v>5431</v>
      </c>
      <c r="F528" s="5"/>
      <c r="G528" s="5"/>
      <c r="H528" s="6" t="s">
        <v>5127</v>
      </c>
      <c r="I528" t="s">
        <v>4339</v>
      </c>
      <c r="J528" t="s">
        <v>7144</v>
      </c>
      <c r="K528" t="s">
        <v>6356</v>
      </c>
      <c r="L528" t="s">
        <v>6314</v>
      </c>
      <c r="N528">
        <v>2018</v>
      </c>
      <c r="Q528">
        <v>341</v>
      </c>
      <c r="R528">
        <v>369</v>
      </c>
      <c r="V528" t="s">
        <v>6315</v>
      </c>
      <c r="W528" t="s">
        <v>5640</v>
      </c>
    </row>
    <row r="529" spans="1:24" x14ac:dyDescent="0.25">
      <c r="A529" s="5"/>
      <c r="B529" t="s">
        <v>5448</v>
      </c>
      <c r="C529" t="str">
        <f>IF(OR(D529="x",E529="x",F529="x",G529="x"),"DELETED","READ")</f>
        <v>DELETED</v>
      </c>
      <c r="D529" s="5" t="s">
        <v>5431</v>
      </c>
      <c r="E529" s="5"/>
      <c r="F529" s="5"/>
      <c r="G529" s="5"/>
      <c r="H529" s="6" t="s">
        <v>3848</v>
      </c>
      <c r="I529" t="s">
        <v>3847</v>
      </c>
      <c r="J529" t="s">
        <v>3853</v>
      </c>
      <c r="K529" t="s">
        <v>3849</v>
      </c>
      <c r="L529" t="s">
        <v>3850</v>
      </c>
      <c r="N529">
        <v>2018</v>
      </c>
      <c r="O529">
        <v>109</v>
      </c>
      <c r="Q529">
        <v>1</v>
      </c>
      <c r="R529">
        <v>48</v>
      </c>
      <c r="T529" t="s">
        <v>3852</v>
      </c>
      <c r="W529" t="s">
        <v>3851</v>
      </c>
      <c r="X529" t="s">
        <v>7451</v>
      </c>
    </row>
    <row r="530" spans="1:24" x14ac:dyDescent="0.25">
      <c r="A530" s="5"/>
      <c r="B530" t="s">
        <v>5426</v>
      </c>
      <c r="C530" t="str">
        <f>IF(OR(D530="x",E530="x",F530="x",G530="x"),"DELETED","READ")</f>
        <v>DELETED</v>
      </c>
      <c r="D530" s="5" t="s">
        <v>5431</v>
      </c>
      <c r="E530" s="5"/>
      <c r="F530" s="5"/>
      <c r="G530" s="5"/>
      <c r="H530" s="6" t="s">
        <v>4947</v>
      </c>
      <c r="I530" t="s">
        <v>4178</v>
      </c>
      <c r="J530" t="s">
        <v>7126</v>
      </c>
      <c r="K530" t="s">
        <v>5957</v>
      </c>
      <c r="L530" t="s">
        <v>5958</v>
      </c>
      <c r="N530">
        <v>2022</v>
      </c>
      <c r="Q530">
        <v>233</v>
      </c>
      <c r="R530">
        <v>242</v>
      </c>
      <c r="V530" t="s">
        <v>5959</v>
      </c>
      <c r="W530" t="s">
        <v>5539</v>
      </c>
    </row>
    <row r="531" spans="1:24" x14ac:dyDescent="0.25">
      <c r="A531" s="5"/>
      <c r="B531" t="s">
        <v>5445</v>
      </c>
      <c r="C531" t="str">
        <f>IF(OR(D531="x",E531="x",F531="x",H531="x"),"DELETED","READ")</f>
        <v>READ</v>
      </c>
      <c r="D531" s="5"/>
      <c r="E531" s="5"/>
      <c r="F531" s="5"/>
      <c r="G531" s="5"/>
      <c r="H531" t="s">
        <v>18</v>
      </c>
      <c r="I531" t="s">
        <v>408</v>
      </c>
      <c r="J531" t="s">
        <v>154</v>
      </c>
      <c r="K531" t="s">
        <v>771</v>
      </c>
      <c r="L531" t="s">
        <v>571</v>
      </c>
      <c r="M531" t="s">
        <v>618</v>
      </c>
      <c r="N531">
        <v>2019</v>
      </c>
      <c r="O531" t="s">
        <v>18</v>
      </c>
      <c r="P531" t="s">
        <v>18</v>
      </c>
      <c r="Q531">
        <v>501</v>
      </c>
      <c r="R531">
        <v>507</v>
      </c>
      <c r="S531" t="s">
        <v>18</v>
      </c>
      <c r="T531" t="s">
        <v>18</v>
      </c>
      <c r="U531" t="s">
        <v>18</v>
      </c>
      <c r="V531" t="s">
        <v>952</v>
      </c>
    </row>
    <row r="532" spans="1:24" x14ac:dyDescent="0.25">
      <c r="A532" s="5"/>
      <c r="B532" t="s">
        <v>5424</v>
      </c>
      <c r="C532" t="str">
        <f t="shared" ref="C532:C537" si="27">IF(OR(D532="x",E532="x",F532="x",G532="x"),"DELETED","READ")</f>
        <v>DELETED</v>
      </c>
      <c r="D532" s="5" t="s">
        <v>5431</v>
      </c>
      <c r="E532" s="5"/>
      <c r="F532" s="5"/>
      <c r="G532" s="5"/>
      <c r="H532" s="6" t="s">
        <v>5374</v>
      </c>
      <c r="I532" t="s">
        <v>4559</v>
      </c>
      <c r="J532" t="s">
        <v>18</v>
      </c>
      <c r="K532" t="s">
        <v>6880</v>
      </c>
      <c r="L532" t="s">
        <v>6881</v>
      </c>
      <c r="N532">
        <v>2008</v>
      </c>
      <c r="Q532">
        <v>411</v>
      </c>
      <c r="R532">
        <v>440</v>
      </c>
      <c r="V532" t="s">
        <v>6882</v>
      </c>
      <c r="W532" t="s">
        <v>5569</v>
      </c>
    </row>
    <row r="533" spans="1:24" x14ac:dyDescent="0.25">
      <c r="A533" s="5" t="s">
        <v>5431</v>
      </c>
      <c r="B533" t="s">
        <v>5424</v>
      </c>
      <c r="C533" t="str">
        <f t="shared" si="27"/>
        <v>READ</v>
      </c>
      <c r="D533" s="5"/>
      <c r="E533" s="5"/>
      <c r="F533" s="5"/>
      <c r="G533" s="5"/>
      <c r="H533" s="6" t="s">
        <v>5051</v>
      </c>
      <c r="I533" t="s">
        <v>4115</v>
      </c>
      <c r="J533" t="s">
        <v>7083</v>
      </c>
      <c r="K533" t="s">
        <v>6189</v>
      </c>
      <c r="L533" t="s">
        <v>5798</v>
      </c>
      <c r="N533">
        <v>2020</v>
      </c>
      <c r="Q533">
        <v>431</v>
      </c>
      <c r="R533">
        <v>452</v>
      </c>
      <c r="V533" t="s">
        <v>6190</v>
      </c>
      <c r="W533" t="s">
        <v>5539</v>
      </c>
    </row>
    <row r="534" spans="1:24" x14ac:dyDescent="0.25">
      <c r="A534" s="5"/>
      <c r="B534" t="s">
        <v>5424</v>
      </c>
      <c r="C534" t="str">
        <f t="shared" si="27"/>
        <v>DELETED</v>
      </c>
      <c r="D534" s="5" t="s">
        <v>5431</v>
      </c>
      <c r="E534" s="5"/>
      <c r="F534" s="5"/>
      <c r="G534" s="5"/>
      <c r="H534" s="6" t="s">
        <v>4826</v>
      </c>
      <c r="I534" t="s">
        <v>4075</v>
      </c>
      <c r="J534" t="s">
        <v>7036</v>
      </c>
      <c r="K534" t="s">
        <v>5706</v>
      </c>
      <c r="L534" t="s">
        <v>5615</v>
      </c>
      <c r="N534">
        <v>2024</v>
      </c>
      <c r="Q534">
        <v>181</v>
      </c>
      <c r="R534">
        <v>198</v>
      </c>
      <c r="V534" t="s">
        <v>5616</v>
      </c>
      <c r="W534" t="s">
        <v>5539</v>
      </c>
      <c r="X534" t="s">
        <v>7451</v>
      </c>
    </row>
    <row r="535" spans="1:24" x14ac:dyDescent="0.25">
      <c r="A535" s="5"/>
      <c r="B535" t="s">
        <v>5448</v>
      </c>
      <c r="C535" t="str">
        <f t="shared" si="27"/>
        <v>DELETED</v>
      </c>
      <c r="D535" s="5" t="s">
        <v>5431</v>
      </c>
      <c r="E535" s="5"/>
      <c r="F535" s="5"/>
      <c r="G535" s="5"/>
      <c r="H535" s="6" t="s">
        <v>3594</v>
      </c>
      <c r="I535" t="s">
        <v>3593</v>
      </c>
      <c r="J535" t="s">
        <v>3599</v>
      </c>
      <c r="K535" t="s">
        <v>3596</v>
      </c>
      <c r="L535" t="s">
        <v>3595</v>
      </c>
      <c r="N535">
        <v>2018</v>
      </c>
      <c r="Q535">
        <v>201</v>
      </c>
      <c r="R535">
        <v>220</v>
      </c>
      <c r="V535" t="s">
        <v>3597</v>
      </c>
      <c r="W535" t="s">
        <v>3598</v>
      </c>
    </row>
    <row r="536" spans="1:24" x14ac:dyDescent="0.25">
      <c r="A536" s="5"/>
      <c r="B536" t="s">
        <v>5424</v>
      </c>
      <c r="C536" t="str">
        <f t="shared" si="27"/>
        <v>DELETED</v>
      </c>
      <c r="D536" s="5" t="s">
        <v>5431</v>
      </c>
      <c r="E536" s="5"/>
      <c r="F536" s="5"/>
      <c r="G536" s="5"/>
      <c r="H536" s="6" t="s">
        <v>4866</v>
      </c>
      <c r="I536" t="s">
        <v>4110</v>
      </c>
      <c r="J536" t="s">
        <v>4639</v>
      </c>
      <c r="K536" t="s">
        <v>5784</v>
      </c>
      <c r="L536" t="s">
        <v>5785</v>
      </c>
      <c r="N536">
        <v>2023</v>
      </c>
      <c r="Q536">
        <v>215</v>
      </c>
      <c r="R536">
        <v>233</v>
      </c>
      <c r="V536" t="s">
        <v>5786</v>
      </c>
      <c r="W536" t="s">
        <v>5569</v>
      </c>
      <c r="X536" t="s">
        <v>7451</v>
      </c>
    </row>
    <row r="537" spans="1:24" x14ac:dyDescent="0.25">
      <c r="A537" s="5"/>
      <c r="B537" t="s">
        <v>5425</v>
      </c>
      <c r="C537" t="str">
        <f t="shared" si="27"/>
        <v>DELETED</v>
      </c>
      <c r="D537" s="5" t="s">
        <v>5431</v>
      </c>
      <c r="E537" s="5"/>
      <c r="F537" s="5"/>
      <c r="G537" s="5"/>
      <c r="H537" s="6" t="s">
        <v>5004</v>
      </c>
      <c r="I537" t="s">
        <v>4231</v>
      </c>
      <c r="J537" t="s">
        <v>7154</v>
      </c>
      <c r="K537" t="s">
        <v>6090</v>
      </c>
      <c r="L537" t="s">
        <v>6091</v>
      </c>
      <c r="N537">
        <v>2019</v>
      </c>
      <c r="O537">
        <v>32</v>
      </c>
      <c r="P537">
        <v>1</v>
      </c>
      <c r="Q537">
        <v>1</v>
      </c>
      <c r="R537">
        <v>8</v>
      </c>
      <c r="T537" t="s">
        <v>6092</v>
      </c>
    </row>
    <row r="538" spans="1:24" x14ac:dyDescent="0.25">
      <c r="A538" s="5"/>
      <c r="B538" t="s">
        <v>5442</v>
      </c>
      <c r="C538" t="str">
        <f>IF(OR(D538="x",E538="x",F538="x",H538="x"),"DELETED","READ")</f>
        <v>DELETED</v>
      </c>
      <c r="D538" s="5" t="s">
        <v>5431</v>
      </c>
      <c r="E538" s="5"/>
      <c r="F538" s="5"/>
      <c r="G538" s="5"/>
      <c r="H538" t="str">
        <f>HYPERLINK("http://dx.doi.org/10.1109/ICPM63005.2024.10680676","http://dx.doi.org/10.1109/ICPM63005.2024.10680676")</f>
        <v>http://dx.doi.org/10.1109/ICPM63005.2024.10680676</v>
      </c>
      <c r="I538" t="s">
        <v>335</v>
      </c>
      <c r="J538" t="s">
        <v>81</v>
      </c>
      <c r="K538" t="s">
        <v>698</v>
      </c>
      <c r="L538" t="s">
        <v>537</v>
      </c>
      <c r="M538" t="s">
        <v>599</v>
      </c>
      <c r="N538">
        <v>2024</v>
      </c>
      <c r="O538" t="s">
        <v>18</v>
      </c>
      <c r="P538" t="s">
        <v>18</v>
      </c>
      <c r="Q538" t="s">
        <v>895</v>
      </c>
      <c r="R538" t="s">
        <v>895</v>
      </c>
      <c r="S538" t="s">
        <v>18</v>
      </c>
      <c r="T538" t="s">
        <v>18</v>
      </c>
      <c r="U538" t="s">
        <v>18</v>
      </c>
      <c r="V538" t="s">
        <v>910</v>
      </c>
    </row>
    <row r="539" spans="1:24" x14ac:dyDescent="0.25">
      <c r="A539" s="5"/>
      <c r="B539" t="s">
        <v>5441</v>
      </c>
      <c r="C539" t="str">
        <f t="shared" ref="C539:C545" si="28">IF(OR(D539="x",E539="x",F539="x",G539="x"),"DELETED","READ")</f>
        <v>READ</v>
      </c>
      <c r="D539" s="5"/>
      <c r="E539" s="5"/>
      <c r="F539" s="5"/>
      <c r="G539" s="5"/>
      <c r="H539" s="6" t="s">
        <v>2832</v>
      </c>
      <c r="I539" t="s">
        <v>1198</v>
      </c>
      <c r="J539" t="s">
        <v>1738</v>
      </c>
      <c r="K539" t="s">
        <v>1928</v>
      </c>
      <c r="L539" t="s">
        <v>2185</v>
      </c>
      <c r="M539" t="s">
        <v>2162</v>
      </c>
      <c r="N539">
        <v>2024</v>
      </c>
      <c r="O539" t="s">
        <v>18</v>
      </c>
      <c r="Q539" t="s">
        <v>1413</v>
      </c>
      <c r="R539" t="s">
        <v>1414</v>
      </c>
      <c r="T539" t="s">
        <v>18</v>
      </c>
      <c r="V539" t="s">
        <v>1044</v>
      </c>
      <c r="W539" t="s">
        <v>2143</v>
      </c>
    </row>
    <row r="540" spans="1:24" x14ac:dyDescent="0.25">
      <c r="A540" s="5"/>
      <c r="B540" t="s">
        <v>5441</v>
      </c>
      <c r="C540" t="str">
        <f t="shared" si="28"/>
        <v>DELETED</v>
      </c>
      <c r="D540" s="5" t="s">
        <v>5431</v>
      </c>
      <c r="E540" s="5"/>
      <c r="F540" s="5"/>
      <c r="G540" s="5"/>
      <c r="H540" s="6" t="s">
        <v>2896</v>
      </c>
      <c r="I540" t="s">
        <v>1261</v>
      </c>
      <c r="J540" t="s">
        <v>1799</v>
      </c>
      <c r="K540" t="s">
        <v>1991</v>
      </c>
      <c r="L540" t="s">
        <v>2219</v>
      </c>
      <c r="M540" t="s">
        <v>2179</v>
      </c>
      <c r="N540">
        <v>2012</v>
      </c>
      <c r="O540" t="s">
        <v>18</v>
      </c>
      <c r="Q540" t="s">
        <v>1489</v>
      </c>
      <c r="R540" t="s">
        <v>1521</v>
      </c>
      <c r="T540" t="s">
        <v>999</v>
      </c>
      <c r="V540" t="s">
        <v>1070</v>
      </c>
      <c r="W540" t="s">
        <v>2143</v>
      </c>
    </row>
    <row r="541" spans="1:24" x14ac:dyDescent="0.25">
      <c r="A541" s="5"/>
      <c r="B541" t="s">
        <v>5426</v>
      </c>
      <c r="C541" t="str">
        <f t="shared" si="28"/>
        <v>READ</v>
      </c>
      <c r="D541" s="5"/>
      <c r="E541" s="5"/>
      <c r="F541" s="5"/>
      <c r="G541" s="5"/>
      <c r="H541" s="6" t="s">
        <v>5283</v>
      </c>
      <c r="I541" t="s">
        <v>4484</v>
      </c>
      <c r="J541" t="s">
        <v>7318</v>
      </c>
      <c r="K541" t="s">
        <v>6696</v>
      </c>
      <c r="L541" t="s">
        <v>5592</v>
      </c>
      <c r="N541">
        <v>2011</v>
      </c>
      <c r="Q541">
        <v>31</v>
      </c>
      <c r="R541">
        <v>45</v>
      </c>
      <c r="V541" t="s">
        <v>6697</v>
      </c>
      <c r="W541" t="s">
        <v>5640</v>
      </c>
    </row>
    <row r="542" spans="1:24" x14ac:dyDescent="0.25">
      <c r="A542" s="5"/>
      <c r="B542" t="s">
        <v>5441</v>
      </c>
      <c r="C542" t="str">
        <f t="shared" si="28"/>
        <v>DELETED</v>
      </c>
      <c r="D542" s="5" t="s">
        <v>5431</v>
      </c>
      <c r="E542" s="5"/>
      <c r="F542" s="5"/>
      <c r="G542" s="5"/>
      <c r="H542" s="6" t="s">
        <v>2883</v>
      </c>
      <c r="I542" t="s">
        <v>1247</v>
      </c>
      <c r="J542" t="s">
        <v>1788</v>
      </c>
      <c r="K542" t="s">
        <v>1977</v>
      </c>
      <c r="L542" t="s">
        <v>2240</v>
      </c>
      <c r="M542" t="s">
        <v>2184</v>
      </c>
      <c r="N542">
        <v>2014</v>
      </c>
      <c r="O542" t="s">
        <v>18</v>
      </c>
      <c r="Q542" t="s">
        <v>1501</v>
      </c>
      <c r="R542" t="s">
        <v>1502</v>
      </c>
      <c r="T542" t="s">
        <v>999</v>
      </c>
      <c r="V542" t="s">
        <v>1078</v>
      </c>
      <c r="W542" t="s">
        <v>2143</v>
      </c>
    </row>
    <row r="543" spans="1:24" x14ac:dyDescent="0.25">
      <c r="A543" s="5"/>
      <c r="B543" t="s">
        <v>5441</v>
      </c>
      <c r="C543" t="str">
        <f t="shared" si="28"/>
        <v>DELETED</v>
      </c>
      <c r="D543" s="5"/>
      <c r="E543" s="5" t="s">
        <v>5431</v>
      </c>
      <c r="F543" s="5"/>
      <c r="G543" s="5"/>
      <c r="H543" s="6" t="s">
        <v>2916</v>
      </c>
      <c r="I543" t="s">
        <v>1283</v>
      </c>
      <c r="J543" t="s">
        <v>1820</v>
      </c>
      <c r="K543" t="s">
        <v>2013</v>
      </c>
      <c r="L543" t="s">
        <v>2301</v>
      </c>
      <c r="M543" t="s">
        <v>2299</v>
      </c>
      <c r="N543">
        <v>2006</v>
      </c>
      <c r="O543" t="s">
        <v>18</v>
      </c>
      <c r="Q543" t="s">
        <v>1558</v>
      </c>
      <c r="R543" t="s">
        <v>1559</v>
      </c>
      <c r="T543" t="s">
        <v>1013</v>
      </c>
      <c r="V543" t="s">
        <v>1107</v>
      </c>
      <c r="W543" t="s">
        <v>2143</v>
      </c>
    </row>
    <row r="544" spans="1:24" x14ac:dyDescent="0.25">
      <c r="A544" s="5"/>
      <c r="B544" t="s">
        <v>5436</v>
      </c>
      <c r="C544" t="str">
        <f t="shared" si="28"/>
        <v>DELETED</v>
      </c>
      <c r="D544" s="5"/>
      <c r="E544" s="5" t="s">
        <v>5431</v>
      </c>
      <c r="F544" s="5"/>
      <c r="G544" s="5"/>
      <c r="H544" s="6" t="s">
        <v>3433</v>
      </c>
      <c r="I544" t="s">
        <v>3432</v>
      </c>
      <c r="J544" t="s">
        <v>3437</v>
      </c>
      <c r="K544" t="s">
        <v>3434</v>
      </c>
      <c r="L544" t="s">
        <v>3435</v>
      </c>
      <c r="N544">
        <v>2022</v>
      </c>
      <c r="O544">
        <v>3</v>
      </c>
      <c r="Q544">
        <v>100075</v>
      </c>
      <c r="R544">
        <v>100075</v>
      </c>
      <c r="T544" t="s">
        <v>3436</v>
      </c>
    </row>
    <row r="545" spans="1:23" x14ac:dyDescent="0.25">
      <c r="A545" s="5"/>
      <c r="B545" t="s">
        <v>5441</v>
      </c>
      <c r="C545" t="str">
        <f t="shared" si="28"/>
        <v>DELETED</v>
      </c>
      <c r="D545" s="5" t="s">
        <v>5431</v>
      </c>
      <c r="E545" s="5"/>
      <c r="F545" s="5"/>
      <c r="G545" s="5"/>
      <c r="H545" s="6" t="s">
        <v>2979</v>
      </c>
      <c r="I545" t="s">
        <v>1348</v>
      </c>
      <c r="J545" t="s">
        <v>1876</v>
      </c>
      <c r="K545" t="s">
        <v>2077</v>
      </c>
      <c r="L545" t="s">
        <v>2189</v>
      </c>
      <c r="N545">
        <v>2022</v>
      </c>
      <c r="O545" t="s">
        <v>1441</v>
      </c>
      <c r="Q545" t="s">
        <v>1660</v>
      </c>
      <c r="R545" t="s">
        <v>1661</v>
      </c>
      <c r="T545" t="s">
        <v>990</v>
      </c>
      <c r="V545" t="s">
        <v>18</v>
      </c>
      <c r="W545" t="s">
        <v>2143</v>
      </c>
    </row>
    <row r="546" spans="1:23" x14ac:dyDescent="0.25">
      <c r="A546" s="5"/>
      <c r="B546" t="s">
        <v>5441</v>
      </c>
      <c r="C546" t="str">
        <f>IF(OR(D546="x",E546="x",F546="x",H546="x"),"DELETED","READ")</f>
        <v>READ</v>
      </c>
      <c r="D546" s="5"/>
      <c r="E546" s="5"/>
      <c r="F546" s="5"/>
      <c r="G546" s="5"/>
      <c r="H546" t="str">
        <f>HYPERLINK("http://dx.doi.org/10.1007/978-3-031-27815-0_33","http://dx.doi.org/10.1007/978-3-031-27815-0_33")</f>
        <v>http://dx.doi.org/10.1007/978-3-031-27815-0_33</v>
      </c>
      <c r="I546" t="s">
        <v>321</v>
      </c>
      <c r="J546" t="s">
        <v>68</v>
      </c>
      <c r="K546" t="s">
        <v>684</v>
      </c>
      <c r="L546" t="s">
        <v>535</v>
      </c>
      <c r="M546" t="s">
        <v>597</v>
      </c>
      <c r="N546">
        <v>2023</v>
      </c>
      <c r="O546">
        <v>468</v>
      </c>
      <c r="P546" t="s">
        <v>18</v>
      </c>
      <c r="Q546">
        <v>453</v>
      </c>
      <c r="R546">
        <v>465</v>
      </c>
      <c r="S546" t="s">
        <v>18</v>
      </c>
      <c r="T546" t="s">
        <v>901</v>
      </c>
      <c r="U546" t="s">
        <v>902</v>
      </c>
      <c r="V546" t="s">
        <v>908</v>
      </c>
      <c r="W546" t="s">
        <v>5498</v>
      </c>
    </row>
    <row r="547" spans="1:23" x14ac:dyDescent="0.25">
      <c r="A547" s="5" t="s">
        <v>5431</v>
      </c>
      <c r="B547" t="s">
        <v>5426</v>
      </c>
      <c r="C547" t="str">
        <f>IF(OR(D547="x",E547="x",F547="x",G547="x"),"DELETED","READ")</f>
        <v>DELETED</v>
      </c>
      <c r="D547" s="5"/>
      <c r="E547" s="5" t="s">
        <v>5431</v>
      </c>
      <c r="F547" s="5"/>
      <c r="G547" s="5"/>
      <c r="H547" s="6" t="s">
        <v>4768</v>
      </c>
      <c r="I547" t="s">
        <v>321</v>
      </c>
      <c r="J547" t="s">
        <v>7025</v>
      </c>
      <c r="K547" t="s">
        <v>684</v>
      </c>
      <c r="L547" t="s">
        <v>5525</v>
      </c>
      <c r="N547">
        <v>2023</v>
      </c>
      <c r="Q547">
        <v>453</v>
      </c>
      <c r="R547">
        <v>465</v>
      </c>
      <c r="V547" t="s">
        <v>5491</v>
      </c>
      <c r="W547" t="s">
        <v>5498</v>
      </c>
    </row>
    <row r="548" spans="1:23" x14ac:dyDescent="0.25">
      <c r="A548" s="5"/>
      <c r="B548" t="s">
        <v>5441</v>
      </c>
      <c r="C548" t="str">
        <f>IF(OR(D548="x",E548="x",F548="x",H548="x"),"DELETED","READ")</f>
        <v>DELETED</v>
      </c>
      <c r="D548" s="5"/>
      <c r="E548" s="5" t="s">
        <v>5431</v>
      </c>
      <c r="F548" s="5"/>
      <c r="G548" s="5"/>
      <c r="H548" t="str">
        <f>HYPERLINK("http://dx.doi.org/10.1007/978-3-031-25383-6_21","http://dx.doi.org/10.1007/978-3-031-25383-6_21")</f>
        <v>http://dx.doi.org/10.1007/978-3-031-25383-6_21</v>
      </c>
      <c r="I548" t="s">
        <v>349</v>
      </c>
      <c r="J548" t="s">
        <v>95</v>
      </c>
      <c r="K548" t="s">
        <v>712</v>
      </c>
      <c r="L548" t="s">
        <v>549</v>
      </c>
      <c r="M548" t="s">
        <v>596</v>
      </c>
      <c r="N548">
        <v>2023</v>
      </c>
      <c r="O548">
        <v>460</v>
      </c>
      <c r="P548" t="s">
        <v>18</v>
      </c>
      <c r="Q548">
        <v>286</v>
      </c>
      <c r="R548">
        <v>297</v>
      </c>
      <c r="S548" t="s">
        <v>18</v>
      </c>
      <c r="T548" t="s">
        <v>901</v>
      </c>
      <c r="U548" t="s">
        <v>902</v>
      </c>
      <c r="V548" t="s">
        <v>925</v>
      </c>
    </row>
    <row r="549" spans="1:23" x14ac:dyDescent="0.25">
      <c r="A549" s="5"/>
      <c r="B549" t="s">
        <v>5425</v>
      </c>
      <c r="C549" t="str">
        <f t="shared" ref="C549:C567" si="29">IF(OR(D549="x",E549="x",F549="x",G549="x"),"DELETED","READ")</f>
        <v>DELETED</v>
      </c>
      <c r="D549" s="5"/>
      <c r="E549" s="5" t="s">
        <v>5431</v>
      </c>
      <c r="F549" s="5"/>
      <c r="G549" s="5"/>
      <c r="H549" s="6" t="s">
        <v>5260</v>
      </c>
      <c r="I549" t="s">
        <v>4463</v>
      </c>
      <c r="J549" t="s">
        <v>7299</v>
      </c>
      <c r="K549" t="s">
        <v>6645</v>
      </c>
      <c r="L549" t="s">
        <v>6646</v>
      </c>
      <c r="N549">
        <v>2014</v>
      </c>
      <c r="O549">
        <v>19</v>
      </c>
      <c r="P549">
        <v>2</v>
      </c>
      <c r="Q549">
        <v>171</v>
      </c>
      <c r="R549">
        <v>209</v>
      </c>
      <c r="T549" t="s">
        <v>6647</v>
      </c>
    </row>
    <row r="550" spans="1:23" x14ac:dyDescent="0.25">
      <c r="A550" s="5"/>
      <c r="B550" t="s">
        <v>5426</v>
      </c>
      <c r="C550" t="str">
        <f t="shared" si="29"/>
        <v>DELETED</v>
      </c>
      <c r="D550" s="5" t="s">
        <v>5431</v>
      </c>
      <c r="E550" s="5"/>
      <c r="F550" s="5"/>
      <c r="G550" s="5"/>
      <c r="H550" s="6" t="s">
        <v>4816</v>
      </c>
      <c r="I550" t="s">
        <v>4065</v>
      </c>
      <c r="J550" t="s">
        <v>7056</v>
      </c>
      <c r="K550" t="s">
        <v>5681</v>
      </c>
      <c r="L550" t="s">
        <v>5682</v>
      </c>
      <c r="N550">
        <v>2024</v>
      </c>
      <c r="Q550">
        <v>91</v>
      </c>
      <c r="R550">
        <v>103</v>
      </c>
      <c r="V550" t="s">
        <v>5683</v>
      </c>
      <c r="W550" t="s">
        <v>5498</v>
      </c>
    </row>
    <row r="551" spans="1:23" x14ac:dyDescent="0.25">
      <c r="A551" s="5"/>
      <c r="B551" t="s">
        <v>5436</v>
      </c>
      <c r="C551" t="str">
        <f t="shared" si="29"/>
        <v>DELETED</v>
      </c>
      <c r="D551" s="5"/>
      <c r="E551" s="5" t="s">
        <v>5431</v>
      </c>
      <c r="F551" s="5"/>
      <c r="G551" s="5"/>
      <c r="H551" s="6" t="s">
        <v>3072</v>
      </c>
      <c r="I551" t="s">
        <v>3071</v>
      </c>
      <c r="J551" t="s">
        <v>3076</v>
      </c>
      <c r="K551" t="s">
        <v>3074</v>
      </c>
      <c r="L551" t="s">
        <v>3073</v>
      </c>
      <c r="N551">
        <v>2023</v>
      </c>
      <c r="O551">
        <v>120</v>
      </c>
      <c r="Q551">
        <v>451</v>
      </c>
      <c r="R551">
        <v>456</v>
      </c>
      <c r="T551" t="s">
        <v>3075</v>
      </c>
    </row>
    <row r="552" spans="1:23" x14ac:dyDescent="0.25">
      <c r="A552" s="5"/>
      <c r="B552" t="s">
        <v>5441</v>
      </c>
      <c r="C552" t="str">
        <f t="shared" si="29"/>
        <v>DELETED</v>
      </c>
      <c r="D552" s="5"/>
      <c r="E552" s="5" t="s">
        <v>5431</v>
      </c>
      <c r="F552" s="5"/>
      <c r="G552" s="5"/>
      <c r="H552" s="6" t="s">
        <v>2969</v>
      </c>
      <c r="I552" t="s">
        <v>1338</v>
      </c>
      <c r="J552" t="s">
        <v>1866</v>
      </c>
      <c r="K552" t="s">
        <v>2067</v>
      </c>
      <c r="L552" t="s">
        <v>2374</v>
      </c>
      <c r="N552">
        <v>2012</v>
      </c>
      <c r="O552" t="s">
        <v>1646</v>
      </c>
      <c r="P552">
        <v>3</v>
      </c>
      <c r="Q552" t="s">
        <v>1583</v>
      </c>
      <c r="R552" t="s">
        <v>1647</v>
      </c>
      <c r="T552" t="s">
        <v>1029</v>
      </c>
      <c r="V552" t="s">
        <v>18</v>
      </c>
      <c r="W552" t="s">
        <v>2143</v>
      </c>
    </row>
    <row r="553" spans="1:23" x14ac:dyDescent="0.25">
      <c r="A553" s="5"/>
      <c r="B553" t="s">
        <v>5436</v>
      </c>
      <c r="C553" t="str">
        <f t="shared" si="29"/>
        <v>DELETED</v>
      </c>
      <c r="D553" s="5"/>
      <c r="E553" s="5" t="s">
        <v>5431</v>
      </c>
      <c r="F553" s="5"/>
      <c r="G553" s="5"/>
      <c r="H553" s="6" t="s">
        <v>3351</v>
      </c>
      <c r="I553" t="s">
        <v>3350</v>
      </c>
      <c r="J553" t="s">
        <v>3353</v>
      </c>
      <c r="K553" t="s">
        <v>3352</v>
      </c>
      <c r="L553" t="s">
        <v>3078</v>
      </c>
      <c r="M553" t="s">
        <v>3208</v>
      </c>
      <c r="N553">
        <v>2008</v>
      </c>
      <c r="O553">
        <v>64</v>
      </c>
      <c r="P553">
        <v>1</v>
      </c>
      <c r="Q553">
        <v>55</v>
      </c>
      <c r="R553">
        <v>74</v>
      </c>
      <c r="T553" t="s">
        <v>955</v>
      </c>
    </row>
    <row r="554" spans="1:23" x14ac:dyDescent="0.25">
      <c r="A554" s="5"/>
      <c r="B554" t="s">
        <v>5426</v>
      </c>
      <c r="C554" t="str">
        <f t="shared" si="29"/>
        <v>DELETED</v>
      </c>
      <c r="D554" s="5"/>
      <c r="E554" s="5"/>
      <c r="F554" s="5" t="s">
        <v>5431</v>
      </c>
      <c r="G554" s="5"/>
      <c r="H554" s="6" t="s">
        <v>5393</v>
      </c>
      <c r="I554" t="s">
        <v>4578</v>
      </c>
      <c r="J554" t="s">
        <v>7401</v>
      </c>
      <c r="K554" t="s">
        <v>6920</v>
      </c>
      <c r="L554" t="s">
        <v>4144</v>
      </c>
      <c r="N554">
        <v>2006</v>
      </c>
      <c r="Q554">
        <v>129</v>
      </c>
      <c r="R554">
        <v>144</v>
      </c>
      <c r="V554" t="s">
        <v>6921</v>
      </c>
      <c r="W554" t="s">
        <v>5640</v>
      </c>
    </row>
    <row r="555" spans="1:23" x14ac:dyDescent="0.25">
      <c r="A555" s="5"/>
      <c r="B555" t="s">
        <v>5426</v>
      </c>
      <c r="C555" t="str">
        <f t="shared" si="29"/>
        <v>DELETED</v>
      </c>
      <c r="D555" s="5" t="s">
        <v>5431</v>
      </c>
      <c r="E555" s="5"/>
      <c r="F555" s="5"/>
      <c r="G555" s="5"/>
      <c r="H555" s="6" t="s">
        <v>5419</v>
      </c>
      <c r="I555" t="s">
        <v>4604</v>
      </c>
      <c r="J555" t="s">
        <v>7420</v>
      </c>
      <c r="K555" t="s">
        <v>6970</v>
      </c>
      <c r="L555" t="s">
        <v>4144</v>
      </c>
      <c r="N555">
        <v>2004</v>
      </c>
      <c r="Q555">
        <v>244</v>
      </c>
      <c r="R555">
        <v>260</v>
      </c>
      <c r="V555" t="s">
        <v>6971</v>
      </c>
      <c r="W555" t="s">
        <v>5640</v>
      </c>
    </row>
    <row r="556" spans="1:23" x14ac:dyDescent="0.25">
      <c r="A556" s="5"/>
      <c r="B556" t="s">
        <v>5424</v>
      </c>
      <c r="C556" t="str">
        <f t="shared" si="29"/>
        <v>DELETED</v>
      </c>
      <c r="D556" s="5"/>
      <c r="E556" s="5"/>
      <c r="F556" s="5" t="s">
        <v>5431</v>
      </c>
      <c r="G556" s="5"/>
      <c r="H556" s="6" t="s">
        <v>5156</v>
      </c>
      <c r="I556" t="s">
        <v>4364</v>
      </c>
      <c r="J556" t="s">
        <v>4615</v>
      </c>
      <c r="K556" t="s">
        <v>6415</v>
      </c>
      <c r="L556" t="s">
        <v>6416</v>
      </c>
      <c r="N556">
        <v>2015</v>
      </c>
      <c r="Q556">
        <v>105</v>
      </c>
      <c r="R556">
        <v>128</v>
      </c>
      <c r="V556" t="s">
        <v>6417</v>
      </c>
      <c r="W556" t="s">
        <v>5539</v>
      </c>
    </row>
    <row r="557" spans="1:23" x14ac:dyDescent="0.25">
      <c r="A557" s="5"/>
      <c r="B557" t="s">
        <v>5425</v>
      </c>
      <c r="C557" t="str">
        <f t="shared" si="29"/>
        <v>DELETED</v>
      </c>
      <c r="D557" s="5"/>
      <c r="E557" s="5" t="s">
        <v>5431</v>
      </c>
      <c r="F557" s="5"/>
      <c r="G557" s="5"/>
      <c r="H557" s="6" t="s">
        <v>5385</v>
      </c>
      <c r="I557" t="s">
        <v>4570</v>
      </c>
      <c r="J557" t="s">
        <v>1791</v>
      </c>
      <c r="K557" t="s">
        <v>6904</v>
      </c>
      <c r="L557" t="s">
        <v>5690</v>
      </c>
      <c r="N557">
        <v>2005</v>
      </c>
      <c r="O557">
        <v>10</v>
      </c>
      <c r="P557">
        <v>3</v>
      </c>
      <c r="Q557">
        <v>198</v>
      </c>
      <c r="R557">
        <v>211</v>
      </c>
      <c r="T557" t="s">
        <v>5691</v>
      </c>
    </row>
    <row r="558" spans="1:23" x14ac:dyDescent="0.25">
      <c r="A558" s="5"/>
      <c r="B558" t="s">
        <v>5441</v>
      </c>
      <c r="C558" t="str">
        <f t="shared" si="29"/>
        <v>DELETED</v>
      </c>
      <c r="D558" s="5"/>
      <c r="E558" s="5"/>
      <c r="F558" s="5" t="s">
        <v>5431</v>
      </c>
      <c r="G558" s="5"/>
      <c r="H558" s="6" t="s">
        <v>2901</v>
      </c>
      <c r="I558" t="s">
        <v>1266</v>
      </c>
      <c r="J558" t="s">
        <v>1804</v>
      </c>
      <c r="K558" t="s">
        <v>1996</v>
      </c>
      <c r="L558" t="s">
        <v>2189</v>
      </c>
      <c r="N558">
        <v>2021</v>
      </c>
      <c r="O558" t="s">
        <v>1415</v>
      </c>
      <c r="Q558" t="s">
        <v>1529</v>
      </c>
      <c r="R558" t="s">
        <v>1530</v>
      </c>
      <c r="T558" t="s">
        <v>990</v>
      </c>
      <c r="V558" t="s">
        <v>18</v>
      </c>
      <c r="W558" t="s">
        <v>2143</v>
      </c>
    </row>
    <row r="559" spans="1:23" x14ac:dyDescent="0.25">
      <c r="A559" s="5"/>
      <c r="B559" t="s">
        <v>5441</v>
      </c>
      <c r="C559" t="str">
        <f t="shared" si="29"/>
        <v>DELETED</v>
      </c>
      <c r="D559" s="5" t="s">
        <v>5431</v>
      </c>
      <c r="E559" s="5"/>
      <c r="F559" s="5"/>
      <c r="G559" s="5"/>
      <c r="H559" s="6" t="s">
        <v>2948</v>
      </c>
      <c r="I559" t="s">
        <v>1315</v>
      </c>
      <c r="J559" t="s">
        <v>1845</v>
      </c>
      <c r="K559" t="s">
        <v>2045</v>
      </c>
      <c r="L559" t="s">
        <v>2339</v>
      </c>
      <c r="M559" t="s">
        <v>2295</v>
      </c>
      <c r="N559">
        <v>2015</v>
      </c>
      <c r="O559" t="s">
        <v>18</v>
      </c>
      <c r="Q559" t="s">
        <v>1413</v>
      </c>
      <c r="R559" t="s">
        <v>1414</v>
      </c>
      <c r="T559" t="s">
        <v>18</v>
      </c>
      <c r="V559" t="s">
        <v>1130</v>
      </c>
      <c r="W559" t="s">
        <v>2143</v>
      </c>
    </row>
    <row r="560" spans="1:23" x14ac:dyDescent="0.25">
      <c r="A560" s="5"/>
      <c r="B560" t="s">
        <v>5424</v>
      </c>
      <c r="C560" t="str">
        <f t="shared" si="29"/>
        <v>DELETED</v>
      </c>
      <c r="D560" s="5" t="s">
        <v>5431</v>
      </c>
      <c r="E560" s="5"/>
      <c r="F560" s="5"/>
      <c r="G560" s="5"/>
      <c r="H560" s="6" t="s">
        <v>4982</v>
      </c>
      <c r="I560" t="s">
        <v>4209</v>
      </c>
      <c r="J560" t="s">
        <v>4665</v>
      </c>
      <c r="K560" t="s">
        <v>6044</v>
      </c>
      <c r="L560" t="s">
        <v>6045</v>
      </c>
      <c r="N560">
        <v>2024</v>
      </c>
      <c r="Q560">
        <v>275</v>
      </c>
      <c r="R560">
        <v>319</v>
      </c>
      <c r="V560" t="s">
        <v>6046</v>
      </c>
      <c r="W560" t="s">
        <v>5505</v>
      </c>
    </row>
    <row r="561" spans="1:23" x14ac:dyDescent="0.25">
      <c r="A561" s="5" t="s">
        <v>5431</v>
      </c>
      <c r="B561" t="s">
        <v>5424</v>
      </c>
      <c r="C561" t="str">
        <f t="shared" si="29"/>
        <v>DELETED</v>
      </c>
      <c r="D561" s="5" t="s">
        <v>5431</v>
      </c>
      <c r="E561" s="5"/>
      <c r="F561" s="5"/>
      <c r="G561" s="5"/>
      <c r="H561" s="6" t="s">
        <v>5060</v>
      </c>
      <c r="I561" t="s">
        <v>4209</v>
      </c>
      <c r="J561" t="s">
        <v>4665</v>
      </c>
      <c r="K561" t="s">
        <v>6210</v>
      </c>
      <c r="L561" t="s">
        <v>6045</v>
      </c>
      <c r="N561">
        <v>2021</v>
      </c>
      <c r="Q561">
        <v>227</v>
      </c>
      <c r="R561">
        <v>269</v>
      </c>
      <c r="V561" t="s">
        <v>6211</v>
      </c>
      <c r="W561" t="s">
        <v>5505</v>
      </c>
    </row>
    <row r="562" spans="1:23" x14ac:dyDescent="0.25">
      <c r="A562" s="5"/>
      <c r="B562" t="s">
        <v>5426</v>
      </c>
      <c r="C562" t="str">
        <f t="shared" si="29"/>
        <v>DELETED</v>
      </c>
      <c r="D562" s="5"/>
      <c r="E562" s="5"/>
      <c r="F562" s="5" t="s">
        <v>5431</v>
      </c>
      <c r="G562" s="5"/>
      <c r="H562" s="6" t="s">
        <v>5313</v>
      </c>
      <c r="I562" t="s">
        <v>4509</v>
      </c>
      <c r="J562" t="s">
        <v>7338</v>
      </c>
      <c r="K562" t="s">
        <v>6755</v>
      </c>
      <c r="L562" t="s">
        <v>6756</v>
      </c>
      <c r="N562">
        <v>2011</v>
      </c>
      <c r="Q562">
        <v>390</v>
      </c>
      <c r="R562">
        <v>399</v>
      </c>
      <c r="V562" t="s">
        <v>6757</v>
      </c>
      <c r="W562" t="s">
        <v>5640</v>
      </c>
    </row>
    <row r="563" spans="1:23" x14ac:dyDescent="0.25">
      <c r="A563" s="5"/>
      <c r="B563" t="s">
        <v>5426</v>
      </c>
      <c r="C563" t="str">
        <f t="shared" si="29"/>
        <v>DELETED</v>
      </c>
      <c r="D563" s="5"/>
      <c r="E563" s="5"/>
      <c r="F563" s="5" t="s">
        <v>5431</v>
      </c>
      <c r="G563" s="5"/>
      <c r="H563" s="6" t="s">
        <v>5296</v>
      </c>
      <c r="I563" t="s">
        <v>4495</v>
      </c>
      <c r="J563" t="s">
        <v>7326</v>
      </c>
      <c r="K563" t="s">
        <v>6727</v>
      </c>
      <c r="L563" t="s">
        <v>5526</v>
      </c>
      <c r="N563">
        <v>2011</v>
      </c>
      <c r="Q563">
        <v>201</v>
      </c>
      <c r="R563">
        <v>207</v>
      </c>
      <c r="V563" t="s">
        <v>6728</v>
      </c>
      <c r="W563" t="s">
        <v>5640</v>
      </c>
    </row>
    <row r="564" spans="1:23" x14ac:dyDescent="0.25">
      <c r="A564" s="5"/>
      <c r="B564" t="s">
        <v>5424</v>
      </c>
      <c r="C564" t="str">
        <f t="shared" si="29"/>
        <v>DELETED</v>
      </c>
      <c r="D564" s="5"/>
      <c r="E564" s="5"/>
      <c r="F564" s="5" t="s">
        <v>5431</v>
      </c>
      <c r="G564" s="5"/>
      <c r="H564" s="6" t="s">
        <v>5293</v>
      </c>
      <c r="I564" t="s">
        <v>1375</v>
      </c>
      <c r="J564" t="s">
        <v>4615</v>
      </c>
      <c r="K564" t="s">
        <v>6722</v>
      </c>
      <c r="L564" t="s">
        <v>6720</v>
      </c>
      <c r="N564">
        <v>2011</v>
      </c>
      <c r="Q564">
        <v>1</v>
      </c>
      <c r="R564">
        <v>25</v>
      </c>
      <c r="V564" t="s">
        <v>6721</v>
      </c>
      <c r="W564" t="s">
        <v>5640</v>
      </c>
    </row>
    <row r="565" spans="1:23" x14ac:dyDescent="0.25">
      <c r="A565" s="5"/>
      <c r="B565" t="s">
        <v>5424</v>
      </c>
      <c r="C565" t="str">
        <f t="shared" si="29"/>
        <v>DELETED</v>
      </c>
      <c r="D565" s="5"/>
      <c r="E565" s="5"/>
      <c r="F565" s="5" t="s">
        <v>5431</v>
      </c>
      <c r="G565" s="5"/>
      <c r="H565" s="6" t="s">
        <v>5112</v>
      </c>
      <c r="I565" t="s">
        <v>4325</v>
      </c>
      <c r="J565" t="s">
        <v>4682</v>
      </c>
      <c r="K565" t="s">
        <v>6324</v>
      </c>
      <c r="L565" t="s">
        <v>6311</v>
      </c>
      <c r="N565">
        <v>2016</v>
      </c>
      <c r="Q565">
        <v>25</v>
      </c>
      <c r="R565">
        <v>52</v>
      </c>
      <c r="V565" t="s">
        <v>6312</v>
      </c>
      <c r="W565" t="s">
        <v>5640</v>
      </c>
    </row>
    <row r="566" spans="1:23" x14ac:dyDescent="0.25">
      <c r="A566" s="5"/>
      <c r="B566" t="s">
        <v>5426</v>
      </c>
      <c r="C566" t="str">
        <f t="shared" si="29"/>
        <v>DELETED</v>
      </c>
      <c r="D566" s="5"/>
      <c r="E566" s="5"/>
      <c r="F566" s="5" t="s">
        <v>5431</v>
      </c>
      <c r="G566" s="5"/>
      <c r="H566" s="6" t="s">
        <v>5408</v>
      </c>
      <c r="I566" t="s">
        <v>4593</v>
      </c>
      <c r="J566" t="s">
        <v>7413</v>
      </c>
      <c r="K566" t="s">
        <v>6947</v>
      </c>
      <c r="L566" t="s">
        <v>6948</v>
      </c>
      <c r="N566">
        <v>2005</v>
      </c>
      <c r="Q566">
        <v>130</v>
      </c>
      <c r="R566">
        <v>147</v>
      </c>
      <c r="V566" t="s">
        <v>6949</v>
      </c>
      <c r="W566" t="s">
        <v>5640</v>
      </c>
    </row>
    <row r="567" spans="1:23" x14ac:dyDescent="0.25">
      <c r="A567" s="5"/>
      <c r="B567" t="s">
        <v>5436</v>
      </c>
      <c r="C567" t="str">
        <f t="shared" si="29"/>
        <v>DELETED</v>
      </c>
      <c r="D567" s="5"/>
      <c r="E567" s="5" t="s">
        <v>5431</v>
      </c>
      <c r="F567" s="5"/>
      <c r="G567" s="5"/>
      <c r="H567" s="6" t="s">
        <v>3742</v>
      </c>
      <c r="I567" t="s">
        <v>3741</v>
      </c>
      <c r="J567" t="s">
        <v>3744</v>
      </c>
      <c r="K567" t="s">
        <v>3743</v>
      </c>
      <c r="L567" t="s">
        <v>3053</v>
      </c>
      <c r="N567">
        <v>2021</v>
      </c>
      <c r="O567">
        <v>101</v>
      </c>
      <c r="Q567">
        <v>101446</v>
      </c>
      <c r="R567">
        <v>101446</v>
      </c>
      <c r="T567" t="s">
        <v>3054</v>
      </c>
    </row>
    <row r="568" spans="1:23" x14ac:dyDescent="0.25">
      <c r="A568" s="5"/>
      <c r="B568" t="s">
        <v>5436</v>
      </c>
      <c r="C568" t="str">
        <f>IF(OR(D568="x",E568="x",F568="x",H568="x"),"DELETED","READ")</f>
        <v>DELETED</v>
      </c>
      <c r="D568" s="5"/>
      <c r="E568" s="5"/>
      <c r="F568" s="5" t="s">
        <v>5431</v>
      </c>
      <c r="G568" s="5"/>
      <c r="H568" t="str">
        <f>HYPERLINK("http://dx.doi.org/10.1016/j.jsis.2022.101745","http://dx.doi.org/10.1016/j.jsis.2022.101745")</f>
        <v>http://dx.doi.org/10.1016/j.jsis.2022.101745</v>
      </c>
      <c r="I568" t="s">
        <v>283</v>
      </c>
      <c r="J568" t="s">
        <v>30</v>
      </c>
      <c r="K568" t="s">
        <v>646</v>
      </c>
      <c r="L568" t="s">
        <v>539</v>
      </c>
      <c r="M568" t="s">
        <v>18</v>
      </c>
      <c r="N568">
        <v>2022</v>
      </c>
      <c r="O568">
        <v>31</v>
      </c>
      <c r="P568">
        <v>4</v>
      </c>
      <c r="Q568" t="s">
        <v>18</v>
      </c>
      <c r="R568" t="s">
        <v>18</v>
      </c>
      <c r="S568">
        <v>101745</v>
      </c>
      <c r="T568" t="s">
        <v>913</v>
      </c>
      <c r="U568" t="s">
        <v>914</v>
      </c>
      <c r="V568" t="s">
        <v>18</v>
      </c>
    </row>
    <row r="569" spans="1:23" x14ac:dyDescent="0.25">
      <c r="A569" s="5" t="s">
        <v>5431</v>
      </c>
      <c r="B569" t="s">
        <v>5436</v>
      </c>
      <c r="C569" t="str">
        <f>IF(OR(D569="x",E569="x",F569="x",G569="x"),"DELETED","READ")</f>
        <v>DELETED</v>
      </c>
      <c r="D569" s="5"/>
      <c r="E569" s="5"/>
      <c r="F569" s="5" t="s">
        <v>5431</v>
      </c>
      <c r="G569" s="5"/>
      <c r="H569" s="6" t="s">
        <v>3067</v>
      </c>
      <c r="I569" t="s">
        <v>283</v>
      </c>
      <c r="J569" t="s">
        <v>30</v>
      </c>
      <c r="K569" t="s">
        <v>3068</v>
      </c>
      <c r="L569" t="s">
        <v>3069</v>
      </c>
      <c r="N569">
        <v>2022</v>
      </c>
      <c r="O569">
        <v>31</v>
      </c>
      <c r="P569">
        <v>4</v>
      </c>
      <c r="Q569">
        <v>101745</v>
      </c>
      <c r="R569">
        <v>101745</v>
      </c>
      <c r="T569" t="s">
        <v>913</v>
      </c>
    </row>
    <row r="570" spans="1:23" x14ac:dyDescent="0.25">
      <c r="A570" s="5"/>
      <c r="B570" t="s">
        <v>5441</v>
      </c>
      <c r="C570" t="str">
        <f>IF(OR(D570="x",E570="x",F570="x",G570="x"),"DELETED","READ")</f>
        <v>READ</v>
      </c>
      <c r="D570" s="5"/>
      <c r="E570" s="5"/>
      <c r="F570" s="5"/>
      <c r="G570" s="5"/>
      <c r="H570" s="6" t="s">
        <v>2904</v>
      </c>
      <c r="I570" t="s">
        <v>1269</v>
      </c>
      <c r="J570" t="s">
        <v>1807</v>
      </c>
      <c r="K570" t="s">
        <v>1999</v>
      </c>
      <c r="L570" t="s">
        <v>2259</v>
      </c>
      <c r="M570" t="s">
        <v>2234</v>
      </c>
      <c r="N570">
        <v>2013</v>
      </c>
      <c r="O570" t="s">
        <v>18</v>
      </c>
      <c r="Q570" t="s">
        <v>1534</v>
      </c>
      <c r="R570" t="s">
        <v>1535</v>
      </c>
      <c r="T570" t="s">
        <v>18</v>
      </c>
      <c r="V570" t="s">
        <v>1096</v>
      </c>
      <c r="W570" t="s">
        <v>2143</v>
      </c>
    </row>
    <row r="571" spans="1:23" x14ac:dyDescent="0.25">
      <c r="A571" s="5"/>
      <c r="B571" t="s">
        <v>5436</v>
      </c>
      <c r="C571" t="str">
        <f>IF(OR(D571="x",E571="x",F571="x",H571="x"),"DELETED","READ")</f>
        <v>READ</v>
      </c>
      <c r="D571" s="5"/>
      <c r="E571" s="5"/>
      <c r="F571" s="5"/>
      <c r="G571" s="5"/>
      <c r="H571" t="str">
        <f>HYPERLINK("http://dx.doi.org/10.3390/info10030092","http://dx.doi.org/10.3390/info10030092")</f>
        <v>http://dx.doi.org/10.3390/info10030092</v>
      </c>
      <c r="I571" t="s">
        <v>351</v>
      </c>
      <c r="J571" t="s">
        <v>97</v>
      </c>
      <c r="K571" t="s">
        <v>714</v>
      </c>
      <c r="L571" t="s">
        <v>563</v>
      </c>
      <c r="M571" t="s">
        <v>18</v>
      </c>
      <c r="N571">
        <v>2019</v>
      </c>
      <c r="O571">
        <v>10</v>
      </c>
      <c r="P571">
        <v>3</v>
      </c>
      <c r="Q571" t="s">
        <v>18</v>
      </c>
      <c r="R571" t="s">
        <v>18</v>
      </c>
      <c r="S571">
        <v>92</v>
      </c>
      <c r="T571" t="s">
        <v>18</v>
      </c>
      <c r="U571" t="s">
        <v>942</v>
      </c>
      <c r="V571" t="s">
        <v>18</v>
      </c>
    </row>
    <row r="572" spans="1:23" x14ac:dyDescent="0.25">
      <c r="A572" s="5"/>
      <c r="B572" t="s">
        <v>5436</v>
      </c>
      <c r="C572" t="str">
        <f t="shared" ref="C572:C577" si="30">IF(OR(D572="x",E572="x",F572="x",G572="x"),"DELETED","READ")</f>
        <v>DELETED</v>
      </c>
      <c r="D572" s="5" t="s">
        <v>5431</v>
      </c>
      <c r="E572" s="5"/>
      <c r="F572" s="5"/>
      <c r="G572" s="5"/>
      <c r="H572" s="6" t="s">
        <v>3088</v>
      </c>
      <c r="I572" t="s">
        <v>3087</v>
      </c>
      <c r="K572" t="s">
        <v>3089</v>
      </c>
      <c r="L572" t="s">
        <v>3053</v>
      </c>
      <c r="N572">
        <v>2023</v>
      </c>
      <c r="O572">
        <v>114</v>
      </c>
      <c r="Q572">
        <v>102169</v>
      </c>
      <c r="R572">
        <v>102169</v>
      </c>
      <c r="T572" t="s">
        <v>3054</v>
      </c>
    </row>
    <row r="573" spans="1:23" x14ac:dyDescent="0.25">
      <c r="A573" s="5"/>
      <c r="B573" t="s">
        <v>5441</v>
      </c>
      <c r="C573" t="str">
        <f t="shared" si="30"/>
        <v>DELETED</v>
      </c>
      <c r="D573" s="5" t="s">
        <v>5431</v>
      </c>
      <c r="E573" s="5"/>
      <c r="F573" s="5"/>
      <c r="G573" s="5"/>
      <c r="H573" s="6" t="s">
        <v>3000</v>
      </c>
      <c r="I573" t="s">
        <v>1370</v>
      </c>
      <c r="J573" t="s">
        <v>1898</v>
      </c>
      <c r="K573" t="s">
        <v>2099</v>
      </c>
      <c r="L573" t="s">
        <v>2409</v>
      </c>
      <c r="M573" t="s">
        <v>2386</v>
      </c>
      <c r="N573">
        <v>2022</v>
      </c>
      <c r="O573" t="s">
        <v>18</v>
      </c>
      <c r="Q573" t="s">
        <v>1413</v>
      </c>
      <c r="R573" t="s">
        <v>1573</v>
      </c>
      <c r="T573" t="s">
        <v>18</v>
      </c>
      <c r="V573" t="s">
        <v>1167</v>
      </c>
      <c r="W573" t="s">
        <v>2143</v>
      </c>
    </row>
    <row r="574" spans="1:23" x14ac:dyDescent="0.25">
      <c r="A574" s="5"/>
      <c r="B574" t="s">
        <v>5426</v>
      </c>
      <c r="C574" t="str">
        <f t="shared" si="30"/>
        <v>DELETED</v>
      </c>
      <c r="D574" s="5"/>
      <c r="E574" s="5"/>
      <c r="F574" s="5" t="s">
        <v>5431</v>
      </c>
      <c r="G574" s="5"/>
      <c r="H574" s="6" t="s">
        <v>5422</v>
      </c>
      <c r="I574" t="s">
        <v>4607</v>
      </c>
      <c r="J574" t="s">
        <v>4615</v>
      </c>
      <c r="K574" t="s">
        <v>6978</v>
      </c>
      <c r="L574" t="s">
        <v>6979</v>
      </c>
      <c r="N574">
        <v>2002</v>
      </c>
      <c r="Q574">
        <v>1</v>
      </c>
      <c r="R574">
        <v>22</v>
      </c>
      <c r="V574" t="s">
        <v>6980</v>
      </c>
      <c r="W574" t="s">
        <v>5640</v>
      </c>
    </row>
    <row r="575" spans="1:23" x14ac:dyDescent="0.25">
      <c r="A575" s="5"/>
      <c r="B575" t="s">
        <v>5424</v>
      </c>
      <c r="C575" t="str">
        <f t="shared" si="30"/>
        <v>DELETED</v>
      </c>
      <c r="D575" s="5"/>
      <c r="E575" s="5" t="s">
        <v>5431</v>
      </c>
      <c r="F575" s="5"/>
      <c r="G575" s="5"/>
      <c r="H575" s="6" t="s">
        <v>4748</v>
      </c>
      <c r="I575" t="s">
        <v>4017</v>
      </c>
      <c r="J575" t="s">
        <v>4615</v>
      </c>
      <c r="K575" t="s">
        <v>5553</v>
      </c>
      <c r="L575" t="s">
        <v>5554</v>
      </c>
      <c r="N575">
        <v>2023</v>
      </c>
      <c r="Q575">
        <v>73</v>
      </c>
      <c r="R575">
        <v>105</v>
      </c>
      <c r="V575" t="s">
        <v>5476</v>
      </c>
      <c r="W575" t="s">
        <v>5539</v>
      </c>
    </row>
    <row r="576" spans="1:23" x14ac:dyDescent="0.25">
      <c r="A576" s="5"/>
      <c r="B576" t="s">
        <v>5424</v>
      </c>
      <c r="C576" t="str">
        <f t="shared" si="30"/>
        <v>DELETED</v>
      </c>
      <c r="D576" s="5"/>
      <c r="E576" s="5" t="s">
        <v>5431</v>
      </c>
      <c r="F576" s="5"/>
      <c r="G576" s="5"/>
      <c r="H576" s="6" t="s">
        <v>4912</v>
      </c>
      <c r="I576" t="s">
        <v>4148</v>
      </c>
      <c r="J576" t="s">
        <v>7104</v>
      </c>
      <c r="K576" t="s">
        <v>5883</v>
      </c>
      <c r="L576" t="s">
        <v>5884</v>
      </c>
      <c r="N576">
        <v>2023</v>
      </c>
      <c r="Q576">
        <v>225</v>
      </c>
      <c r="R576">
        <v>259</v>
      </c>
      <c r="V576" t="s">
        <v>5885</v>
      </c>
      <c r="W576" t="s">
        <v>5505</v>
      </c>
    </row>
    <row r="577" spans="1:24" x14ac:dyDescent="0.25">
      <c r="A577" s="5" t="s">
        <v>5431</v>
      </c>
      <c r="B577" t="s">
        <v>5436</v>
      </c>
      <c r="C577" t="str">
        <f t="shared" si="30"/>
        <v>READ</v>
      </c>
      <c r="D577" s="5"/>
      <c r="E577" s="5"/>
      <c r="F577" s="5"/>
      <c r="G577" s="5"/>
      <c r="H577" s="6" t="s">
        <v>3227</v>
      </c>
      <c r="I577" t="s">
        <v>378</v>
      </c>
      <c r="J577" t="s">
        <v>3179</v>
      </c>
      <c r="K577" t="s">
        <v>3228</v>
      </c>
      <c r="L577" t="s">
        <v>3229</v>
      </c>
      <c r="N577">
        <v>2006</v>
      </c>
      <c r="O577">
        <v>42</v>
      </c>
      <c r="P577">
        <v>3</v>
      </c>
      <c r="Q577">
        <v>1843</v>
      </c>
      <c r="R577">
        <v>1859</v>
      </c>
      <c r="T577" t="s">
        <v>949</v>
      </c>
    </row>
    <row r="578" spans="1:24" x14ac:dyDescent="0.25">
      <c r="A578" s="5"/>
      <c r="B578" t="s">
        <v>5441</v>
      </c>
      <c r="C578" t="str">
        <f>IF(OR(D578="x",E578="x",F578="x",H578="x"),"DELETED","READ")</f>
        <v>READ</v>
      </c>
      <c r="D578" s="5"/>
      <c r="E578" s="5"/>
      <c r="F578" s="5"/>
      <c r="G578" s="5"/>
      <c r="H578" t="str">
        <f>HYPERLINK("http://dx.doi.org/10.1016/j.dss.2006.03.013","http://dx.doi.org/10.1016/j.dss.2006.03.013")</f>
        <v>http://dx.doi.org/10.1016/j.dss.2006.03.013</v>
      </c>
      <c r="I578" t="s">
        <v>378</v>
      </c>
      <c r="J578" t="s">
        <v>48</v>
      </c>
      <c r="K578" t="s">
        <v>741</v>
      </c>
      <c r="L578" t="s">
        <v>569</v>
      </c>
      <c r="M578" t="s">
        <v>18</v>
      </c>
      <c r="N578">
        <v>2006</v>
      </c>
      <c r="O578">
        <v>42</v>
      </c>
      <c r="P578">
        <v>3</v>
      </c>
      <c r="Q578">
        <v>1843</v>
      </c>
      <c r="R578">
        <v>1859</v>
      </c>
      <c r="S578" t="s">
        <v>18</v>
      </c>
      <c r="T578" t="s">
        <v>949</v>
      </c>
      <c r="U578" t="s">
        <v>950</v>
      </c>
      <c r="V578" t="s">
        <v>18</v>
      </c>
    </row>
    <row r="579" spans="1:24" x14ac:dyDescent="0.25">
      <c r="A579" s="5"/>
      <c r="B579" t="s">
        <v>5432</v>
      </c>
      <c r="C579" t="str">
        <f>IF(OR(D579="x",E579="x",F579="x",G579="x"),"DELETED","READ")</f>
        <v>DELETED</v>
      </c>
      <c r="D579" s="5"/>
      <c r="E579" s="5" t="s">
        <v>5431</v>
      </c>
      <c r="F579" s="5"/>
      <c r="G579" s="5"/>
      <c r="I579" t="s">
        <v>2716</v>
      </c>
      <c r="J579" t="s">
        <v>2717</v>
      </c>
      <c r="K579" t="s">
        <v>2718</v>
      </c>
      <c r="L579" t="s">
        <v>2719</v>
      </c>
      <c r="M579" t="s">
        <v>2720</v>
      </c>
      <c r="N579">
        <v>2009</v>
      </c>
      <c r="O579">
        <v>96</v>
      </c>
      <c r="Q579">
        <v>129</v>
      </c>
      <c r="R579">
        <v>138</v>
      </c>
      <c r="V579" s="1" t="s">
        <v>2721</v>
      </c>
      <c r="W579" t="s">
        <v>2722</v>
      </c>
    </row>
    <row r="580" spans="1:24" x14ac:dyDescent="0.25">
      <c r="A580" s="5"/>
      <c r="B580" t="s">
        <v>5441</v>
      </c>
      <c r="C580" t="str">
        <f>IF(OR(D580="x",E580="x",F580="x",H580="x"),"DELETED","READ")</f>
        <v>DELETED</v>
      </c>
      <c r="D580" s="5" t="s">
        <v>5431</v>
      </c>
      <c r="E580" s="5"/>
      <c r="F580" s="5"/>
      <c r="G580" s="5"/>
      <c r="H580" t="str">
        <f>HYPERLINK("http://dx.doi.org/10.1007/978-3-031-16103-2_22","http://dx.doi.org/10.1007/978-3-031-16103-2_22")</f>
        <v>http://dx.doi.org/10.1007/978-3-031-16103-2_22</v>
      </c>
      <c r="I580" t="s">
        <v>419</v>
      </c>
      <c r="J580" t="s">
        <v>164</v>
      </c>
      <c r="K580" t="s">
        <v>782</v>
      </c>
      <c r="L580" t="s">
        <v>533</v>
      </c>
      <c r="M580" t="s">
        <v>596</v>
      </c>
      <c r="N580">
        <v>2022</v>
      </c>
      <c r="O580">
        <v>13420</v>
      </c>
      <c r="P580" t="s">
        <v>18</v>
      </c>
      <c r="Q580">
        <v>324</v>
      </c>
      <c r="R580">
        <v>342</v>
      </c>
      <c r="S580" t="s">
        <v>18</v>
      </c>
      <c r="T580" t="s">
        <v>904</v>
      </c>
      <c r="U580" t="s">
        <v>905</v>
      </c>
      <c r="V580" t="s">
        <v>906</v>
      </c>
    </row>
    <row r="581" spans="1:24" x14ac:dyDescent="0.25">
      <c r="A581" s="5"/>
      <c r="B581" t="s">
        <v>5424</v>
      </c>
      <c r="C581" t="str">
        <f>IF(OR(D581="x",E581="x",F581="x",G581="x"),"DELETED","READ")</f>
        <v>READ</v>
      </c>
      <c r="D581" s="5"/>
      <c r="E581" s="5"/>
      <c r="F581" s="5"/>
      <c r="G581" s="5"/>
      <c r="H581" s="6" t="s">
        <v>4828</v>
      </c>
      <c r="I581" t="s">
        <v>4077</v>
      </c>
      <c r="J581" t="s">
        <v>4629</v>
      </c>
      <c r="K581" t="s">
        <v>5708</v>
      </c>
      <c r="L581" t="s">
        <v>5662</v>
      </c>
      <c r="N581">
        <v>2020</v>
      </c>
      <c r="Q581">
        <v>159</v>
      </c>
      <c r="R581">
        <v>168</v>
      </c>
      <c r="V581" t="s">
        <v>5663</v>
      </c>
      <c r="W581" t="s">
        <v>5539</v>
      </c>
    </row>
    <row r="582" spans="1:24" x14ac:dyDescent="0.25">
      <c r="A582" s="5"/>
      <c r="B582" t="s">
        <v>5425</v>
      </c>
      <c r="C582" t="str">
        <f>IF(OR(D582="x",E582="x",F582="x",G582="x"),"DELETED","READ")</f>
        <v>DELETED</v>
      </c>
      <c r="D582" s="5"/>
      <c r="E582" s="5"/>
      <c r="F582" s="5" t="s">
        <v>5431</v>
      </c>
      <c r="G582" s="5"/>
      <c r="H582" s="6" t="s">
        <v>4731</v>
      </c>
      <c r="I582" t="s">
        <v>4007</v>
      </c>
      <c r="J582" t="s">
        <v>6997</v>
      </c>
      <c r="K582" t="s">
        <v>5521</v>
      </c>
      <c r="L582" t="s">
        <v>5522</v>
      </c>
      <c r="N582">
        <v>2024</v>
      </c>
      <c r="O582">
        <v>19</v>
      </c>
      <c r="P582">
        <v>2</v>
      </c>
      <c r="Q582">
        <v>307</v>
      </c>
      <c r="R582">
        <v>327</v>
      </c>
      <c r="T582" t="s">
        <v>5523</v>
      </c>
    </row>
    <row r="583" spans="1:24" x14ac:dyDescent="0.25">
      <c r="A583" s="5"/>
      <c r="B583" t="s">
        <v>5441</v>
      </c>
      <c r="C583" t="str">
        <f>IF(OR(D583="x",E583="x",F583="x",H583="x"),"DELETED","READ")</f>
        <v>DELETED</v>
      </c>
      <c r="D583" s="5"/>
      <c r="E583" s="5" t="s">
        <v>5431</v>
      </c>
      <c r="F583" s="5"/>
      <c r="G583" s="5"/>
      <c r="H583" t="str">
        <f>HYPERLINK("http://dx.doi.org/10.1109/SCC.2015.113","http://dx.doi.org/10.1109/SCC.2015.113")</f>
        <v>http://dx.doi.org/10.1109/SCC.2015.113</v>
      </c>
      <c r="I583" t="s">
        <v>475</v>
      </c>
      <c r="J583" t="s">
        <v>217</v>
      </c>
      <c r="K583" t="s">
        <v>838</v>
      </c>
      <c r="L583" t="s">
        <v>583</v>
      </c>
      <c r="M583" t="s">
        <v>628</v>
      </c>
      <c r="N583">
        <v>2015</v>
      </c>
      <c r="O583" t="s">
        <v>18</v>
      </c>
      <c r="P583" t="s">
        <v>18</v>
      </c>
      <c r="Q583">
        <v>777</v>
      </c>
      <c r="R583">
        <v>781</v>
      </c>
      <c r="S583" t="s">
        <v>18</v>
      </c>
      <c r="T583" t="s">
        <v>18</v>
      </c>
      <c r="U583" t="s">
        <v>18</v>
      </c>
      <c r="V583" t="s">
        <v>968</v>
      </c>
    </row>
    <row r="584" spans="1:24" x14ac:dyDescent="0.25">
      <c r="A584" s="5"/>
      <c r="B584" t="s">
        <v>5441</v>
      </c>
      <c r="C584" t="str">
        <f>IF(OR(D584="x",E584="x",F584="x",H584="x"),"DELETED","READ")</f>
        <v>DELETED</v>
      </c>
      <c r="D584" s="5" t="s">
        <v>5431</v>
      </c>
      <c r="E584" s="5"/>
      <c r="F584" s="5"/>
      <c r="G584" s="5"/>
      <c r="H584" t="str">
        <f>HYPERLINK("http://dx.doi.org/10.1007/978-3-031-27815-0_31","http://dx.doi.org/10.1007/978-3-031-27815-0_31")</f>
        <v>http://dx.doi.org/10.1007/978-3-031-27815-0_31</v>
      </c>
      <c r="I584" t="s">
        <v>290</v>
      </c>
      <c r="J584" t="s">
        <v>37</v>
      </c>
      <c r="K584" t="s">
        <v>653</v>
      </c>
      <c r="L584" t="s">
        <v>535</v>
      </c>
      <c r="M584" t="s">
        <v>597</v>
      </c>
      <c r="N584">
        <v>2023</v>
      </c>
      <c r="O584">
        <v>468</v>
      </c>
      <c r="P584" t="s">
        <v>18</v>
      </c>
      <c r="Q584">
        <v>422</v>
      </c>
      <c r="R584">
        <v>434</v>
      </c>
      <c r="S584" t="s">
        <v>18</v>
      </c>
      <c r="T584" t="s">
        <v>901</v>
      </c>
      <c r="U584" t="s">
        <v>902</v>
      </c>
      <c r="V584" t="s">
        <v>908</v>
      </c>
    </row>
    <row r="585" spans="1:24" x14ac:dyDescent="0.25">
      <c r="A585" s="5"/>
      <c r="B585" t="s">
        <v>5441</v>
      </c>
      <c r="C585" t="str">
        <f>IF(OR(D585="x",E585="x",F585="x",H585="x"),"DELETED","READ")</f>
        <v>DELETED</v>
      </c>
      <c r="D585" s="5"/>
      <c r="E585" s="5" t="s">
        <v>5431</v>
      </c>
      <c r="F585" s="5"/>
      <c r="G585" s="5"/>
      <c r="H585" t="str">
        <f>HYPERLINK("http://dx.doi.org/10.1007/978-3-031-78666-2_8","http://dx.doi.org/10.1007/978-3-031-78666-2_8")</f>
        <v>http://dx.doi.org/10.1007/978-3-031-78666-2_8</v>
      </c>
      <c r="I585" t="s">
        <v>412</v>
      </c>
      <c r="J585" t="s">
        <v>157</v>
      </c>
      <c r="K585" t="s">
        <v>775</v>
      </c>
      <c r="L585" t="s">
        <v>543</v>
      </c>
      <c r="M585" t="s">
        <v>601</v>
      </c>
      <c r="N585">
        <v>2025</v>
      </c>
      <c r="O585">
        <v>534</v>
      </c>
      <c r="P585" t="s">
        <v>18</v>
      </c>
      <c r="Q585">
        <v>101</v>
      </c>
      <c r="R585">
        <v>112</v>
      </c>
      <c r="S585" t="s">
        <v>18</v>
      </c>
      <c r="T585" t="s">
        <v>901</v>
      </c>
      <c r="U585" t="s">
        <v>902</v>
      </c>
      <c r="V585" t="s">
        <v>919</v>
      </c>
    </row>
    <row r="586" spans="1:24" x14ac:dyDescent="0.25">
      <c r="A586" s="5"/>
      <c r="B586" t="s">
        <v>5432</v>
      </c>
      <c r="C586" t="str">
        <f>IF(OR(D586="x",E586="x",F586="x",H586="x"),"DELETED","READ")</f>
        <v>DELETED</v>
      </c>
      <c r="D586" s="5"/>
      <c r="E586" s="5" t="s">
        <v>5431</v>
      </c>
      <c r="F586" s="5"/>
      <c r="G586" s="5"/>
      <c r="H586" t="str">
        <f>HYPERLINK("http://dx.doi.org/10.1145/2590748.2590749","http://dx.doi.org/10.1145/2590748.2590749")</f>
        <v>http://dx.doi.org/10.1145/2590748.2590749</v>
      </c>
      <c r="I586" t="s">
        <v>402</v>
      </c>
      <c r="J586" t="s">
        <v>148</v>
      </c>
      <c r="K586" t="s">
        <v>765</v>
      </c>
      <c r="L586" t="s">
        <v>570</v>
      </c>
      <c r="M586" t="s">
        <v>617</v>
      </c>
      <c r="N586">
        <v>2014</v>
      </c>
      <c r="O586" t="s">
        <v>18</v>
      </c>
      <c r="P586" t="s">
        <v>18</v>
      </c>
      <c r="Q586" t="s">
        <v>18</v>
      </c>
      <c r="R586" t="s">
        <v>18</v>
      </c>
      <c r="S586" t="s">
        <v>18</v>
      </c>
      <c r="T586" t="s">
        <v>18</v>
      </c>
      <c r="U586" t="s">
        <v>18</v>
      </c>
      <c r="V586" t="s">
        <v>951</v>
      </c>
    </row>
    <row r="587" spans="1:24" x14ac:dyDescent="0.25">
      <c r="A587" s="5"/>
      <c r="B587" t="s">
        <v>5424</v>
      </c>
      <c r="C587" t="str">
        <f t="shared" ref="C587:C593" si="31">IF(OR(D587="x",E587="x",F587="x",G587="x"),"DELETED","READ")</f>
        <v>DELETED</v>
      </c>
      <c r="D587" s="5" t="s">
        <v>5431</v>
      </c>
      <c r="E587" s="5"/>
      <c r="F587" s="5"/>
      <c r="G587" s="5"/>
      <c r="H587" s="6" t="s">
        <v>5250</v>
      </c>
      <c r="I587" t="s">
        <v>4453</v>
      </c>
      <c r="J587" t="s">
        <v>7291</v>
      </c>
      <c r="K587" t="s">
        <v>6621</v>
      </c>
      <c r="L587" t="s">
        <v>6622</v>
      </c>
      <c r="N587">
        <v>2013</v>
      </c>
      <c r="Q587">
        <v>134</v>
      </c>
      <c r="R587">
        <v>148</v>
      </c>
      <c r="V587" t="s">
        <v>6623</v>
      </c>
      <c r="W587" t="s">
        <v>5505</v>
      </c>
      <c r="X587" t="s">
        <v>7451</v>
      </c>
    </row>
    <row r="588" spans="1:24" x14ac:dyDescent="0.25">
      <c r="A588" s="5"/>
      <c r="B588" t="s">
        <v>5436</v>
      </c>
      <c r="C588" t="str">
        <f t="shared" si="31"/>
        <v>READ</v>
      </c>
      <c r="D588" s="5"/>
      <c r="E588" s="5"/>
      <c r="F588" s="5"/>
      <c r="G588" s="5"/>
      <c r="H588" s="6" t="s">
        <v>3533</v>
      </c>
      <c r="I588" t="s">
        <v>3532</v>
      </c>
      <c r="J588" t="s">
        <v>3535</v>
      </c>
      <c r="K588" t="s">
        <v>3534</v>
      </c>
      <c r="L588" t="s">
        <v>3053</v>
      </c>
      <c r="N588">
        <v>2011</v>
      </c>
      <c r="O588">
        <v>36</v>
      </c>
      <c r="P588">
        <v>2</v>
      </c>
      <c r="Q588">
        <v>498</v>
      </c>
      <c r="R588">
        <v>516</v>
      </c>
      <c r="T588" t="s">
        <v>3054</v>
      </c>
    </row>
    <row r="589" spans="1:24" x14ac:dyDescent="0.25">
      <c r="A589" s="5"/>
      <c r="B589" t="s">
        <v>5436</v>
      </c>
      <c r="C589" t="str">
        <f t="shared" si="31"/>
        <v>DELETED</v>
      </c>
      <c r="D589" s="5" t="s">
        <v>5431</v>
      </c>
      <c r="E589" s="5"/>
      <c r="F589" s="5"/>
      <c r="G589" s="5"/>
      <c r="H589" s="6" t="s">
        <v>3766</v>
      </c>
      <c r="I589" t="s">
        <v>3765</v>
      </c>
      <c r="J589" t="s">
        <v>3768</v>
      </c>
      <c r="K589" t="s">
        <v>3767</v>
      </c>
      <c r="L589" t="s">
        <v>3312</v>
      </c>
      <c r="M589" t="s">
        <v>3313</v>
      </c>
      <c r="N589">
        <v>2013</v>
      </c>
      <c r="O589">
        <v>9</v>
      </c>
      <c r="Q589">
        <v>1252</v>
      </c>
      <c r="R589">
        <v>1264</v>
      </c>
      <c r="T589" t="s">
        <v>3314</v>
      </c>
    </row>
    <row r="590" spans="1:24" x14ac:dyDescent="0.25">
      <c r="A590" s="5"/>
      <c r="B590" t="s">
        <v>5438</v>
      </c>
      <c r="C590" t="str">
        <f t="shared" si="31"/>
        <v>DELETED</v>
      </c>
      <c r="D590" s="5" t="s">
        <v>5431</v>
      </c>
      <c r="E590" s="5"/>
      <c r="F590" s="5"/>
      <c r="G590" s="5"/>
      <c r="K590" t="s">
        <v>2651</v>
      </c>
      <c r="L590" t="s">
        <v>2648</v>
      </c>
      <c r="M590" t="s">
        <v>2649</v>
      </c>
      <c r="N590">
        <v>2024</v>
      </c>
      <c r="V590" s="1" t="s">
        <v>2650</v>
      </c>
      <c r="W590" t="s">
        <v>2458</v>
      </c>
    </row>
    <row r="591" spans="1:24" x14ac:dyDescent="0.25">
      <c r="A591" s="5"/>
      <c r="B591" t="s">
        <v>5426</v>
      </c>
      <c r="C591" t="str">
        <f t="shared" si="31"/>
        <v>DELETED</v>
      </c>
      <c r="D591" s="5"/>
      <c r="E591" s="5" t="s">
        <v>5431</v>
      </c>
      <c r="F591" s="5"/>
      <c r="G591" s="5"/>
      <c r="H591" s="6" t="s">
        <v>5304</v>
      </c>
      <c r="I591" t="s">
        <v>4502</v>
      </c>
      <c r="J591" t="s">
        <v>7334</v>
      </c>
      <c r="K591" t="s">
        <v>6741</v>
      </c>
      <c r="L591" t="s">
        <v>5526</v>
      </c>
      <c r="N591">
        <v>2010</v>
      </c>
      <c r="Q591">
        <v>69</v>
      </c>
      <c r="R591">
        <v>80</v>
      </c>
      <c r="V591" t="s">
        <v>6742</v>
      </c>
      <c r="W591" t="s">
        <v>5640</v>
      </c>
    </row>
    <row r="592" spans="1:24" x14ac:dyDescent="0.25">
      <c r="A592" s="5"/>
      <c r="B592" t="s">
        <v>5424</v>
      </c>
      <c r="C592" t="str">
        <f t="shared" si="31"/>
        <v>DELETED</v>
      </c>
      <c r="D592" s="5"/>
      <c r="E592" s="5" t="s">
        <v>5431</v>
      </c>
      <c r="F592" s="5"/>
      <c r="G592" s="5"/>
      <c r="H592" s="6" t="s">
        <v>5064</v>
      </c>
      <c r="I592" t="s">
        <v>4282</v>
      </c>
      <c r="J592" t="s">
        <v>7116</v>
      </c>
      <c r="K592" t="s">
        <v>6221</v>
      </c>
      <c r="L592" t="s">
        <v>5927</v>
      </c>
      <c r="N592">
        <v>2023</v>
      </c>
      <c r="Q592">
        <v>19</v>
      </c>
      <c r="R592">
        <v>230</v>
      </c>
      <c r="V592" t="s">
        <v>5928</v>
      </c>
      <c r="W592" t="s">
        <v>5640</v>
      </c>
    </row>
    <row r="593" spans="1:23" x14ac:dyDescent="0.25">
      <c r="A593" s="5"/>
      <c r="B593" t="s">
        <v>5424</v>
      </c>
      <c r="C593" t="str">
        <f t="shared" si="31"/>
        <v>DELETED</v>
      </c>
      <c r="D593" s="5"/>
      <c r="E593" s="5" t="s">
        <v>5431</v>
      </c>
      <c r="F593" s="5"/>
      <c r="G593" s="5"/>
      <c r="H593" s="6" t="s">
        <v>5193</v>
      </c>
      <c r="I593" t="s">
        <v>4397</v>
      </c>
      <c r="J593" t="s">
        <v>4694</v>
      </c>
      <c r="K593" t="s">
        <v>6498</v>
      </c>
      <c r="L593" t="s">
        <v>6499</v>
      </c>
      <c r="N593">
        <v>2016</v>
      </c>
      <c r="Q593">
        <v>99</v>
      </c>
      <c r="R593">
        <v>196</v>
      </c>
      <c r="V593" t="s">
        <v>6500</v>
      </c>
      <c r="W593" t="s">
        <v>5505</v>
      </c>
    </row>
    <row r="594" spans="1:23" x14ac:dyDescent="0.25">
      <c r="A594" s="5"/>
      <c r="B594" t="s">
        <v>5441</v>
      </c>
      <c r="C594" t="str">
        <f>IF(OR(D594="x",E594="x",F594="x",H594="x"),"DELETED","READ")</f>
        <v>DELETED</v>
      </c>
      <c r="D594" s="5" t="s">
        <v>5431</v>
      </c>
      <c r="E594" s="5"/>
      <c r="F594" s="5"/>
      <c r="G594" s="5"/>
      <c r="H594" t="str">
        <f>HYPERLINK("http://dx.doi.org/10.1109/ICWS.2017.45","http://dx.doi.org/10.1109/ICWS.2017.45")</f>
        <v>http://dx.doi.org/10.1109/ICWS.2017.45</v>
      </c>
      <c r="I594" t="s">
        <v>515</v>
      </c>
      <c r="J594" t="s">
        <v>256</v>
      </c>
      <c r="K594" t="s">
        <v>878</v>
      </c>
      <c r="L594" t="s">
        <v>592</v>
      </c>
      <c r="M594" t="s">
        <v>635</v>
      </c>
      <c r="N594">
        <v>2017</v>
      </c>
      <c r="O594" t="s">
        <v>18</v>
      </c>
      <c r="P594" t="s">
        <v>18</v>
      </c>
      <c r="Q594">
        <v>397</v>
      </c>
      <c r="R594">
        <v>403</v>
      </c>
      <c r="S594" t="s">
        <v>18</v>
      </c>
      <c r="T594" t="s">
        <v>18</v>
      </c>
      <c r="U594" t="s">
        <v>18</v>
      </c>
      <c r="V594" t="s">
        <v>982</v>
      </c>
    </row>
    <row r="595" spans="1:23" x14ac:dyDescent="0.25">
      <c r="A595" s="5"/>
      <c r="B595" t="s">
        <v>5424</v>
      </c>
      <c r="C595" t="str">
        <f>IF(OR(D595="x",E595="x",F595="x",G595="x"),"DELETED","READ")</f>
        <v>DELETED</v>
      </c>
      <c r="D595" s="5"/>
      <c r="E595" s="5" t="s">
        <v>5431</v>
      </c>
      <c r="F595" s="5"/>
      <c r="G595" s="5"/>
      <c r="H595" s="6" t="s">
        <v>5152</v>
      </c>
      <c r="I595" t="s">
        <v>4361</v>
      </c>
      <c r="J595" t="s">
        <v>7229</v>
      </c>
      <c r="K595" t="s">
        <v>6409</v>
      </c>
      <c r="L595" t="s">
        <v>6372</v>
      </c>
      <c r="N595">
        <v>2017</v>
      </c>
      <c r="Q595">
        <v>101</v>
      </c>
      <c r="R595">
        <v>125</v>
      </c>
      <c r="V595" t="s">
        <v>6373</v>
      </c>
      <c r="W595" t="s">
        <v>5505</v>
      </c>
    </row>
    <row r="596" spans="1:23" x14ac:dyDescent="0.25">
      <c r="A596" s="5"/>
      <c r="B596" t="s">
        <v>5424</v>
      </c>
      <c r="C596" t="str">
        <f>IF(OR(D596="x",E596="x",F596="x",G596="x"),"DELETED","READ")</f>
        <v>DELETED</v>
      </c>
      <c r="D596" s="5"/>
      <c r="E596" s="5"/>
      <c r="F596" s="5" t="s">
        <v>5431</v>
      </c>
      <c r="G596" s="5"/>
      <c r="H596" s="6" t="s">
        <v>5093</v>
      </c>
      <c r="I596" t="s">
        <v>4308</v>
      </c>
      <c r="J596" t="s">
        <v>4676</v>
      </c>
      <c r="K596" t="s">
        <v>6277</v>
      </c>
      <c r="L596" t="s">
        <v>6276</v>
      </c>
      <c r="N596">
        <v>2020</v>
      </c>
      <c r="Q596">
        <v>375</v>
      </c>
      <c r="R596">
        <v>444</v>
      </c>
      <c r="V596" t="s">
        <v>6278</v>
      </c>
      <c r="W596" t="s">
        <v>5505</v>
      </c>
    </row>
    <row r="597" spans="1:23" x14ac:dyDescent="0.25">
      <c r="A597" s="5"/>
      <c r="B597" t="s">
        <v>5441</v>
      </c>
      <c r="C597" t="str">
        <f>IF(OR(D597="x",E597="x",F597="x",H597="x"),"DELETED","READ")</f>
        <v>DELETED</v>
      </c>
      <c r="D597" s="5"/>
      <c r="E597" s="5" t="s">
        <v>5431</v>
      </c>
      <c r="F597" s="5"/>
      <c r="G597" s="5"/>
      <c r="H597" t="str">
        <f>HYPERLINK("http://dx.doi.org/10.1007/978-3-319-23063-4_28","http://dx.doi.org/10.1007/978-3-319-23063-4_28")</f>
        <v>http://dx.doi.org/10.1007/978-3-319-23063-4_28</v>
      </c>
      <c r="I597" t="s">
        <v>395</v>
      </c>
      <c r="J597" t="s">
        <v>141</v>
      </c>
      <c r="K597" t="s">
        <v>758</v>
      </c>
      <c r="L597" t="s">
        <v>552</v>
      </c>
      <c r="M597" t="s">
        <v>602</v>
      </c>
      <c r="N597">
        <v>2015</v>
      </c>
      <c r="O597">
        <v>9253</v>
      </c>
      <c r="P597" t="s">
        <v>18</v>
      </c>
      <c r="Q597">
        <v>425</v>
      </c>
      <c r="R597">
        <v>440</v>
      </c>
      <c r="S597" t="s">
        <v>18</v>
      </c>
      <c r="T597" t="s">
        <v>904</v>
      </c>
      <c r="U597" t="s">
        <v>905</v>
      </c>
      <c r="V597" t="s">
        <v>928</v>
      </c>
    </row>
    <row r="598" spans="1:23" x14ac:dyDescent="0.25">
      <c r="A598" s="5"/>
      <c r="B598" t="s">
        <v>5425</v>
      </c>
      <c r="C598" t="str">
        <f>IF(OR(D598="x",E598="x",F598="x",G598="x"),"DELETED","READ")</f>
        <v>DELETED</v>
      </c>
      <c r="D598" s="5"/>
      <c r="E598" s="5"/>
      <c r="F598" s="5" t="s">
        <v>5431</v>
      </c>
      <c r="G598" s="5"/>
      <c r="H598" s="6" t="s">
        <v>4724</v>
      </c>
      <c r="I598" t="s">
        <v>4001</v>
      </c>
      <c r="J598" t="s">
        <v>6992</v>
      </c>
      <c r="K598" t="s">
        <v>5506</v>
      </c>
      <c r="L598" t="s">
        <v>5507</v>
      </c>
      <c r="N598">
        <v>2025</v>
      </c>
      <c r="O598">
        <v>2</v>
      </c>
      <c r="P598">
        <v>1</v>
      </c>
      <c r="Q598">
        <v>10</v>
      </c>
      <c r="R598">
        <v>10</v>
      </c>
      <c r="T598" t="s">
        <v>5508</v>
      </c>
    </row>
    <row r="599" spans="1:23" x14ac:dyDescent="0.25">
      <c r="A599" s="5"/>
      <c r="B599" t="s">
        <v>5441</v>
      </c>
      <c r="C599" t="str">
        <f>IF(OR(D599="x",E599="x",F599="x",G599="x"),"DELETED","READ")</f>
        <v>DELETED</v>
      </c>
      <c r="D599" s="5"/>
      <c r="E599" s="5"/>
      <c r="F599" s="5" t="s">
        <v>5431</v>
      </c>
      <c r="G599" s="5"/>
      <c r="H599" s="6" t="s">
        <v>2954</v>
      </c>
      <c r="I599" t="s">
        <v>1323</v>
      </c>
      <c r="J599" t="s">
        <v>1851</v>
      </c>
      <c r="K599" t="s">
        <v>2052</v>
      </c>
      <c r="L599" t="s">
        <v>2348</v>
      </c>
      <c r="M599" t="s">
        <v>607</v>
      </c>
      <c r="N599">
        <v>2016</v>
      </c>
      <c r="O599" t="s">
        <v>18</v>
      </c>
      <c r="Q599" t="s">
        <v>1617</v>
      </c>
      <c r="R599" t="s">
        <v>1618</v>
      </c>
      <c r="T599" t="s">
        <v>18</v>
      </c>
      <c r="V599" t="s">
        <v>980</v>
      </c>
      <c r="W599" t="s">
        <v>2143</v>
      </c>
    </row>
    <row r="600" spans="1:23" x14ac:dyDescent="0.25">
      <c r="A600" s="5"/>
      <c r="B600" t="s">
        <v>5426</v>
      </c>
      <c r="C600" t="str">
        <f>IF(OR(D600="x",E600="x",F600="x",G600="x"),"DELETED","READ")</f>
        <v>DELETED</v>
      </c>
      <c r="D600" s="5"/>
      <c r="E600" s="5"/>
      <c r="F600" s="5" t="s">
        <v>5431</v>
      </c>
      <c r="G600" s="5"/>
      <c r="H600" s="6" t="s">
        <v>5301</v>
      </c>
      <c r="I600" t="s">
        <v>4499</v>
      </c>
      <c r="J600" t="s">
        <v>7331</v>
      </c>
      <c r="K600" t="s">
        <v>6737</v>
      </c>
      <c r="L600" t="s">
        <v>4144</v>
      </c>
      <c r="N600">
        <v>2011</v>
      </c>
      <c r="Q600">
        <v>199</v>
      </c>
      <c r="R600">
        <v>214</v>
      </c>
      <c r="V600" t="s">
        <v>6730</v>
      </c>
      <c r="W600" t="s">
        <v>5640</v>
      </c>
    </row>
    <row r="601" spans="1:23" x14ac:dyDescent="0.25">
      <c r="A601" s="5"/>
      <c r="B601" t="s">
        <v>5426</v>
      </c>
      <c r="C601" t="str">
        <f>IF(OR(D601="x",E601="x",F601="x",G601="x"),"DELETED","READ")</f>
        <v>DELETED</v>
      </c>
      <c r="D601" s="5"/>
      <c r="E601" s="5" t="s">
        <v>5431</v>
      </c>
      <c r="F601" s="5"/>
      <c r="G601" s="5"/>
      <c r="H601" s="6" t="s">
        <v>5319</v>
      </c>
      <c r="I601" t="s">
        <v>4514</v>
      </c>
      <c r="J601" t="s">
        <v>7342</v>
      </c>
      <c r="K601" t="s">
        <v>6769</v>
      </c>
      <c r="L601" t="s">
        <v>6250</v>
      </c>
      <c r="N601">
        <v>2010</v>
      </c>
      <c r="Q601">
        <v>515</v>
      </c>
      <c r="R601">
        <v>526</v>
      </c>
      <c r="V601" t="s">
        <v>6770</v>
      </c>
      <c r="W601" t="s">
        <v>5640</v>
      </c>
    </row>
    <row r="602" spans="1:23" x14ac:dyDescent="0.25">
      <c r="A602" s="5"/>
      <c r="B602" t="s">
        <v>5445</v>
      </c>
      <c r="C602" t="str">
        <f>IF(OR(D602="x",E602="x",F602="x",H602="x"),"DELETED","READ")</f>
        <v>DELETED</v>
      </c>
      <c r="D602" s="5" t="s">
        <v>5431</v>
      </c>
      <c r="E602" s="5"/>
      <c r="F602" s="5"/>
      <c r="G602" s="5"/>
      <c r="H602" t="s">
        <v>18</v>
      </c>
      <c r="I602" t="s">
        <v>510</v>
      </c>
      <c r="J602" t="s">
        <v>251</v>
      </c>
      <c r="K602" t="s">
        <v>873</v>
      </c>
      <c r="L602" t="s">
        <v>591</v>
      </c>
      <c r="M602" t="s">
        <v>634</v>
      </c>
      <c r="N602">
        <v>2012</v>
      </c>
      <c r="O602">
        <v>7564</v>
      </c>
      <c r="P602" t="s">
        <v>18</v>
      </c>
      <c r="Q602">
        <v>278</v>
      </c>
      <c r="R602">
        <v>289</v>
      </c>
      <c r="S602" t="s">
        <v>18</v>
      </c>
      <c r="T602" t="s">
        <v>904</v>
      </c>
      <c r="U602" t="s">
        <v>905</v>
      </c>
      <c r="V602" t="s">
        <v>981</v>
      </c>
    </row>
    <row r="603" spans="1:23" x14ac:dyDescent="0.25">
      <c r="A603" s="5"/>
      <c r="B603" t="s">
        <v>5432</v>
      </c>
      <c r="C603" t="str">
        <f t="shared" ref="C603:C616" si="32">IF(OR(D603="x",E603="x",F603="x",G603="x"),"DELETED","READ")</f>
        <v>READ</v>
      </c>
      <c r="H603" s="6" t="s">
        <v>2480</v>
      </c>
      <c r="I603" t="s">
        <v>2479</v>
      </c>
      <c r="J603" t="s">
        <v>2482</v>
      </c>
      <c r="K603" t="s">
        <v>2485</v>
      </c>
      <c r="L603" t="s">
        <v>2486</v>
      </c>
      <c r="M603" t="s">
        <v>2483</v>
      </c>
      <c r="N603">
        <v>2011</v>
      </c>
      <c r="Q603">
        <v>272</v>
      </c>
      <c r="R603">
        <v>279</v>
      </c>
      <c r="V603" s="1" t="s">
        <v>2484</v>
      </c>
      <c r="W603" t="s">
        <v>2458</v>
      </c>
    </row>
    <row r="604" spans="1:23" x14ac:dyDescent="0.25">
      <c r="A604" s="5"/>
      <c r="B604" t="s">
        <v>5441</v>
      </c>
      <c r="C604" t="str">
        <f t="shared" si="32"/>
        <v>DELETED</v>
      </c>
      <c r="D604" s="5" t="s">
        <v>5431</v>
      </c>
      <c r="E604" s="5"/>
      <c r="F604" s="5"/>
      <c r="G604" s="5"/>
      <c r="H604" s="6" t="s">
        <v>2902</v>
      </c>
      <c r="I604" t="s">
        <v>1267</v>
      </c>
      <c r="J604" t="s">
        <v>1805</v>
      </c>
      <c r="K604" t="s">
        <v>1997</v>
      </c>
      <c r="L604" t="s">
        <v>2257</v>
      </c>
      <c r="M604" t="s">
        <v>2233</v>
      </c>
      <c r="N604">
        <v>2008</v>
      </c>
      <c r="O604" t="s">
        <v>18</v>
      </c>
      <c r="Q604" t="s">
        <v>1531</v>
      </c>
      <c r="R604" t="s">
        <v>1532</v>
      </c>
      <c r="T604" t="s">
        <v>1007</v>
      </c>
      <c r="V604" t="s">
        <v>1094</v>
      </c>
      <c r="W604" t="s">
        <v>2143</v>
      </c>
    </row>
    <row r="605" spans="1:23" x14ac:dyDescent="0.25">
      <c r="A605" s="5"/>
      <c r="B605" t="s">
        <v>5450</v>
      </c>
      <c r="C605" t="str">
        <f t="shared" si="32"/>
        <v>DELETED</v>
      </c>
      <c r="D605" s="5" t="s">
        <v>5431</v>
      </c>
      <c r="E605" s="5"/>
      <c r="F605" s="5"/>
      <c r="G605" s="5"/>
      <c r="H605" t="s">
        <v>18</v>
      </c>
      <c r="I605" t="s">
        <v>1386</v>
      </c>
      <c r="J605" t="s">
        <v>1912</v>
      </c>
      <c r="K605" t="s">
        <v>2114</v>
      </c>
      <c r="L605" t="s">
        <v>2426</v>
      </c>
      <c r="N605">
        <v>2022</v>
      </c>
      <c r="O605" t="s">
        <v>18</v>
      </c>
      <c r="Q605" t="s">
        <v>18</v>
      </c>
      <c r="R605" t="s">
        <v>18</v>
      </c>
      <c r="T605" t="s">
        <v>18</v>
      </c>
      <c r="V605" t="s">
        <v>1180</v>
      </c>
      <c r="W605" t="s">
        <v>2142</v>
      </c>
    </row>
    <row r="606" spans="1:23" x14ac:dyDescent="0.25">
      <c r="A606" s="5"/>
      <c r="B606" t="s">
        <v>5426</v>
      </c>
      <c r="C606" t="str">
        <f t="shared" si="32"/>
        <v>DELETED</v>
      </c>
      <c r="D606" s="5" t="s">
        <v>5431</v>
      </c>
      <c r="E606" s="5"/>
      <c r="F606" s="5"/>
      <c r="G606" s="5"/>
      <c r="H606" s="6" t="s">
        <v>4836</v>
      </c>
      <c r="I606" t="s">
        <v>4084</v>
      </c>
      <c r="J606" t="s">
        <v>7051</v>
      </c>
      <c r="K606" t="s">
        <v>5722</v>
      </c>
      <c r="L606" t="s">
        <v>5723</v>
      </c>
      <c r="N606">
        <v>2025</v>
      </c>
      <c r="Q606">
        <v>129</v>
      </c>
      <c r="R606">
        <v>140</v>
      </c>
      <c r="V606" t="s">
        <v>5724</v>
      </c>
      <c r="W606" t="s">
        <v>5725</v>
      </c>
    </row>
    <row r="607" spans="1:23" x14ac:dyDescent="0.25">
      <c r="A607" s="5"/>
      <c r="B607" t="s">
        <v>5436</v>
      </c>
      <c r="C607" t="str">
        <f t="shared" si="32"/>
        <v>DELETED</v>
      </c>
      <c r="D607" s="5" t="s">
        <v>5431</v>
      </c>
      <c r="E607" s="5"/>
      <c r="F607" s="5"/>
      <c r="G607" s="5"/>
      <c r="H607" s="6" t="s">
        <v>3541</v>
      </c>
      <c r="I607" t="s">
        <v>3540</v>
      </c>
      <c r="J607" t="s">
        <v>3543</v>
      </c>
      <c r="K607" t="s">
        <v>3542</v>
      </c>
      <c r="L607" t="s">
        <v>3038</v>
      </c>
      <c r="N607">
        <v>2024</v>
      </c>
      <c r="O607">
        <v>54</v>
      </c>
      <c r="Q607">
        <v>100697</v>
      </c>
      <c r="R607">
        <v>100697</v>
      </c>
      <c r="T607" t="s">
        <v>3039</v>
      </c>
    </row>
    <row r="608" spans="1:23" x14ac:dyDescent="0.25">
      <c r="A608" s="5"/>
      <c r="B608" t="s">
        <v>5441</v>
      </c>
      <c r="C608" t="str">
        <f t="shared" si="32"/>
        <v>DELETED</v>
      </c>
      <c r="D608" s="5"/>
      <c r="E608" s="5"/>
      <c r="F608" s="5" t="s">
        <v>5431</v>
      </c>
      <c r="G608" s="5"/>
      <c r="H608" s="6" t="s">
        <v>2895</v>
      </c>
      <c r="I608" t="s">
        <v>1260</v>
      </c>
      <c r="J608" t="s">
        <v>1791</v>
      </c>
      <c r="K608" t="s">
        <v>1990</v>
      </c>
      <c r="L608" t="s">
        <v>2253</v>
      </c>
      <c r="M608" t="s">
        <v>2225</v>
      </c>
      <c r="N608">
        <v>2011</v>
      </c>
      <c r="O608" t="s">
        <v>18</v>
      </c>
      <c r="Q608" t="s">
        <v>1509</v>
      </c>
      <c r="R608" t="s">
        <v>1441</v>
      </c>
      <c r="T608" t="s">
        <v>18</v>
      </c>
      <c r="V608" t="s">
        <v>1090</v>
      </c>
      <c r="W608" t="s">
        <v>2143</v>
      </c>
    </row>
    <row r="609" spans="1:23" x14ac:dyDescent="0.25">
      <c r="A609" s="5"/>
      <c r="B609" t="s">
        <v>5441</v>
      </c>
      <c r="C609" t="str">
        <f t="shared" si="32"/>
        <v>DELETED</v>
      </c>
      <c r="D609" s="5" t="s">
        <v>5431</v>
      </c>
      <c r="E609" s="5"/>
      <c r="F609" s="5"/>
      <c r="G609" s="5"/>
      <c r="H609" s="6" t="s">
        <v>2995</v>
      </c>
      <c r="I609" t="s">
        <v>1365</v>
      </c>
      <c r="J609" t="s">
        <v>1893</v>
      </c>
      <c r="K609" t="s">
        <v>2094</v>
      </c>
      <c r="L609" t="s">
        <v>2404</v>
      </c>
      <c r="M609" t="s">
        <v>2352</v>
      </c>
      <c r="N609">
        <v>2023</v>
      </c>
      <c r="O609" t="s">
        <v>18</v>
      </c>
      <c r="Q609" t="s">
        <v>1684</v>
      </c>
      <c r="R609" t="s">
        <v>1685</v>
      </c>
      <c r="T609" t="s">
        <v>18</v>
      </c>
      <c r="V609" t="s">
        <v>1162</v>
      </c>
      <c r="W609" t="s">
        <v>2143</v>
      </c>
    </row>
    <row r="610" spans="1:23" x14ac:dyDescent="0.25">
      <c r="A610" s="5"/>
      <c r="B610" t="s">
        <v>5425</v>
      </c>
      <c r="C610" t="str">
        <f t="shared" si="32"/>
        <v>DELETED</v>
      </c>
      <c r="D610" s="5"/>
      <c r="E610" s="5" t="s">
        <v>5431</v>
      </c>
      <c r="F610" s="5"/>
      <c r="G610" s="5"/>
      <c r="H610" s="6" t="s">
        <v>4871</v>
      </c>
      <c r="I610" t="s">
        <v>4114</v>
      </c>
      <c r="J610" t="s">
        <v>7082</v>
      </c>
      <c r="K610" t="s">
        <v>5794</v>
      </c>
      <c r="L610" t="s">
        <v>5795</v>
      </c>
      <c r="N610">
        <v>2025</v>
      </c>
      <c r="T610" t="s">
        <v>5796</v>
      </c>
    </row>
    <row r="611" spans="1:23" x14ac:dyDescent="0.25">
      <c r="A611" s="5"/>
      <c r="B611" t="s">
        <v>5436</v>
      </c>
      <c r="C611" t="str">
        <f t="shared" si="32"/>
        <v>READ</v>
      </c>
      <c r="D611" s="5"/>
      <c r="E611" s="5"/>
      <c r="F611" s="5"/>
      <c r="G611" s="5"/>
      <c r="H611" s="6" t="s">
        <v>3429</v>
      </c>
      <c r="I611" t="s">
        <v>3428</v>
      </c>
      <c r="J611" t="s">
        <v>3431</v>
      </c>
      <c r="K611" t="s">
        <v>3430</v>
      </c>
      <c r="L611" t="s">
        <v>3070</v>
      </c>
      <c r="N611">
        <v>2024</v>
      </c>
      <c r="O611">
        <v>253</v>
      </c>
      <c r="Q611">
        <v>124181</v>
      </c>
      <c r="R611">
        <v>124181</v>
      </c>
      <c r="T611" t="s">
        <v>3066</v>
      </c>
    </row>
    <row r="612" spans="1:23" x14ac:dyDescent="0.25">
      <c r="A612" s="5"/>
      <c r="B612" t="s">
        <v>5426</v>
      </c>
      <c r="C612" t="str">
        <f t="shared" si="32"/>
        <v>DELETED</v>
      </c>
      <c r="D612" s="5"/>
      <c r="E612" s="5"/>
      <c r="F612" s="5" t="s">
        <v>5431</v>
      </c>
      <c r="G612" s="5"/>
      <c r="H612" s="6" t="s">
        <v>5190</v>
      </c>
      <c r="I612" t="s">
        <v>4395</v>
      </c>
      <c r="J612" t="s">
        <v>7256</v>
      </c>
      <c r="K612" t="s">
        <v>6490</v>
      </c>
      <c r="L612" t="s">
        <v>5592</v>
      </c>
      <c r="N612">
        <v>2015</v>
      </c>
      <c r="Q612">
        <v>246</v>
      </c>
      <c r="R612">
        <v>262</v>
      </c>
      <c r="V612" t="s">
        <v>6491</v>
      </c>
      <c r="W612" t="s">
        <v>5539</v>
      </c>
    </row>
    <row r="613" spans="1:23" x14ac:dyDescent="0.25">
      <c r="A613" s="5"/>
      <c r="B613" t="s">
        <v>5441</v>
      </c>
      <c r="C613" t="str">
        <f t="shared" si="32"/>
        <v>DELETED</v>
      </c>
      <c r="D613" s="5"/>
      <c r="E613" s="5" t="s">
        <v>5431</v>
      </c>
      <c r="F613" s="5"/>
      <c r="G613" s="5"/>
      <c r="H613" s="6" t="s">
        <v>2963</v>
      </c>
      <c r="I613" t="s">
        <v>1332</v>
      </c>
      <c r="J613" t="s">
        <v>1860</v>
      </c>
      <c r="K613" t="s">
        <v>2061</v>
      </c>
      <c r="L613" t="s">
        <v>2214</v>
      </c>
      <c r="N613">
        <v>2022</v>
      </c>
      <c r="O613" t="s">
        <v>1510</v>
      </c>
      <c r="P613">
        <v>3</v>
      </c>
      <c r="Q613" t="s">
        <v>1633</v>
      </c>
      <c r="R613" t="s">
        <v>1634</v>
      </c>
      <c r="T613" t="s">
        <v>992</v>
      </c>
      <c r="V613" t="s">
        <v>18</v>
      </c>
      <c r="W613" t="s">
        <v>2143</v>
      </c>
    </row>
    <row r="614" spans="1:23" x14ac:dyDescent="0.25">
      <c r="A614" s="5"/>
      <c r="B614" t="s">
        <v>5436</v>
      </c>
      <c r="C614" t="str">
        <f t="shared" si="32"/>
        <v>DELETED</v>
      </c>
      <c r="D614" s="5"/>
      <c r="E614" s="5" t="s">
        <v>5431</v>
      </c>
      <c r="F614" s="5"/>
      <c r="G614" s="5"/>
      <c r="H614" s="6" t="s">
        <v>3380</v>
      </c>
      <c r="I614" t="s">
        <v>3379</v>
      </c>
      <c r="J614" t="s">
        <v>3382</v>
      </c>
      <c r="K614" t="s">
        <v>3381</v>
      </c>
      <c r="L614" t="s">
        <v>3053</v>
      </c>
      <c r="N614">
        <v>2008</v>
      </c>
      <c r="O614">
        <v>33</v>
      </c>
      <c r="P614">
        <v>1</v>
      </c>
      <c r="Q614">
        <v>64</v>
      </c>
      <c r="R614">
        <v>95</v>
      </c>
      <c r="T614" t="s">
        <v>3054</v>
      </c>
    </row>
    <row r="615" spans="1:23" x14ac:dyDescent="0.25">
      <c r="A615" s="5"/>
      <c r="B615" t="s">
        <v>5441</v>
      </c>
      <c r="C615" t="str">
        <f t="shared" si="32"/>
        <v>READ</v>
      </c>
      <c r="D615" s="5"/>
      <c r="E615" s="5"/>
      <c r="F615" s="5"/>
      <c r="G615" s="5"/>
      <c r="H615" s="6" t="s">
        <v>2983</v>
      </c>
      <c r="I615" t="s">
        <v>1352</v>
      </c>
      <c r="J615" t="s">
        <v>1880</v>
      </c>
      <c r="K615" t="s">
        <v>2081</v>
      </c>
      <c r="L615" t="s">
        <v>2393</v>
      </c>
      <c r="M615" t="s">
        <v>632</v>
      </c>
      <c r="N615">
        <v>2018</v>
      </c>
      <c r="O615" t="s">
        <v>18</v>
      </c>
      <c r="Q615" t="s">
        <v>1666</v>
      </c>
      <c r="R615" t="s">
        <v>1667</v>
      </c>
      <c r="T615" t="s">
        <v>18</v>
      </c>
      <c r="V615" t="s">
        <v>1152</v>
      </c>
      <c r="W615" t="s">
        <v>2143</v>
      </c>
    </row>
    <row r="616" spans="1:23" x14ac:dyDescent="0.25">
      <c r="A616" s="5"/>
      <c r="B616" t="s">
        <v>5436</v>
      </c>
      <c r="C616" t="str">
        <f t="shared" si="32"/>
        <v>DELETED</v>
      </c>
      <c r="D616" s="5"/>
      <c r="E616" s="5" t="s">
        <v>5431</v>
      </c>
      <c r="F616" s="5"/>
      <c r="G616" s="5"/>
      <c r="H616" s="6" t="s">
        <v>3719</v>
      </c>
      <c r="I616" t="s">
        <v>3717</v>
      </c>
      <c r="J616" t="s">
        <v>3720</v>
      </c>
      <c r="K616" t="s">
        <v>3718</v>
      </c>
      <c r="L616" t="s">
        <v>3078</v>
      </c>
      <c r="N616">
        <v>2003</v>
      </c>
      <c r="O616">
        <v>47</v>
      </c>
      <c r="P616">
        <v>2</v>
      </c>
      <c r="Q616">
        <v>237</v>
      </c>
      <c r="R616">
        <v>267</v>
      </c>
      <c r="T616" t="s">
        <v>955</v>
      </c>
    </row>
    <row r="617" spans="1:23" x14ac:dyDescent="0.25">
      <c r="A617" s="5"/>
      <c r="B617" t="s">
        <v>5441</v>
      </c>
      <c r="C617" t="str">
        <f>IF(OR(D617="x",E617="x",F617="x",H617="x"),"DELETED","READ")</f>
        <v>DELETED</v>
      </c>
      <c r="D617" s="5" t="s">
        <v>5431</v>
      </c>
      <c r="E617" s="5"/>
      <c r="F617" s="5"/>
      <c r="G617" s="5"/>
      <c r="H617" t="str">
        <f>HYPERLINK("http://dx.doi.org/10.1109/ICPM.2019.00015","http://dx.doi.org/10.1109/ICPM.2019.00015")</f>
        <v>http://dx.doi.org/10.1109/ICPM.2019.00015</v>
      </c>
      <c r="I617" t="s">
        <v>319</v>
      </c>
      <c r="J617" t="s">
        <v>66</v>
      </c>
      <c r="K617" t="s">
        <v>682</v>
      </c>
      <c r="L617" t="s">
        <v>545</v>
      </c>
      <c r="M617" t="s">
        <v>603</v>
      </c>
      <c r="N617">
        <v>2019</v>
      </c>
      <c r="O617" t="s">
        <v>18</v>
      </c>
      <c r="P617" t="s">
        <v>18</v>
      </c>
      <c r="Q617">
        <v>25</v>
      </c>
      <c r="R617">
        <v>32</v>
      </c>
      <c r="S617" t="s">
        <v>18</v>
      </c>
      <c r="T617" t="s">
        <v>18</v>
      </c>
      <c r="U617" t="s">
        <v>18</v>
      </c>
      <c r="V617" t="s">
        <v>921</v>
      </c>
    </row>
    <row r="618" spans="1:23" x14ac:dyDescent="0.25">
      <c r="A618" s="5"/>
      <c r="B618" t="s">
        <v>5426</v>
      </c>
      <c r="C618" t="str">
        <f>IF(OR(D618="x",E618="x",F618="x",G618="x"),"DELETED","READ")</f>
        <v>DELETED</v>
      </c>
      <c r="D618" s="5"/>
      <c r="E618" s="5"/>
      <c r="F618" s="5" t="s">
        <v>5431</v>
      </c>
      <c r="G618" s="5"/>
      <c r="H618" s="6" t="s">
        <v>5065</v>
      </c>
      <c r="I618" t="s">
        <v>4283</v>
      </c>
      <c r="J618" t="s">
        <v>7105</v>
      </c>
      <c r="K618" t="s">
        <v>6222</v>
      </c>
      <c r="L618" t="s">
        <v>6223</v>
      </c>
      <c r="N618">
        <v>2019</v>
      </c>
      <c r="Q618">
        <v>422</v>
      </c>
      <c r="R618">
        <v>439</v>
      </c>
      <c r="V618" t="s">
        <v>6224</v>
      </c>
      <c r="W618" t="s">
        <v>5539</v>
      </c>
    </row>
    <row r="619" spans="1:23" x14ac:dyDescent="0.25">
      <c r="A619" s="5"/>
      <c r="B619" t="s">
        <v>5426</v>
      </c>
      <c r="C619" t="str">
        <f>IF(OR(D619="x",E619="x",F619="x",G619="x"),"DELETED","READ")</f>
        <v>DELETED</v>
      </c>
      <c r="D619" s="5"/>
      <c r="E619" s="5"/>
      <c r="F619" s="5" t="s">
        <v>5431</v>
      </c>
      <c r="G619" s="5"/>
      <c r="H619" s="6" t="s">
        <v>4750</v>
      </c>
      <c r="I619" t="s">
        <v>7461</v>
      </c>
      <c r="J619" t="s">
        <v>7011</v>
      </c>
      <c r="K619" t="s">
        <v>5558</v>
      </c>
      <c r="L619" t="s">
        <v>5559</v>
      </c>
      <c r="N619">
        <v>2024</v>
      </c>
      <c r="Q619">
        <v>152</v>
      </c>
      <c r="R619">
        <v>168</v>
      </c>
      <c r="V619" t="s">
        <v>5478</v>
      </c>
      <c r="W619" t="s">
        <v>5498</v>
      </c>
    </row>
    <row r="620" spans="1:23" x14ac:dyDescent="0.25">
      <c r="A620" s="5"/>
      <c r="B620" t="s">
        <v>5426</v>
      </c>
      <c r="C620" t="str">
        <f>IF(OR(D620="x",E620="x",F620="x",G620="x"),"DELETED","READ")</f>
        <v>DELETED</v>
      </c>
      <c r="D620" s="5"/>
      <c r="E620" s="5" t="s">
        <v>5431</v>
      </c>
      <c r="F620" s="5"/>
      <c r="G620" s="5"/>
      <c r="H620" s="6" t="s">
        <v>5197</v>
      </c>
      <c r="I620" t="s">
        <v>4401</v>
      </c>
      <c r="J620" t="s">
        <v>7260</v>
      </c>
      <c r="K620" t="s">
        <v>6507</v>
      </c>
      <c r="L620" t="s">
        <v>4144</v>
      </c>
      <c r="N620">
        <v>2015</v>
      </c>
      <c r="Q620">
        <v>189</v>
      </c>
      <c r="R620">
        <v>197</v>
      </c>
      <c r="V620" t="s">
        <v>6411</v>
      </c>
      <c r="W620" t="s">
        <v>5539</v>
      </c>
    </row>
    <row r="621" spans="1:23" x14ac:dyDescent="0.25">
      <c r="A621" s="5"/>
      <c r="B621" t="s">
        <v>5424</v>
      </c>
      <c r="C621" t="str">
        <f>IF(OR(D621="x",E621="x",F621="x",G621="x"),"DELETED","READ")</f>
        <v>DELETED</v>
      </c>
      <c r="D621" s="5"/>
      <c r="E621" s="5" t="s">
        <v>5431</v>
      </c>
      <c r="F621" s="5"/>
      <c r="G621" s="5"/>
      <c r="H621" s="6" t="s">
        <v>5292</v>
      </c>
      <c r="I621" t="s">
        <v>4493</v>
      </c>
      <c r="J621" t="s">
        <v>4615</v>
      </c>
      <c r="K621" t="s">
        <v>6719</v>
      </c>
      <c r="L621" t="s">
        <v>6720</v>
      </c>
      <c r="N621">
        <v>2011</v>
      </c>
      <c r="Q621">
        <v>261</v>
      </c>
      <c r="R621">
        <v>275</v>
      </c>
      <c r="V621" t="s">
        <v>6721</v>
      </c>
      <c r="W621" t="s">
        <v>5640</v>
      </c>
    </row>
    <row r="622" spans="1:23" x14ac:dyDescent="0.25">
      <c r="A622" s="5"/>
      <c r="B622" t="s">
        <v>5441</v>
      </c>
      <c r="C622" t="str">
        <f>IF(OR(D622="x",E622="x",F622="x",H622="x"),"DELETED","READ")</f>
        <v>DELETED</v>
      </c>
      <c r="D622" s="5" t="s">
        <v>5431</v>
      </c>
      <c r="E622" s="5"/>
      <c r="F622" s="5"/>
      <c r="G622" s="5"/>
      <c r="H622" t="str">
        <f>HYPERLINK("http://dx.doi.org/10.1007/978-3-031-70418-5_14","http://dx.doi.org/10.1007/978-3-031-70418-5_14")</f>
        <v>http://dx.doi.org/10.1007/978-3-031-70418-5_14</v>
      </c>
      <c r="I622" t="s">
        <v>387</v>
      </c>
      <c r="J622" t="s">
        <v>133</v>
      </c>
      <c r="K622" t="s">
        <v>750</v>
      </c>
      <c r="L622" t="s">
        <v>551</v>
      </c>
      <c r="M622" t="s">
        <v>601</v>
      </c>
      <c r="N622">
        <v>2024</v>
      </c>
      <c r="O622">
        <v>526</v>
      </c>
      <c r="P622" t="s">
        <v>18</v>
      </c>
      <c r="Q622">
        <v>232</v>
      </c>
      <c r="R622">
        <v>248</v>
      </c>
      <c r="S622" t="s">
        <v>18</v>
      </c>
      <c r="T622" t="s">
        <v>901</v>
      </c>
      <c r="U622" t="s">
        <v>902</v>
      </c>
      <c r="V622" t="s">
        <v>927</v>
      </c>
    </row>
    <row r="623" spans="1:23" x14ac:dyDescent="0.25">
      <c r="A623" s="5"/>
      <c r="B623" t="s">
        <v>5446</v>
      </c>
      <c r="C623" t="str">
        <f>IF(OR(D623="x",E623="x",F623="x",H623="x"),"DELETED","READ")</f>
        <v>DELETED</v>
      </c>
      <c r="D623" s="5" t="s">
        <v>5431</v>
      </c>
      <c r="E623" s="5"/>
      <c r="F623" s="5"/>
      <c r="G623" s="5"/>
      <c r="H623" t="str">
        <f>HYPERLINK("http://dx.doi.org/10.1109/ICPM57379.2022.9980807","http://dx.doi.org/10.1109/ICPM57379.2022.9980807")</f>
        <v>http://dx.doi.org/10.1109/ICPM57379.2022.9980807</v>
      </c>
      <c r="I623" t="s">
        <v>496</v>
      </c>
      <c r="J623" t="s">
        <v>237</v>
      </c>
      <c r="K623" t="s">
        <v>859</v>
      </c>
      <c r="L623" t="s">
        <v>542</v>
      </c>
      <c r="M623" t="s">
        <v>597</v>
      </c>
      <c r="N623">
        <v>2022</v>
      </c>
      <c r="O623" t="s">
        <v>18</v>
      </c>
      <c r="P623" t="s">
        <v>18</v>
      </c>
      <c r="Q623" t="s">
        <v>896</v>
      </c>
      <c r="R623" t="s">
        <v>896</v>
      </c>
      <c r="S623" t="s">
        <v>18</v>
      </c>
      <c r="T623" t="s">
        <v>18</v>
      </c>
      <c r="U623" t="s">
        <v>18</v>
      </c>
      <c r="V623" t="s">
        <v>918</v>
      </c>
    </row>
    <row r="624" spans="1:23" x14ac:dyDescent="0.25">
      <c r="A624" s="5"/>
      <c r="B624" t="s">
        <v>5432</v>
      </c>
      <c r="C624" t="str">
        <f>IF(OR(D624="x",E624="x",F624="x",G624="x"),"DELETED","READ")</f>
        <v>DELETED</v>
      </c>
      <c r="D624" s="5" t="s">
        <v>5431</v>
      </c>
      <c r="E624" s="5"/>
      <c r="F624" s="5"/>
      <c r="G624" s="5"/>
      <c r="H624" s="6" t="s">
        <v>2519</v>
      </c>
      <c r="I624" t="s">
        <v>2518</v>
      </c>
      <c r="J624" t="s">
        <v>2520</v>
      </c>
      <c r="K624" t="s">
        <v>2521</v>
      </c>
      <c r="L624" t="s">
        <v>2522</v>
      </c>
      <c r="M624" t="s">
        <v>2523</v>
      </c>
      <c r="N624">
        <v>2014</v>
      </c>
      <c r="Q624">
        <v>1406</v>
      </c>
      <c r="R624">
        <v>1413</v>
      </c>
      <c r="V624" s="1" t="s">
        <v>2524</v>
      </c>
      <c r="W624" t="s">
        <v>2458</v>
      </c>
    </row>
    <row r="625" spans="1:23" x14ac:dyDescent="0.25">
      <c r="A625" s="5"/>
      <c r="B625" t="s">
        <v>5441</v>
      </c>
      <c r="C625" t="str">
        <f>IF(OR(D625="x",E625="x",F625="x",H625="x"),"DELETED","READ")</f>
        <v>DELETED</v>
      </c>
      <c r="D625" s="5" t="s">
        <v>5431</v>
      </c>
      <c r="E625" s="5"/>
      <c r="F625" s="5"/>
      <c r="G625" s="5"/>
      <c r="H625" t="str">
        <f>HYPERLINK("http://dx.doi.org/10.1016/j.cej.2014.10.031","http://dx.doi.org/10.1016/j.cej.2014.10.031")</f>
        <v>http://dx.doi.org/10.1016/j.cej.2014.10.031</v>
      </c>
      <c r="I625" t="s">
        <v>500</v>
      </c>
      <c r="J625" t="s">
        <v>241</v>
      </c>
      <c r="K625" t="s">
        <v>863</v>
      </c>
      <c r="L625" t="s">
        <v>589</v>
      </c>
      <c r="M625" t="s">
        <v>18</v>
      </c>
      <c r="N625">
        <v>2015</v>
      </c>
      <c r="O625">
        <v>262</v>
      </c>
      <c r="P625" t="s">
        <v>18</v>
      </c>
      <c r="Q625">
        <v>716</v>
      </c>
      <c r="R625">
        <v>726</v>
      </c>
      <c r="S625" t="s">
        <v>18</v>
      </c>
      <c r="T625" t="s">
        <v>976</v>
      </c>
      <c r="U625" t="s">
        <v>977</v>
      </c>
      <c r="V625" t="s">
        <v>18</v>
      </c>
    </row>
    <row r="626" spans="1:23" x14ac:dyDescent="0.25">
      <c r="A626" s="5"/>
      <c r="B626" t="s">
        <v>5424</v>
      </c>
      <c r="C626" t="str">
        <f t="shared" ref="C626:C637" si="33">IF(OR(D626="x",E626="x",F626="x",G626="x"),"DELETED","READ")</f>
        <v>DELETED</v>
      </c>
      <c r="D626" s="5"/>
      <c r="E626" s="5"/>
      <c r="F626" s="5" t="s">
        <v>5431</v>
      </c>
      <c r="G626" s="5"/>
      <c r="H626" s="6" t="s">
        <v>5023</v>
      </c>
      <c r="I626" t="s">
        <v>4247</v>
      </c>
      <c r="J626" t="s">
        <v>4609</v>
      </c>
      <c r="K626" t="s">
        <v>6130</v>
      </c>
      <c r="L626" t="s">
        <v>6110</v>
      </c>
      <c r="N626">
        <v>2020</v>
      </c>
      <c r="Q626">
        <v>103</v>
      </c>
      <c r="R626">
        <v>116</v>
      </c>
      <c r="V626" t="s">
        <v>6111</v>
      </c>
      <c r="W626" t="s">
        <v>5505</v>
      </c>
    </row>
    <row r="627" spans="1:23" x14ac:dyDescent="0.25">
      <c r="A627" s="5" t="s">
        <v>5431</v>
      </c>
      <c r="B627" t="s">
        <v>5424</v>
      </c>
      <c r="C627" t="str">
        <f t="shared" si="33"/>
        <v>DELETED</v>
      </c>
      <c r="D627" s="5" t="s">
        <v>5431</v>
      </c>
      <c r="E627" s="5"/>
      <c r="F627" s="5"/>
      <c r="G627" s="5"/>
      <c r="H627" s="6" t="s">
        <v>4993</v>
      </c>
      <c r="I627" t="s">
        <v>4220</v>
      </c>
      <c r="J627" t="s">
        <v>4609</v>
      </c>
      <c r="K627" t="s">
        <v>6063</v>
      </c>
      <c r="L627" t="s">
        <v>6064</v>
      </c>
      <c r="N627">
        <v>2021</v>
      </c>
      <c r="Q627">
        <v>63</v>
      </c>
      <c r="R627">
        <v>119</v>
      </c>
      <c r="V627" t="s">
        <v>6065</v>
      </c>
      <c r="W627" t="s">
        <v>5505</v>
      </c>
    </row>
    <row r="628" spans="1:23" x14ac:dyDescent="0.25">
      <c r="A628" s="5"/>
      <c r="B628" t="s">
        <v>5425</v>
      </c>
      <c r="C628" t="str">
        <f t="shared" si="33"/>
        <v>DELETED</v>
      </c>
      <c r="D628" s="5"/>
      <c r="E628" s="5" t="s">
        <v>5431</v>
      </c>
      <c r="F628" s="5"/>
      <c r="G628" s="5"/>
      <c r="H628" s="6" t="s">
        <v>5074</v>
      </c>
      <c r="I628" t="s">
        <v>4292</v>
      </c>
      <c r="J628" t="s">
        <v>7184</v>
      </c>
      <c r="K628" t="s">
        <v>6241</v>
      </c>
      <c r="L628" t="s">
        <v>5867</v>
      </c>
      <c r="N628">
        <v>2019</v>
      </c>
      <c r="O628">
        <v>56</v>
      </c>
      <c r="P628">
        <v>5</v>
      </c>
      <c r="Q628">
        <v>914</v>
      </c>
      <c r="R628">
        <v>931</v>
      </c>
      <c r="T628" t="s">
        <v>5868</v>
      </c>
    </row>
    <row r="629" spans="1:23" x14ac:dyDescent="0.25">
      <c r="A629" s="5"/>
      <c r="B629" t="s">
        <v>5427</v>
      </c>
      <c r="C629" t="str">
        <f t="shared" si="33"/>
        <v>DELETED</v>
      </c>
      <c r="D629" s="5" t="s">
        <v>5431</v>
      </c>
      <c r="E629" s="5"/>
      <c r="F629" s="5"/>
      <c r="G629" s="5"/>
      <c r="H629" s="6" t="s">
        <v>4889</v>
      </c>
      <c r="I629" t="s">
        <v>4129</v>
      </c>
      <c r="J629" t="s">
        <v>4645</v>
      </c>
      <c r="K629" t="s">
        <v>5828</v>
      </c>
      <c r="L629" t="s">
        <v>5829</v>
      </c>
      <c r="N629">
        <v>2025</v>
      </c>
      <c r="Q629">
        <v>1</v>
      </c>
      <c r="R629">
        <v>46</v>
      </c>
      <c r="V629" t="s">
        <v>5830</v>
      </c>
      <c r="W629" t="s">
        <v>5640</v>
      </c>
    </row>
    <row r="630" spans="1:23" x14ac:dyDescent="0.25">
      <c r="A630" s="5"/>
      <c r="B630" t="s">
        <v>5436</v>
      </c>
      <c r="C630" t="str">
        <f t="shared" si="33"/>
        <v>DELETED</v>
      </c>
      <c r="D630" s="5"/>
      <c r="E630" s="5" t="s">
        <v>5431</v>
      </c>
      <c r="F630" s="5"/>
      <c r="G630" s="5"/>
      <c r="H630" s="6" t="s">
        <v>3468</v>
      </c>
      <c r="I630" t="s">
        <v>3467</v>
      </c>
      <c r="J630" t="s">
        <v>3470</v>
      </c>
      <c r="K630" t="s">
        <v>3469</v>
      </c>
      <c r="L630" t="s">
        <v>3078</v>
      </c>
      <c r="N630">
        <v>2007</v>
      </c>
      <c r="O630">
        <v>61</v>
      </c>
      <c r="P630">
        <v>1</v>
      </c>
      <c r="Q630">
        <v>6</v>
      </c>
      <c r="R630">
        <v>22</v>
      </c>
      <c r="T630" t="s">
        <v>955</v>
      </c>
    </row>
    <row r="631" spans="1:23" x14ac:dyDescent="0.25">
      <c r="A631" s="5"/>
      <c r="B631" t="s">
        <v>5426</v>
      </c>
      <c r="C631" t="str">
        <f t="shared" si="33"/>
        <v>DELETED</v>
      </c>
      <c r="D631" s="5" t="s">
        <v>5431</v>
      </c>
      <c r="E631" s="5"/>
      <c r="F631" s="5"/>
      <c r="G631" s="5"/>
      <c r="H631" s="6" t="s">
        <v>5047</v>
      </c>
      <c r="I631" t="s">
        <v>4268</v>
      </c>
      <c r="J631" t="s">
        <v>7172</v>
      </c>
      <c r="K631" t="s">
        <v>6184</v>
      </c>
      <c r="L631" t="s">
        <v>5571</v>
      </c>
      <c r="N631">
        <v>2020</v>
      </c>
      <c r="Q631">
        <v>71</v>
      </c>
      <c r="R631">
        <v>87</v>
      </c>
      <c r="V631" t="s">
        <v>6185</v>
      </c>
      <c r="W631" t="s">
        <v>5539</v>
      </c>
    </row>
    <row r="632" spans="1:23" x14ac:dyDescent="0.25">
      <c r="A632" s="5"/>
      <c r="B632" t="s">
        <v>5424</v>
      </c>
      <c r="C632" t="str">
        <f t="shared" si="33"/>
        <v>DELETED</v>
      </c>
      <c r="D632" s="5"/>
      <c r="E632" s="5" t="s">
        <v>5431</v>
      </c>
      <c r="F632" s="5"/>
      <c r="G632" s="5"/>
      <c r="H632" s="6" t="s">
        <v>5048</v>
      </c>
      <c r="I632" t="s">
        <v>4269</v>
      </c>
      <c r="J632" t="s">
        <v>4678</v>
      </c>
      <c r="K632" t="s">
        <v>6186</v>
      </c>
      <c r="L632" t="s">
        <v>5752</v>
      </c>
      <c r="N632">
        <v>2021</v>
      </c>
      <c r="Q632">
        <v>95</v>
      </c>
      <c r="R632">
        <v>115</v>
      </c>
      <c r="V632" t="s">
        <v>5753</v>
      </c>
      <c r="W632" t="s">
        <v>5505</v>
      </c>
    </row>
    <row r="633" spans="1:23" x14ac:dyDescent="0.25">
      <c r="A633" s="5"/>
      <c r="B633" t="s">
        <v>5426</v>
      </c>
      <c r="C633" t="str">
        <f t="shared" si="33"/>
        <v>DELETED</v>
      </c>
      <c r="D633" s="5"/>
      <c r="E633" s="5" t="s">
        <v>5431</v>
      </c>
      <c r="F633" s="5"/>
      <c r="G633" s="5"/>
      <c r="H633" s="6" t="s">
        <v>5303</v>
      </c>
      <c r="I633" t="s">
        <v>4501</v>
      </c>
      <c r="J633" t="s">
        <v>7333</v>
      </c>
      <c r="K633" t="s">
        <v>6739</v>
      </c>
      <c r="L633" t="s">
        <v>5578</v>
      </c>
      <c r="N633">
        <v>2011</v>
      </c>
      <c r="Q633">
        <v>497</v>
      </c>
      <c r="R633">
        <v>511</v>
      </c>
      <c r="V633" t="s">
        <v>6740</v>
      </c>
      <c r="W633" t="s">
        <v>5640</v>
      </c>
    </row>
    <row r="634" spans="1:23" x14ac:dyDescent="0.25">
      <c r="A634" s="5"/>
      <c r="B634" t="s">
        <v>5441</v>
      </c>
      <c r="C634" t="str">
        <f t="shared" si="33"/>
        <v>DELETED</v>
      </c>
      <c r="D634" s="5"/>
      <c r="E634" s="5" t="s">
        <v>5431</v>
      </c>
      <c r="F634" s="5"/>
      <c r="G634" s="5"/>
      <c r="H634" s="6" t="s">
        <v>2957</v>
      </c>
      <c r="I634" t="s">
        <v>1326</v>
      </c>
      <c r="J634" t="s">
        <v>1854</v>
      </c>
      <c r="K634" t="s">
        <v>2055</v>
      </c>
      <c r="L634" t="s">
        <v>2357</v>
      </c>
      <c r="M634" t="s">
        <v>2316</v>
      </c>
      <c r="N634">
        <v>2013</v>
      </c>
      <c r="O634" t="s">
        <v>18</v>
      </c>
      <c r="Q634" t="s">
        <v>1623</v>
      </c>
      <c r="R634" t="s">
        <v>1624</v>
      </c>
      <c r="T634" t="s">
        <v>18</v>
      </c>
      <c r="V634" t="s">
        <v>1135</v>
      </c>
      <c r="W634" t="s">
        <v>2143</v>
      </c>
    </row>
    <row r="635" spans="1:23" x14ac:dyDescent="0.25">
      <c r="A635" s="5"/>
      <c r="B635" t="s">
        <v>5424</v>
      </c>
      <c r="C635" t="str">
        <f t="shared" si="33"/>
        <v>DELETED</v>
      </c>
      <c r="D635" s="5"/>
      <c r="E635" s="5" t="s">
        <v>5431</v>
      </c>
      <c r="F635" s="5"/>
      <c r="G635" s="5"/>
      <c r="H635" s="6" t="s">
        <v>5221</v>
      </c>
      <c r="I635" t="s">
        <v>4424</v>
      </c>
      <c r="J635" t="s">
        <v>7273</v>
      </c>
      <c r="K635" t="s">
        <v>6554</v>
      </c>
      <c r="L635" t="s">
        <v>6555</v>
      </c>
      <c r="N635">
        <v>2014</v>
      </c>
      <c r="Q635">
        <v>121</v>
      </c>
      <c r="R635">
        <v>135</v>
      </c>
      <c r="V635" t="s">
        <v>6556</v>
      </c>
      <c r="W635" t="s">
        <v>5539</v>
      </c>
    </row>
    <row r="636" spans="1:23" x14ac:dyDescent="0.25">
      <c r="A636" s="5"/>
      <c r="B636" t="s">
        <v>5436</v>
      </c>
      <c r="C636" t="str">
        <f t="shared" si="33"/>
        <v>DELETED</v>
      </c>
      <c r="D636" s="5"/>
      <c r="E636" s="5" t="s">
        <v>5431</v>
      </c>
      <c r="F636" s="5"/>
      <c r="G636" s="5"/>
      <c r="H636" s="6" t="s">
        <v>3399</v>
      </c>
      <c r="I636" t="s">
        <v>3398</v>
      </c>
      <c r="J636" t="s">
        <v>3403</v>
      </c>
      <c r="K636" t="s">
        <v>3400</v>
      </c>
      <c r="L636" t="s">
        <v>3401</v>
      </c>
      <c r="N636">
        <v>2025</v>
      </c>
      <c r="O636">
        <v>30</v>
      </c>
      <c r="Q636">
        <v>101477</v>
      </c>
      <c r="R636">
        <v>101477</v>
      </c>
      <c r="T636" t="s">
        <v>3402</v>
      </c>
    </row>
    <row r="637" spans="1:23" x14ac:dyDescent="0.25">
      <c r="A637" s="5"/>
      <c r="B637" t="s">
        <v>5426</v>
      </c>
      <c r="C637" t="str">
        <f t="shared" si="33"/>
        <v>DELETED</v>
      </c>
      <c r="D637" s="5" t="s">
        <v>5431</v>
      </c>
      <c r="E637" s="5"/>
      <c r="F637" s="5"/>
      <c r="G637" s="5"/>
      <c r="H637" s="6" t="s">
        <v>5324</v>
      </c>
      <c r="I637" t="s">
        <v>4519</v>
      </c>
      <c r="J637" t="s">
        <v>7346</v>
      </c>
      <c r="K637" t="s">
        <v>6779</v>
      </c>
      <c r="L637" t="s">
        <v>6780</v>
      </c>
      <c r="N637">
        <v>2010</v>
      </c>
      <c r="Q637">
        <v>327</v>
      </c>
      <c r="R637">
        <v>336</v>
      </c>
      <c r="V637" t="s">
        <v>6781</v>
      </c>
      <c r="W637" t="s">
        <v>5640</v>
      </c>
    </row>
    <row r="638" spans="1:23" x14ac:dyDescent="0.25">
      <c r="A638" s="5"/>
      <c r="B638" t="s">
        <v>5441</v>
      </c>
      <c r="C638" t="str">
        <f>IF(OR(D638="x",E638="x",F638="x",H638="x"),"DELETED","READ")</f>
        <v>DELETED</v>
      </c>
      <c r="D638" s="5" t="s">
        <v>5431</v>
      </c>
      <c r="E638" s="5"/>
      <c r="F638" s="5"/>
      <c r="G638" s="5"/>
      <c r="H638" t="str">
        <f>HYPERLINK("http://dx.doi.org/10.1007/978-3-031-78666-2_14","http://dx.doi.org/10.1007/978-3-031-78666-2_14")</f>
        <v>http://dx.doi.org/10.1007/978-3-031-78666-2_14</v>
      </c>
      <c r="I638" t="s">
        <v>311</v>
      </c>
      <c r="J638" t="s">
        <v>58</v>
      </c>
      <c r="K638" t="s">
        <v>674</v>
      </c>
      <c r="L638" t="s">
        <v>543</v>
      </c>
      <c r="M638" t="s">
        <v>601</v>
      </c>
      <c r="N638">
        <v>2025</v>
      </c>
      <c r="O638">
        <v>534</v>
      </c>
      <c r="P638" t="s">
        <v>18</v>
      </c>
      <c r="Q638">
        <v>180</v>
      </c>
      <c r="R638">
        <v>191</v>
      </c>
      <c r="S638" t="s">
        <v>18</v>
      </c>
      <c r="T638" t="s">
        <v>901</v>
      </c>
      <c r="U638" t="s">
        <v>902</v>
      </c>
      <c r="V638" t="s">
        <v>919</v>
      </c>
    </row>
    <row r="639" spans="1:23" x14ac:dyDescent="0.25">
      <c r="A639" s="5"/>
      <c r="B639" t="s">
        <v>5441</v>
      </c>
      <c r="C639" t="str">
        <f t="shared" ref="C639:C659" si="34">IF(OR(D639="x",E639="x",F639="x",G639="x"),"DELETED","READ")</f>
        <v>DELETED</v>
      </c>
      <c r="D639" s="5" t="s">
        <v>5431</v>
      </c>
      <c r="E639" s="5"/>
      <c r="F639" s="5"/>
      <c r="G639" s="5"/>
      <c r="H639" s="6" t="s">
        <v>2865</v>
      </c>
      <c r="I639" t="s">
        <v>1229</v>
      </c>
      <c r="J639" t="s">
        <v>1770</v>
      </c>
      <c r="K639" t="s">
        <v>1959</v>
      </c>
      <c r="L639" t="s">
        <v>2214</v>
      </c>
      <c r="N639">
        <v>2019</v>
      </c>
      <c r="O639" t="s">
        <v>1464</v>
      </c>
      <c r="P639">
        <v>4</v>
      </c>
      <c r="Q639" t="s">
        <v>1467</v>
      </c>
      <c r="R639" t="s">
        <v>1468</v>
      </c>
      <c r="T639" t="s">
        <v>992</v>
      </c>
      <c r="V639" t="s">
        <v>18</v>
      </c>
      <c r="W639" t="s">
        <v>2143</v>
      </c>
    </row>
    <row r="640" spans="1:23" x14ac:dyDescent="0.25">
      <c r="A640" s="5"/>
      <c r="B640" t="s">
        <v>5424</v>
      </c>
      <c r="C640" t="str">
        <f t="shared" si="34"/>
        <v>DELETED</v>
      </c>
      <c r="D640" s="5"/>
      <c r="E640" s="5"/>
      <c r="F640" s="5" t="s">
        <v>5431</v>
      </c>
      <c r="G640" s="5"/>
      <c r="H640" s="6" t="s">
        <v>5403</v>
      </c>
      <c r="I640" t="s">
        <v>4588</v>
      </c>
      <c r="J640" t="s">
        <v>7408</v>
      </c>
      <c r="K640" t="s">
        <v>6939</v>
      </c>
      <c r="L640" t="s">
        <v>6906</v>
      </c>
      <c r="N640">
        <v>2006</v>
      </c>
      <c r="Q640">
        <v>77</v>
      </c>
      <c r="R640">
        <v>97</v>
      </c>
      <c r="V640" t="s">
        <v>6907</v>
      </c>
      <c r="W640" t="s">
        <v>5640</v>
      </c>
    </row>
    <row r="641" spans="1:24" x14ac:dyDescent="0.25">
      <c r="A641" s="5"/>
      <c r="B641" t="s">
        <v>5426</v>
      </c>
      <c r="C641" t="str">
        <f t="shared" si="34"/>
        <v>DELETED</v>
      </c>
      <c r="D641" s="5"/>
      <c r="E641" s="5"/>
      <c r="F641" s="5" t="s">
        <v>5431</v>
      </c>
      <c r="G641" s="5"/>
      <c r="H641" s="6" t="s">
        <v>5391</v>
      </c>
      <c r="I641" t="s">
        <v>4576</v>
      </c>
      <c r="J641" t="s">
        <v>7399</v>
      </c>
      <c r="K641" t="s">
        <v>6917</v>
      </c>
      <c r="L641" t="s">
        <v>5526</v>
      </c>
      <c r="N641">
        <v>2006</v>
      </c>
      <c r="Q641">
        <v>163</v>
      </c>
      <c r="R641">
        <v>176</v>
      </c>
      <c r="V641" t="s">
        <v>6918</v>
      </c>
      <c r="W641" t="s">
        <v>5640</v>
      </c>
    </row>
    <row r="642" spans="1:24" x14ac:dyDescent="0.25">
      <c r="A642" s="5"/>
      <c r="B642" t="s">
        <v>5426</v>
      </c>
      <c r="C642" t="str">
        <f t="shared" si="34"/>
        <v>DELETED</v>
      </c>
      <c r="D642" s="5" t="s">
        <v>5431</v>
      </c>
      <c r="E642" s="5"/>
      <c r="F642" s="5"/>
      <c r="G642" s="5"/>
      <c r="H642" s="6" t="s">
        <v>5315</v>
      </c>
      <c r="I642" t="s">
        <v>4510</v>
      </c>
      <c r="J642" t="s">
        <v>7339</v>
      </c>
      <c r="K642" t="s">
        <v>6761</v>
      </c>
      <c r="L642" t="s">
        <v>6762</v>
      </c>
      <c r="N642">
        <v>2010</v>
      </c>
      <c r="Q642">
        <v>135</v>
      </c>
      <c r="R642">
        <v>142</v>
      </c>
      <c r="V642" t="s">
        <v>6763</v>
      </c>
      <c r="W642" t="s">
        <v>5640</v>
      </c>
    </row>
    <row r="643" spans="1:24" x14ac:dyDescent="0.25">
      <c r="A643" s="5"/>
      <c r="B643" t="s">
        <v>5424</v>
      </c>
      <c r="C643" t="str">
        <f t="shared" si="34"/>
        <v>DELETED</v>
      </c>
      <c r="D643" s="5"/>
      <c r="E643" s="5"/>
      <c r="F643" s="5" t="s">
        <v>5431</v>
      </c>
      <c r="G643" s="5"/>
      <c r="H643" s="6" t="s">
        <v>4806</v>
      </c>
      <c r="I643" t="s">
        <v>4056</v>
      </c>
      <c r="J643" t="s">
        <v>4625</v>
      </c>
      <c r="K643" t="s">
        <v>5658</v>
      </c>
      <c r="L643" t="s">
        <v>5659</v>
      </c>
      <c r="N643">
        <v>2025</v>
      </c>
      <c r="Q643">
        <v>155</v>
      </c>
      <c r="R643">
        <v>175</v>
      </c>
      <c r="V643" t="s">
        <v>5660</v>
      </c>
      <c r="W643" t="s">
        <v>5498</v>
      </c>
    </row>
    <row r="644" spans="1:24" x14ac:dyDescent="0.25">
      <c r="A644" s="5"/>
      <c r="B644" t="s">
        <v>5436</v>
      </c>
      <c r="C644" t="str">
        <f t="shared" si="34"/>
        <v>DELETED</v>
      </c>
      <c r="D644" s="5"/>
      <c r="E644" s="5" t="s">
        <v>5431</v>
      </c>
      <c r="F644" s="5"/>
      <c r="G644" s="5"/>
      <c r="H644" s="6" t="s">
        <v>3840</v>
      </c>
      <c r="I644" t="s">
        <v>3839</v>
      </c>
      <c r="J644" t="s">
        <v>3843</v>
      </c>
      <c r="K644" t="s">
        <v>3841</v>
      </c>
      <c r="L644" t="s">
        <v>3134</v>
      </c>
      <c r="N644">
        <v>2015</v>
      </c>
      <c r="O644">
        <v>53</v>
      </c>
      <c r="Q644">
        <v>308</v>
      </c>
      <c r="R644">
        <v>319</v>
      </c>
      <c r="T644" t="s">
        <v>3137</v>
      </c>
    </row>
    <row r="645" spans="1:24" x14ac:dyDescent="0.25">
      <c r="A645" s="5"/>
      <c r="B645" t="s">
        <v>5426</v>
      </c>
      <c r="C645" t="str">
        <f t="shared" si="34"/>
        <v>READ</v>
      </c>
      <c r="D645" s="5"/>
      <c r="E645" s="5"/>
      <c r="F645" s="5"/>
      <c r="G645" s="5"/>
      <c r="H645" s="6" t="s">
        <v>4994</v>
      </c>
      <c r="I645" t="s">
        <v>4221</v>
      </c>
      <c r="J645" t="s">
        <v>7147</v>
      </c>
      <c r="K645" t="s">
        <v>6066</v>
      </c>
      <c r="L645" t="s">
        <v>6067</v>
      </c>
      <c r="N645">
        <v>2020</v>
      </c>
      <c r="Q645">
        <v>24</v>
      </c>
      <c r="R645">
        <v>51</v>
      </c>
      <c r="V645" t="s">
        <v>6068</v>
      </c>
      <c r="W645" t="s">
        <v>5539</v>
      </c>
    </row>
    <row r="646" spans="1:24" x14ac:dyDescent="0.25">
      <c r="A646" s="5"/>
      <c r="B646" t="s">
        <v>5436</v>
      </c>
      <c r="C646" t="str">
        <f t="shared" si="34"/>
        <v>DELETED</v>
      </c>
      <c r="D646" s="5"/>
      <c r="E646" s="5" t="s">
        <v>5431</v>
      </c>
      <c r="F646" s="5"/>
      <c r="G646" s="5"/>
      <c r="H646" s="6" t="s">
        <v>3260</v>
      </c>
      <c r="I646" t="s">
        <v>3259</v>
      </c>
      <c r="J646" t="s">
        <v>3262</v>
      </c>
      <c r="K646" t="s">
        <v>3261</v>
      </c>
      <c r="L646" t="s">
        <v>3053</v>
      </c>
      <c r="N646">
        <v>2023</v>
      </c>
      <c r="O646">
        <v>115</v>
      </c>
      <c r="Q646">
        <v>102196</v>
      </c>
      <c r="R646">
        <v>102196</v>
      </c>
      <c r="T646" t="s">
        <v>3054</v>
      </c>
    </row>
    <row r="647" spans="1:24" x14ac:dyDescent="0.25">
      <c r="A647" s="5"/>
      <c r="B647" t="s">
        <v>5424</v>
      </c>
      <c r="C647" t="str">
        <f t="shared" si="34"/>
        <v>DELETED</v>
      </c>
      <c r="D647" s="5" t="s">
        <v>5431</v>
      </c>
      <c r="E647" s="5"/>
      <c r="F647" s="5"/>
      <c r="G647" s="5"/>
      <c r="H647" s="6" t="s">
        <v>5118</v>
      </c>
      <c r="I647" t="s">
        <v>7460</v>
      </c>
      <c r="J647" t="s">
        <v>4681</v>
      </c>
      <c r="K647" t="s">
        <v>6337</v>
      </c>
      <c r="L647" t="s">
        <v>6338</v>
      </c>
      <c r="N647">
        <v>2018</v>
      </c>
      <c r="Q647">
        <v>199</v>
      </c>
      <c r="R647">
        <v>262</v>
      </c>
      <c r="V647" t="s">
        <v>6339</v>
      </c>
      <c r="W647" t="s">
        <v>5505</v>
      </c>
    </row>
    <row r="648" spans="1:24" x14ac:dyDescent="0.25">
      <c r="A648" s="5"/>
      <c r="B648" t="s">
        <v>5424</v>
      </c>
      <c r="C648" t="str">
        <f t="shared" si="34"/>
        <v>DELETED</v>
      </c>
      <c r="D648" s="5" t="s">
        <v>5431</v>
      </c>
      <c r="E648" s="5"/>
      <c r="F648" s="5"/>
      <c r="G648" s="5"/>
      <c r="H648" s="6" t="s">
        <v>4825</v>
      </c>
      <c r="I648" t="s">
        <v>4074</v>
      </c>
      <c r="J648" t="s">
        <v>7062</v>
      </c>
      <c r="K648" t="s">
        <v>5703</v>
      </c>
      <c r="L648" t="s">
        <v>5704</v>
      </c>
      <c r="N648">
        <v>2021</v>
      </c>
      <c r="Q648">
        <v>123</v>
      </c>
      <c r="R648">
        <v>209</v>
      </c>
      <c r="V648" t="s">
        <v>5705</v>
      </c>
      <c r="W648" t="s">
        <v>5505</v>
      </c>
    </row>
    <row r="649" spans="1:24" x14ac:dyDescent="0.25">
      <c r="A649" s="5"/>
      <c r="B649" t="s">
        <v>5424</v>
      </c>
      <c r="C649" t="str">
        <f t="shared" si="34"/>
        <v>DELETED</v>
      </c>
      <c r="D649" s="5"/>
      <c r="E649" s="5" t="s">
        <v>5431</v>
      </c>
      <c r="F649" s="5"/>
      <c r="G649" s="5"/>
      <c r="H649" s="6" t="s">
        <v>5069</v>
      </c>
      <c r="I649" t="s">
        <v>4287</v>
      </c>
      <c r="J649" t="s">
        <v>4683</v>
      </c>
      <c r="K649" t="s">
        <v>6231</v>
      </c>
      <c r="L649" t="s">
        <v>6232</v>
      </c>
      <c r="N649">
        <v>2022</v>
      </c>
      <c r="Q649">
        <v>107</v>
      </c>
      <c r="R649">
        <v>173</v>
      </c>
      <c r="V649" t="s">
        <v>6233</v>
      </c>
      <c r="W649" t="s">
        <v>5505</v>
      </c>
    </row>
    <row r="650" spans="1:24" x14ac:dyDescent="0.25">
      <c r="A650" s="5"/>
      <c r="B650" t="s">
        <v>5424</v>
      </c>
      <c r="C650" t="str">
        <f t="shared" si="34"/>
        <v>DELETED</v>
      </c>
      <c r="D650" s="5"/>
      <c r="E650" s="5" t="s">
        <v>5431</v>
      </c>
      <c r="F650" s="5"/>
      <c r="G650" s="5"/>
      <c r="H650" s="6" t="s">
        <v>4795</v>
      </c>
      <c r="I650" t="s">
        <v>4049</v>
      </c>
      <c r="J650" t="s">
        <v>7043</v>
      </c>
      <c r="K650" t="s">
        <v>5637</v>
      </c>
      <c r="L650" t="s">
        <v>5638</v>
      </c>
      <c r="N650">
        <v>2024</v>
      </c>
      <c r="Q650">
        <v>89</v>
      </c>
      <c r="R650">
        <v>108</v>
      </c>
      <c r="V650" t="s">
        <v>5639</v>
      </c>
      <c r="W650" t="s">
        <v>5640</v>
      </c>
    </row>
    <row r="651" spans="1:24" x14ac:dyDescent="0.25">
      <c r="A651" s="5"/>
      <c r="B651" t="s">
        <v>5424</v>
      </c>
      <c r="C651" t="str">
        <f t="shared" si="34"/>
        <v>DELETED</v>
      </c>
      <c r="D651" s="5" t="s">
        <v>5431</v>
      </c>
      <c r="E651" s="5"/>
      <c r="F651" s="5"/>
      <c r="G651" s="5"/>
      <c r="H651" s="6" t="s">
        <v>5409</v>
      </c>
      <c r="I651" t="s">
        <v>4594</v>
      </c>
      <c r="J651" t="s">
        <v>7396</v>
      </c>
      <c r="K651" t="s">
        <v>6950</v>
      </c>
      <c r="L651" t="s">
        <v>6951</v>
      </c>
      <c r="N651">
        <v>2005</v>
      </c>
      <c r="Q651">
        <v>1</v>
      </c>
      <c r="R651">
        <v>6</v>
      </c>
      <c r="V651" t="s">
        <v>6952</v>
      </c>
      <c r="W651" t="s">
        <v>5640</v>
      </c>
      <c r="X651" t="s">
        <v>7451</v>
      </c>
    </row>
    <row r="652" spans="1:24" x14ac:dyDescent="0.25">
      <c r="A652" s="5"/>
      <c r="B652" t="s">
        <v>5424</v>
      </c>
      <c r="C652" t="str">
        <f t="shared" si="34"/>
        <v>DELETED</v>
      </c>
      <c r="D652" s="5" t="s">
        <v>5431</v>
      </c>
      <c r="E652" s="5"/>
      <c r="F652" s="5"/>
      <c r="G652" s="5"/>
      <c r="H652" s="6" t="s">
        <v>4867</v>
      </c>
      <c r="I652" t="s">
        <v>4111</v>
      </c>
      <c r="J652" t="s">
        <v>4640</v>
      </c>
      <c r="K652" t="s">
        <v>5787</v>
      </c>
      <c r="L652" t="s">
        <v>5788</v>
      </c>
      <c r="N652">
        <v>2024</v>
      </c>
      <c r="Q652">
        <v>37</v>
      </c>
      <c r="R652">
        <v>59</v>
      </c>
      <c r="V652" t="s">
        <v>5789</v>
      </c>
      <c r="W652" t="s">
        <v>5505</v>
      </c>
    </row>
    <row r="653" spans="1:24" x14ac:dyDescent="0.25">
      <c r="A653" s="5"/>
      <c r="B653" t="s">
        <v>5424</v>
      </c>
      <c r="C653" t="str">
        <f t="shared" si="34"/>
        <v>DELETED</v>
      </c>
      <c r="D653" s="5"/>
      <c r="E653" s="5" t="s">
        <v>5431</v>
      </c>
      <c r="F653" s="5"/>
      <c r="G653" s="5"/>
      <c r="H653" s="6" t="s">
        <v>5134</v>
      </c>
      <c r="I653" t="s">
        <v>4346</v>
      </c>
      <c r="J653" t="s">
        <v>4681</v>
      </c>
      <c r="K653" t="s">
        <v>6374</v>
      </c>
      <c r="L653" t="s">
        <v>6338</v>
      </c>
      <c r="N653">
        <v>2018</v>
      </c>
      <c r="Q653">
        <v>93</v>
      </c>
      <c r="R653">
        <v>198</v>
      </c>
      <c r="V653" t="s">
        <v>6339</v>
      </c>
      <c r="W653" t="s">
        <v>5505</v>
      </c>
    </row>
    <row r="654" spans="1:24" x14ac:dyDescent="0.25">
      <c r="A654" s="5"/>
      <c r="B654" t="s">
        <v>5424</v>
      </c>
      <c r="C654" t="str">
        <f t="shared" si="34"/>
        <v>DELETED</v>
      </c>
      <c r="D654" s="5" t="s">
        <v>5431</v>
      </c>
      <c r="E654" s="5"/>
      <c r="F654" s="5"/>
      <c r="G654" s="5"/>
      <c r="H654" s="6" t="s">
        <v>5008</v>
      </c>
      <c r="I654" t="s">
        <v>4234</v>
      </c>
      <c r="J654" t="s">
        <v>4669</v>
      </c>
      <c r="K654" t="s">
        <v>6095</v>
      </c>
      <c r="L654" t="s">
        <v>6096</v>
      </c>
      <c r="N654">
        <v>2024</v>
      </c>
      <c r="Q654">
        <v>311</v>
      </c>
      <c r="R654">
        <v>388</v>
      </c>
      <c r="V654" t="s">
        <v>6097</v>
      </c>
      <c r="W654" t="s">
        <v>6098</v>
      </c>
    </row>
    <row r="655" spans="1:24" x14ac:dyDescent="0.25">
      <c r="A655" s="5"/>
      <c r="B655" t="s">
        <v>5448</v>
      </c>
      <c r="C655" t="str">
        <f t="shared" si="34"/>
        <v>DELETED</v>
      </c>
      <c r="D655" s="5" t="s">
        <v>5431</v>
      </c>
      <c r="E655" s="5"/>
      <c r="F655" s="5"/>
      <c r="G655" s="5"/>
      <c r="H655" s="6" t="s">
        <v>3005</v>
      </c>
      <c r="I655" t="s">
        <v>1376</v>
      </c>
      <c r="J655" t="s">
        <v>1904</v>
      </c>
      <c r="K655" t="s">
        <v>2105</v>
      </c>
      <c r="L655" t="s">
        <v>2416</v>
      </c>
      <c r="N655">
        <v>2013</v>
      </c>
      <c r="O655" t="s">
        <v>18</v>
      </c>
      <c r="Q655" t="s">
        <v>1417</v>
      </c>
      <c r="R655" t="s">
        <v>1699</v>
      </c>
      <c r="T655" t="s">
        <v>18</v>
      </c>
      <c r="V655" t="s">
        <v>1174</v>
      </c>
      <c r="W655" t="s">
        <v>2143</v>
      </c>
    </row>
    <row r="656" spans="1:24" x14ac:dyDescent="0.25">
      <c r="A656" s="5"/>
      <c r="B656" t="s">
        <v>5441</v>
      </c>
      <c r="C656" t="str">
        <f t="shared" si="34"/>
        <v>DELETED</v>
      </c>
      <c r="D656" s="5" t="s">
        <v>5431</v>
      </c>
      <c r="E656" s="5"/>
      <c r="F656" s="5"/>
      <c r="G656" s="5"/>
      <c r="H656" s="6" t="s">
        <v>2940</v>
      </c>
      <c r="I656" t="s">
        <v>1307</v>
      </c>
      <c r="J656" t="s">
        <v>1837</v>
      </c>
      <c r="K656" t="s">
        <v>2037</v>
      </c>
      <c r="L656" t="s">
        <v>2329</v>
      </c>
      <c r="N656">
        <v>2023</v>
      </c>
      <c r="O656" t="s">
        <v>1522</v>
      </c>
      <c r="P656">
        <v>2</v>
      </c>
      <c r="Q656" t="s">
        <v>1597</v>
      </c>
      <c r="R656" t="s">
        <v>1598</v>
      </c>
      <c r="T656" t="s">
        <v>1020</v>
      </c>
      <c r="V656" t="s">
        <v>18</v>
      </c>
      <c r="W656" t="s">
        <v>2143</v>
      </c>
    </row>
    <row r="657" spans="1:24" x14ac:dyDescent="0.25">
      <c r="A657" s="5"/>
      <c r="B657" t="s">
        <v>5441</v>
      </c>
      <c r="C657" t="str">
        <f t="shared" si="34"/>
        <v>DELETED</v>
      </c>
      <c r="D657" s="5"/>
      <c r="E657" s="5" t="s">
        <v>5431</v>
      </c>
      <c r="F657" s="5"/>
      <c r="G657" s="5"/>
      <c r="H657" s="6" t="s">
        <v>2855</v>
      </c>
      <c r="I657" t="s">
        <v>1219</v>
      </c>
      <c r="J657" t="s">
        <v>1760</v>
      </c>
      <c r="K657" t="s">
        <v>1949</v>
      </c>
      <c r="L657" t="s">
        <v>2203</v>
      </c>
      <c r="M657" t="s">
        <v>2138</v>
      </c>
      <c r="N657">
        <v>2007</v>
      </c>
      <c r="O657" t="s">
        <v>18</v>
      </c>
      <c r="Q657" t="s">
        <v>1453</v>
      </c>
      <c r="R657" t="s">
        <v>1454</v>
      </c>
      <c r="T657" t="s">
        <v>18</v>
      </c>
      <c r="V657" t="s">
        <v>1060</v>
      </c>
      <c r="W657" t="s">
        <v>2143</v>
      </c>
    </row>
    <row r="658" spans="1:24" x14ac:dyDescent="0.25">
      <c r="A658" s="5"/>
      <c r="B658" t="s">
        <v>5436</v>
      </c>
      <c r="C658" t="str">
        <f t="shared" si="34"/>
        <v>DELETED</v>
      </c>
      <c r="D658" s="5"/>
      <c r="E658" s="5" t="s">
        <v>5431</v>
      </c>
      <c r="F658" s="5"/>
      <c r="G658" s="5"/>
      <c r="H658" s="6" t="s">
        <v>3411</v>
      </c>
      <c r="I658" t="s">
        <v>3410</v>
      </c>
      <c r="J658" t="s">
        <v>3414</v>
      </c>
      <c r="K658" t="s">
        <v>3412</v>
      </c>
      <c r="L658" t="s">
        <v>3091</v>
      </c>
      <c r="M658" t="s">
        <v>3413</v>
      </c>
      <c r="N658">
        <v>2025</v>
      </c>
      <c r="O658">
        <v>253</v>
      </c>
      <c r="Q658">
        <v>2674</v>
      </c>
      <c r="R658">
        <v>2683</v>
      </c>
      <c r="T658" t="s">
        <v>917</v>
      </c>
    </row>
    <row r="659" spans="1:24" x14ac:dyDescent="0.25">
      <c r="A659" s="5"/>
      <c r="B659" t="s">
        <v>5426</v>
      </c>
      <c r="C659" t="str">
        <f t="shared" si="34"/>
        <v>DELETED</v>
      </c>
      <c r="D659" s="5"/>
      <c r="E659" s="5" t="s">
        <v>5431</v>
      </c>
      <c r="F659" s="5"/>
      <c r="G659" s="5"/>
      <c r="H659" s="6" t="s">
        <v>5271</v>
      </c>
      <c r="I659" t="s">
        <v>4472</v>
      </c>
      <c r="J659" t="s">
        <v>7308</v>
      </c>
      <c r="K659" t="s">
        <v>6675</v>
      </c>
      <c r="L659" t="s">
        <v>5526</v>
      </c>
      <c r="N659">
        <v>2012</v>
      </c>
      <c r="Q659">
        <v>39</v>
      </c>
      <c r="R659">
        <v>49</v>
      </c>
      <c r="V659" t="s">
        <v>6676</v>
      </c>
      <c r="W659" t="s">
        <v>5640</v>
      </c>
    </row>
    <row r="660" spans="1:24" x14ac:dyDescent="0.25">
      <c r="A660" s="5"/>
      <c r="B660" t="s">
        <v>5441</v>
      </c>
      <c r="C660" t="str">
        <f>IF(OR(D660="x",E660="x",F660="x",H660="x"),"DELETED","READ")</f>
        <v>DELETED</v>
      </c>
      <c r="D660" s="5" t="s">
        <v>5431</v>
      </c>
      <c r="E660" s="5"/>
      <c r="F660" s="5"/>
      <c r="G660" s="5"/>
      <c r="H660" t="str">
        <f>HYPERLINK("http://dx.doi.org/10.1109/ICPM.2019.00023","http://dx.doi.org/10.1109/ICPM.2019.00023")</f>
        <v>http://dx.doi.org/10.1109/ICPM.2019.00023</v>
      </c>
      <c r="I660" t="s">
        <v>322</v>
      </c>
      <c r="J660" t="s">
        <v>69</v>
      </c>
      <c r="K660" t="s">
        <v>685</v>
      </c>
      <c r="L660" t="s">
        <v>545</v>
      </c>
      <c r="M660" t="s">
        <v>603</v>
      </c>
      <c r="N660">
        <v>2019</v>
      </c>
      <c r="O660" t="s">
        <v>18</v>
      </c>
      <c r="P660" t="s">
        <v>18</v>
      </c>
      <c r="Q660">
        <v>89</v>
      </c>
      <c r="R660">
        <v>96</v>
      </c>
      <c r="S660" t="s">
        <v>18</v>
      </c>
      <c r="T660" t="s">
        <v>18</v>
      </c>
      <c r="U660" t="s">
        <v>18</v>
      </c>
      <c r="V660" t="s">
        <v>921</v>
      </c>
    </row>
    <row r="661" spans="1:24" x14ac:dyDescent="0.25">
      <c r="A661" s="5"/>
      <c r="B661" t="s">
        <v>5441</v>
      </c>
      <c r="C661" t="str">
        <f>IF(OR(D661="x",E661="x",F661="x",G661="x"),"DELETED","READ")</f>
        <v>DELETED</v>
      </c>
      <c r="D661" s="5" t="s">
        <v>5431</v>
      </c>
      <c r="E661" s="5"/>
      <c r="F661" s="5"/>
      <c r="G661" s="5"/>
      <c r="H661" s="6" t="s">
        <v>2877</v>
      </c>
      <c r="I661" t="s">
        <v>1241</v>
      </c>
      <c r="J661" t="s">
        <v>1782</v>
      </c>
      <c r="K661" t="s">
        <v>1971</v>
      </c>
      <c r="L661" t="s">
        <v>2230</v>
      </c>
      <c r="M661" t="s">
        <v>2161</v>
      </c>
      <c r="N661">
        <v>2020</v>
      </c>
      <c r="O661" t="s">
        <v>18</v>
      </c>
      <c r="Q661" t="s">
        <v>1490</v>
      </c>
      <c r="R661" t="s">
        <v>1491</v>
      </c>
      <c r="T661" t="s">
        <v>994</v>
      </c>
      <c r="V661" t="s">
        <v>1075</v>
      </c>
      <c r="W661" t="s">
        <v>2143</v>
      </c>
    </row>
    <row r="662" spans="1:24" x14ac:dyDescent="0.25">
      <c r="A662" s="5"/>
      <c r="B662" t="s">
        <v>5436</v>
      </c>
      <c r="C662" t="str">
        <f>IF(OR(D662="x",E662="x",F662="x",G662="x"),"DELETED","READ")</f>
        <v>DELETED</v>
      </c>
      <c r="D662" s="5" t="s">
        <v>5431</v>
      </c>
      <c r="E662" s="5"/>
      <c r="F662" s="5"/>
      <c r="G662" s="5"/>
      <c r="H662" s="6" t="s">
        <v>3507</v>
      </c>
      <c r="I662" t="s">
        <v>3506</v>
      </c>
      <c r="J662" t="s">
        <v>3510</v>
      </c>
      <c r="K662" t="s">
        <v>3508</v>
      </c>
      <c r="L662" t="s">
        <v>3091</v>
      </c>
      <c r="M662" t="s">
        <v>3509</v>
      </c>
      <c r="N662">
        <v>2022</v>
      </c>
      <c r="O662">
        <v>204</v>
      </c>
      <c r="Q662">
        <v>643</v>
      </c>
      <c r="R662">
        <v>651</v>
      </c>
      <c r="T662" t="s">
        <v>917</v>
      </c>
    </row>
    <row r="663" spans="1:24" x14ac:dyDescent="0.25">
      <c r="A663" s="5"/>
      <c r="B663" t="s">
        <v>5441</v>
      </c>
      <c r="C663" t="str">
        <f>IF(OR(D663="x",E663="x",F663="x",H663="x"),"DELETED","READ")</f>
        <v>DELETED</v>
      </c>
      <c r="D663" s="5"/>
      <c r="E663" s="5" t="s">
        <v>5431</v>
      </c>
      <c r="F663" s="5"/>
      <c r="G663" s="5"/>
      <c r="H663" t="str">
        <f>HYPERLINK("http://dx.doi.org/10.1007/978-3-031-27815-0_20","http://dx.doi.org/10.1007/978-3-031-27815-0_20")</f>
        <v>http://dx.doi.org/10.1007/978-3-031-27815-0_20</v>
      </c>
      <c r="I663" t="s">
        <v>417</v>
      </c>
      <c r="J663" t="s">
        <v>162</v>
      </c>
      <c r="K663" t="s">
        <v>780</v>
      </c>
      <c r="L663" t="s">
        <v>535</v>
      </c>
      <c r="M663" t="s">
        <v>597</v>
      </c>
      <c r="N663">
        <v>2023</v>
      </c>
      <c r="O663">
        <v>468</v>
      </c>
      <c r="P663" t="s">
        <v>18</v>
      </c>
      <c r="Q663">
        <v>269</v>
      </c>
      <c r="R663">
        <v>281</v>
      </c>
      <c r="S663" t="s">
        <v>18</v>
      </c>
      <c r="T663" t="s">
        <v>901</v>
      </c>
      <c r="U663" t="s">
        <v>902</v>
      </c>
      <c r="V663" t="s">
        <v>908</v>
      </c>
    </row>
    <row r="664" spans="1:24" x14ac:dyDescent="0.25">
      <c r="A664" s="5"/>
      <c r="B664" t="s">
        <v>5441</v>
      </c>
      <c r="C664" t="str">
        <f>IF(OR(D664="x",E664="x",F664="x",H664="x"),"DELETED","READ")</f>
        <v>DELETED</v>
      </c>
      <c r="D664" s="5"/>
      <c r="E664" s="5" t="s">
        <v>5431</v>
      </c>
      <c r="F664" s="5"/>
      <c r="G664" s="5"/>
      <c r="H664" t="str">
        <f>HYPERLINK("http://dx.doi.org/10.1007/978-3-031-16103-2_25","http://dx.doi.org/10.1007/978-3-031-16103-2_25")</f>
        <v>http://dx.doi.org/10.1007/978-3-031-16103-2_25</v>
      </c>
      <c r="I664" t="s">
        <v>407</v>
      </c>
      <c r="J664" t="s">
        <v>153</v>
      </c>
      <c r="K664" t="s">
        <v>770</v>
      </c>
      <c r="L664" t="s">
        <v>533</v>
      </c>
      <c r="M664" t="s">
        <v>596</v>
      </c>
      <c r="N664">
        <v>2022</v>
      </c>
      <c r="O664">
        <v>13420</v>
      </c>
      <c r="P664" t="s">
        <v>18</v>
      </c>
      <c r="Q664">
        <v>379</v>
      </c>
      <c r="R664">
        <v>396</v>
      </c>
      <c r="S664" t="s">
        <v>18</v>
      </c>
      <c r="T664" t="s">
        <v>904</v>
      </c>
      <c r="U664" t="s">
        <v>905</v>
      </c>
      <c r="V664" t="s">
        <v>906</v>
      </c>
    </row>
    <row r="665" spans="1:24" x14ac:dyDescent="0.25">
      <c r="A665" s="5"/>
      <c r="B665" t="s">
        <v>5441</v>
      </c>
      <c r="C665" t="str">
        <f>IF(OR(D665="x",E665="x",F665="x",G665="x"),"DELETED","READ")</f>
        <v>READ</v>
      </c>
      <c r="D665" s="5"/>
      <c r="E665" s="5"/>
      <c r="F665" s="5"/>
      <c r="G665" s="5"/>
      <c r="H665" s="6" t="s">
        <v>2862</v>
      </c>
      <c r="I665" t="s">
        <v>1226</v>
      </c>
      <c r="J665" t="s">
        <v>1767</v>
      </c>
      <c r="K665" t="s">
        <v>1956</v>
      </c>
      <c r="L665" t="s">
        <v>2189</v>
      </c>
      <c r="N665">
        <v>2022</v>
      </c>
      <c r="O665" t="s">
        <v>1441</v>
      </c>
      <c r="Q665" t="s">
        <v>1460</v>
      </c>
      <c r="R665" t="s">
        <v>1461</v>
      </c>
      <c r="T665" t="s">
        <v>990</v>
      </c>
      <c r="V665" t="s">
        <v>18</v>
      </c>
      <c r="W665" t="s">
        <v>2143</v>
      </c>
    </row>
    <row r="666" spans="1:24" x14ac:dyDescent="0.25">
      <c r="A666" s="5"/>
      <c r="B666" t="s">
        <v>5441</v>
      </c>
      <c r="C666" t="str">
        <f>IF(OR(D666="x",E666="x",F666="x",H666="x"),"DELETED","READ")</f>
        <v>DELETED</v>
      </c>
      <c r="D666" s="5"/>
      <c r="E666" s="5" t="s">
        <v>5431</v>
      </c>
      <c r="F666" s="5"/>
      <c r="G666" s="5"/>
      <c r="H666" t="str">
        <f>HYPERLINK("http://dx.doi.org/10.1007/s10009-022-00668-w","http://dx.doi.org/10.1007/s10009-022-00668-w")</f>
        <v>http://dx.doi.org/10.1007/s10009-022-00668-w</v>
      </c>
      <c r="I666" t="s">
        <v>363</v>
      </c>
      <c r="J666" t="s">
        <v>109</v>
      </c>
      <c r="K666" t="s">
        <v>726</v>
      </c>
      <c r="L666" t="s">
        <v>567</v>
      </c>
      <c r="M666" t="s">
        <v>18</v>
      </c>
      <c r="N666">
        <v>2023</v>
      </c>
      <c r="O666">
        <v>25</v>
      </c>
      <c r="P666">
        <v>1</v>
      </c>
      <c r="Q666">
        <v>1</v>
      </c>
      <c r="R666">
        <v>17</v>
      </c>
      <c r="S666" t="s">
        <v>18</v>
      </c>
      <c r="T666" t="s">
        <v>946</v>
      </c>
      <c r="U666" t="s">
        <v>947</v>
      </c>
      <c r="V666" t="s">
        <v>18</v>
      </c>
    </row>
    <row r="667" spans="1:24" x14ac:dyDescent="0.25">
      <c r="A667" s="5" t="s">
        <v>5431</v>
      </c>
      <c r="B667" t="s">
        <v>5425</v>
      </c>
      <c r="C667" t="str">
        <f>IF(OR(D667="x",E667="x",F667="x",G667="x"),"DELETED","READ")</f>
        <v>DELETED</v>
      </c>
      <c r="D667" s="5"/>
      <c r="E667" s="5"/>
      <c r="F667" s="5" t="s">
        <v>5431</v>
      </c>
      <c r="G667" s="5"/>
      <c r="H667" s="6" t="s">
        <v>4785</v>
      </c>
      <c r="I667" t="s">
        <v>363</v>
      </c>
      <c r="J667" t="s">
        <v>7037</v>
      </c>
      <c r="K667" t="s">
        <v>726</v>
      </c>
      <c r="L667" t="s">
        <v>5617</v>
      </c>
      <c r="N667">
        <v>2022</v>
      </c>
      <c r="O667">
        <v>25</v>
      </c>
      <c r="P667">
        <v>1</v>
      </c>
      <c r="Q667">
        <v>1</v>
      </c>
      <c r="R667">
        <v>17</v>
      </c>
      <c r="T667" t="s">
        <v>947</v>
      </c>
    </row>
    <row r="668" spans="1:24" x14ac:dyDescent="0.25">
      <c r="A668" s="5"/>
      <c r="B668" t="s">
        <v>5441</v>
      </c>
      <c r="C668" t="str">
        <f>IF(OR(D668="x",E668="x",F668="x",H668="x"),"DELETED","READ")</f>
        <v>DELETED</v>
      </c>
      <c r="D668" s="5"/>
      <c r="E668" s="5" t="s">
        <v>5431</v>
      </c>
      <c r="F668" s="5"/>
      <c r="G668" s="5"/>
      <c r="H668" t="str">
        <f>HYPERLINK("http://dx.doi.org/10.1109/ICPM63005.2024.10680674","http://dx.doi.org/10.1109/ICPM63005.2024.10680674")</f>
        <v>http://dx.doi.org/10.1109/ICPM63005.2024.10680674</v>
      </c>
      <c r="I668" t="s">
        <v>366</v>
      </c>
      <c r="J668" t="s">
        <v>112</v>
      </c>
      <c r="K668" t="s">
        <v>729</v>
      </c>
      <c r="L668" t="s">
        <v>537</v>
      </c>
      <c r="M668" t="s">
        <v>599</v>
      </c>
      <c r="N668">
        <v>2024</v>
      </c>
      <c r="O668" t="s">
        <v>18</v>
      </c>
      <c r="P668" t="s">
        <v>18</v>
      </c>
      <c r="Q668">
        <v>137</v>
      </c>
      <c r="R668">
        <v>144</v>
      </c>
      <c r="S668" t="s">
        <v>18</v>
      </c>
      <c r="T668" t="s">
        <v>18</v>
      </c>
      <c r="U668" t="s">
        <v>18</v>
      </c>
      <c r="V668" t="s">
        <v>910</v>
      </c>
    </row>
    <row r="669" spans="1:24" x14ac:dyDescent="0.25">
      <c r="A669" s="5" t="s">
        <v>5431</v>
      </c>
      <c r="B669" t="s">
        <v>5441</v>
      </c>
      <c r="C669" t="str">
        <f>IF(OR(D669="x",E669="x",F669="x",H669="x"),"DELETED","READ")</f>
        <v>DELETED</v>
      </c>
      <c r="D669" s="5"/>
      <c r="E669" s="5" t="s">
        <v>5431</v>
      </c>
      <c r="F669" s="5"/>
      <c r="G669" s="5"/>
      <c r="H669" t="str">
        <f>HYPERLINK("http://dx.doi.org/10.1109/ICPM63005.2024.10680680","http://dx.doi.org/10.1109/ICPM63005.2024.10680680")</f>
        <v>http://dx.doi.org/10.1109/ICPM63005.2024.10680680</v>
      </c>
      <c r="I669" t="s">
        <v>366</v>
      </c>
      <c r="J669" t="s">
        <v>113</v>
      </c>
      <c r="K669" t="s">
        <v>729</v>
      </c>
      <c r="L669" t="s">
        <v>537</v>
      </c>
      <c r="M669" t="s">
        <v>599</v>
      </c>
      <c r="N669">
        <v>2024</v>
      </c>
      <c r="O669" t="s">
        <v>18</v>
      </c>
      <c r="P669" t="s">
        <v>18</v>
      </c>
      <c r="Q669">
        <v>121</v>
      </c>
      <c r="R669">
        <v>128</v>
      </c>
      <c r="S669" t="s">
        <v>18</v>
      </c>
      <c r="T669" t="s">
        <v>18</v>
      </c>
      <c r="U669" t="s">
        <v>18</v>
      </c>
      <c r="V669" t="s">
        <v>910</v>
      </c>
    </row>
    <row r="670" spans="1:24" x14ac:dyDescent="0.25">
      <c r="A670" s="5"/>
      <c r="B670" t="s">
        <v>5436</v>
      </c>
      <c r="C670" t="str">
        <f>IF(OR(D670="x",E670="x",F670="x",G670="x"),"DELETED","READ")</f>
        <v>DELETED</v>
      </c>
      <c r="D670" s="5" t="s">
        <v>5431</v>
      </c>
      <c r="E670" s="5"/>
      <c r="F670" s="5"/>
      <c r="G670" s="5"/>
      <c r="H670" s="6" t="s">
        <v>3158</v>
      </c>
      <c r="I670" t="s">
        <v>3157</v>
      </c>
      <c r="J670" t="s">
        <v>3160</v>
      </c>
      <c r="K670" t="s">
        <v>3159</v>
      </c>
      <c r="L670" t="s">
        <v>3134</v>
      </c>
      <c r="N670">
        <v>2018</v>
      </c>
      <c r="O670">
        <v>78</v>
      </c>
      <c r="Q670">
        <v>60</v>
      </c>
      <c r="R670">
        <v>77</v>
      </c>
      <c r="T670" t="s">
        <v>3137</v>
      </c>
    </row>
    <row r="671" spans="1:24" x14ac:dyDescent="0.25">
      <c r="A671" s="5"/>
      <c r="B671" t="s">
        <v>5436</v>
      </c>
      <c r="C671" t="str">
        <f>IF(OR(D671="x",E671="x",F671="x",G671="x"),"DELETED","READ")</f>
        <v>DELETED</v>
      </c>
      <c r="D671" s="5" t="s">
        <v>5431</v>
      </c>
      <c r="E671" s="5"/>
      <c r="F671" s="5"/>
      <c r="G671" s="5"/>
      <c r="H671" s="6" t="s">
        <v>3273</v>
      </c>
      <c r="I671" t="s">
        <v>3272</v>
      </c>
      <c r="J671" t="s">
        <v>3277</v>
      </c>
      <c r="K671" t="s">
        <v>3274</v>
      </c>
      <c r="L671" t="s">
        <v>3275</v>
      </c>
      <c r="N671">
        <v>2022</v>
      </c>
      <c r="O671">
        <v>14</v>
      </c>
      <c r="Q671">
        <v>100438</v>
      </c>
      <c r="R671">
        <v>100438</v>
      </c>
      <c r="T671" t="s">
        <v>3276</v>
      </c>
    </row>
    <row r="672" spans="1:24" x14ac:dyDescent="0.25">
      <c r="A672" s="5"/>
      <c r="B672" t="s">
        <v>5424</v>
      </c>
      <c r="C672" t="str">
        <f>IF(OR(D672="x",E672="x",F672="x",G672="x"),"DELETED","READ")</f>
        <v>DELETED</v>
      </c>
      <c r="D672" s="5" t="s">
        <v>5431</v>
      </c>
      <c r="E672" s="5"/>
      <c r="F672" s="5"/>
      <c r="G672" s="5"/>
      <c r="H672" s="6" t="s">
        <v>4910</v>
      </c>
      <c r="I672" t="s">
        <v>4147</v>
      </c>
      <c r="J672" t="s">
        <v>4650</v>
      </c>
      <c r="K672" t="s">
        <v>5878</v>
      </c>
      <c r="L672" t="s">
        <v>5879</v>
      </c>
      <c r="N672">
        <v>2024</v>
      </c>
      <c r="Q672">
        <v>163</v>
      </c>
      <c r="R672">
        <v>188</v>
      </c>
      <c r="V672" t="s">
        <v>5880</v>
      </c>
      <c r="W672" t="s">
        <v>5498</v>
      </c>
      <c r="X672" t="s">
        <v>7451</v>
      </c>
    </row>
    <row r="673" spans="1:24" x14ac:dyDescent="0.25">
      <c r="A673" s="5"/>
      <c r="B673" t="s">
        <v>5438</v>
      </c>
      <c r="C673" t="str">
        <f>IF(OR(D673="x",E673="x",F673="x",G673="x"),"DELETED","READ")</f>
        <v>DELETED</v>
      </c>
      <c r="D673" s="5" t="s">
        <v>5431</v>
      </c>
      <c r="E673" s="5"/>
      <c r="F673" s="5"/>
      <c r="G673" s="5"/>
      <c r="K673" t="s">
        <v>2792</v>
      </c>
      <c r="L673" t="s">
        <v>2789</v>
      </c>
      <c r="M673" t="s">
        <v>2790</v>
      </c>
      <c r="N673">
        <v>2022</v>
      </c>
      <c r="V673" s="1" t="s">
        <v>2791</v>
      </c>
      <c r="W673" t="s">
        <v>2458</v>
      </c>
    </row>
    <row r="674" spans="1:24" x14ac:dyDescent="0.25">
      <c r="A674" s="5"/>
      <c r="B674" t="s">
        <v>5438</v>
      </c>
      <c r="C674" t="str">
        <f>IF(OR(D674="x",E674="x",F674="x",G674="x"),"DELETED","READ")</f>
        <v>DELETED</v>
      </c>
      <c r="D674" s="5" t="s">
        <v>5431</v>
      </c>
      <c r="E674" s="5"/>
      <c r="F674" s="5"/>
      <c r="G674" s="5"/>
      <c r="K674" t="s">
        <v>2762</v>
      </c>
      <c r="L674" t="s">
        <v>2759</v>
      </c>
      <c r="M674" t="s">
        <v>2760</v>
      </c>
      <c r="N674">
        <v>2024</v>
      </c>
      <c r="V674" s="1" t="s">
        <v>2761</v>
      </c>
      <c r="W674" t="s">
        <v>2458</v>
      </c>
    </row>
    <row r="675" spans="1:24" x14ac:dyDescent="0.25">
      <c r="A675" s="5"/>
      <c r="B675" t="s">
        <v>5441</v>
      </c>
      <c r="C675" t="str">
        <f>IF(OR(D675="x",E675="x",F675="x",H675="x"),"DELETED","READ")</f>
        <v>DELETED</v>
      </c>
      <c r="D675" s="5"/>
      <c r="E675" s="5" t="s">
        <v>5431</v>
      </c>
      <c r="F675" s="5"/>
      <c r="G675" s="5"/>
      <c r="H675" t="str">
        <f>HYPERLINK("http://dx.doi.org/10.1007/978-3-031-27815-0_42","http://dx.doi.org/10.1007/978-3-031-27815-0_42")</f>
        <v>http://dx.doi.org/10.1007/978-3-031-27815-0_42</v>
      </c>
      <c r="I675" t="s">
        <v>285</v>
      </c>
      <c r="J675" t="s">
        <v>32</v>
      </c>
      <c r="K675" t="s">
        <v>648</v>
      </c>
      <c r="L675" t="s">
        <v>535</v>
      </c>
      <c r="M675" t="s">
        <v>597</v>
      </c>
      <c r="N675">
        <v>2023</v>
      </c>
      <c r="O675">
        <v>468</v>
      </c>
      <c r="P675" t="s">
        <v>18</v>
      </c>
      <c r="Q675">
        <v>577</v>
      </c>
      <c r="R675">
        <v>589</v>
      </c>
      <c r="S675" t="s">
        <v>18</v>
      </c>
      <c r="T675" t="s">
        <v>901</v>
      </c>
      <c r="U675" t="s">
        <v>902</v>
      </c>
      <c r="V675" t="s">
        <v>908</v>
      </c>
    </row>
    <row r="676" spans="1:24" x14ac:dyDescent="0.25">
      <c r="A676" s="5"/>
      <c r="B676" t="s">
        <v>5436</v>
      </c>
      <c r="C676" t="str">
        <f t="shared" ref="C676:C684" si="35">IF(OR(D676="x",E676="x",F676="x",G676="x"),"DELETED","READ")</f>
        <v>DELETED</v>
      </c>
      <c r="D676" s="5"/>
      <c r="E676" s="5" t="s">
        <v>5431</v>
      </c>
      <c r="F676" s="5"/>
      <c r="G676" s="5"/>
      <c r="H676" s="6" t="s">
        <v>3186</v>
      </c>
      <c r="I676" t="s">
        <v>3184</v>
      </c>
      <c r="J676" t="s">
        <v>3190</v>
      </c>
      <c r="K676" t="s">
        <v>3187</v>
      </c>
      <c r="L676" t="s">
        <v>3185</v>
      </c>
      <c r="M676" t="s">
        <v>3188</v>
      </c>
      <c r="N676">
        <v>2005</v>
      </c>
      <c r="O676">
        <v>121</v>
      </c>
      <c r="Q676">
        <v>3</v>
      </c>
      <c r="R676">
        <v>21</v>
      </c>
      <c r="T676" t="s">
        <v>3189</v>
      </c>
    </row>
    <row r="677" spans="1:24" x14ac:dyDescent="0.25">
      <c r="A677" s="5"/>
      <c r="B677" t="s">
        <v>5436</v>
      </c>
      <c r="C677" t="str">
        <f t="shared" si="35"/>
        <v>READ</v>
      </c>
      <c r="D677" s="5"/>
      <c r="E677" s="5"/>
      <c r="F677" s="5"/>
      <c r="G677" s="5"/>
      <c r="H677" s="6" t="s">
        <v>3040</v>
      </c>
      <c r="I677" t="s">
        <v>3035</v>
      </c>
      <c r="J677" t="s">
        <v>3036</v>
      </c>
      <c r="K677" t="s">
        <v>3037</v>
      </c>
      <c r="L677" t="s">
        <v>3038</v>
      </c>
      <c r="N677">
        <v>2025</v>
      </c>
      <c r="O677">
        <v>56</v>
      </c>
      <c r="Q677">
        <v>100731</v>
      </c>
      <c r="R677">
        <v>100731</v>
      </c>
      <c r="T677" t="s">
        <v>3039</v>
      </c>
    </row>
    <row r="678" spans="1:24" x14ac:dyDescent="0.25">
      <c r="A678" s="5"/>
      <c r="B678" t="s">
        <v>5441</v>
      </c>
      <c r="C678" t="str">
        <f t="shared" si="35"/>
        <v>DELETED</v>
      </c>
      <c r="D678" s="5" t="s">
        <v>5431</v>
      </c>
      <c r="E678" s="5"/>
      <c r="F678" s="5"/>
      <c r="G678" s="5"/>
      <c r="H678" s="6" t="s">
        <v>2847</v>
      </c>
      <c r="I678" t="s">
        <v>1211</v>
      </c>
      <c r="J678" t="s">
        <v>1752</v>
      </c>
      <c r="K678" t="s">
        <v>1941</v>
      </c>
      <c r="L678" t="s">
        <v>2136</v>
      </c>
      <c r="N678">
        <v>2022</v>
      </c>
      <c r="O678" t="s">
        <v>1441</v>
      </c>
      <c r="Q678" t="s">
        <v>1442</v>
      </c>
      <c r="R678" t="s">
        <v>1443</v>
      </c>
      <c r="T678" t="s">
        <v>990</v>
      </c>
      <c r="V678" t="s">
        <v>18</v>
      </c>
      <c r="W678" t="s">
        <v>2143</v>
      </c>
    </row>
    <row r="679" spans="1:24" x14ac:dyDescent="0.25">
      <c r="A679" s="5"/>
      <c r="B679" t="s">
        <v>5425</v>
      </c>
      <c r="C679" t="str">
        <f t="shared" si="35"/>
        <v>DELETED</v>
      </c>
      <c r="D679" s="5" t="s">
        <v>5431</v>
      </c>
      <c r="E679" s="5"/>
      <c r="F679" s="5"/>
      <c r="G679" s="5"/>
      <c r="H679" s="6" t="s">
        <v>5372</v>
      </c>
      <c r="I679" t="s">
        <v>4557</v>
      </c>
      <c r="J679" t="s">
        <v>7385</v>
      </c>
      <c r="K679" t="s">
        <v>6876</v>
      </c>
      <c r="L679" t="s">
        <v>6877</v>
      </c>
      <c r="N679">
        <v>2007</v>
      </c>
      <c r="O679">
        <v>14</v>
      </c>
      <c r="P679">
        <v>2</v>
      </c>
      <c r="Q679">
        <v>245</v>
      </c>
      <c r="R679">
        <v>304</v>
      </c>
      <c r="T679" t="s">
        <v>6878</v>
      </c>
    </row>
    <row r="680" spans="1:24" x14ac:dyDescent="0.25">
      <c r="A680" s="5"/>
      <c r="B680" t="s">
        <v>5426</v>
      </c>
      <c r="C680" t="str">
        <f t="shared" si="35"/>
        <v>READ</v>
      </c>
      <c r="D680" s="5"/>
      <c r="E680" s="5"/>
      <c r="F680" s="5"/>
      <c r="G680" s="5"/>
      <c r="H680" s="6" t="s">
        <v>4737</v>
      </c>
      <c r="I680" t="s">
        <v>4009</v>
      </c>
      <c r="J680" t="s">
        <v>4613</v>
      </c>
      <c r="K680" t="s">
        <v>5531</v>
      </c>
      <c r="L680" t="s">
        <v>5532</v>
      </c>
      <c r="N680">
        <v>2025</v>
      </c>
      <c r="Q680">
        <v>188</v>
      </c>
      <c r="R680">
        <v>201</v>
      </c>
      <c r="V680" t="s">
        <v>5468</v>
      </c>
      <c r="W680" t="s">
        <v>5498</v>
      </c>
    </row>
    <row r="681" spans="1:24" x14ac:dyDescent="0.25">
      <c r="A681" s="5"/>
      <c r="B681" t="s">
        <v>5426</v>
      </c>
      <c r="C681" t="str">
        <f t="shared" si="35"/>
        <v>DELETED</v>
      </c>
      <c r="D681" s="5"/>
      <c r="E681" s="5" t="s">
        <v>5431</v>
      </c>
      <c r="F681" s="5"/>
      <c r="G681" s="5"/>
      <c r="H681" s="6" t="s">
        <v>5131</v>
      </c>
      <c r="I681" t="s">
        <v>4343</v>
      </c>
      <c r="J681" t="s">
        <v>4689</v>
      </c>
      <c r="K681" t="s">
        <v>6366</v>
      </c>
      <c r="L681" t="s">
        <v>5668</v>
      </c>
      <c r="N681">
        <v>2017</v>
      </c>
      <c r="Q681">
        <v>108</v>
      </c>
      <c r="R681">
        <v>122</v>
      </c>
      <c r="V681" t="s">
        <v>6367</v>
      </c>
      <c r="W681" t="s">
        <v>5539</v>
      </c>
      <c r="X681" t="s">
        <v>7451</v>
      </c>
    </row>
    <row r="682" spans="1:24" x14ac:dyDescent="0.25">
      <c r="A682" s="5"/>
      <c r="B682" t="s">
        <v>5436</v>
      </c>
      <c r="C682" t="str">
        <f t="shared" si="35"/>
        <v>DELETED</v>
      </c>
      <c r="D682" s="5"/>
      <c r="E682" s="5" t="s">
        <v>5431</v>
      </c>
      <c r="F682" s="5"/>
      <c r="G682" s="5"/>
      <c r="H682" s="6" t="s">
        <v>3625</v>
      </c>
      <c r="I682" t="s">
        <v>3624</v>
      </c>
      <c r="J682" t="s">
        <v>3627</v>
      </c>
      <c r="K682" t="s">
        <v>3626</v>
      </c>
      <c r="L682" t="s">
        <v>3053</v>
      </c>
      <c r="N682">
        <v>2021</v>
      </c>
      <c r="O682">
        <v>102</v>
      </c>
      <c r="Q682">
        <v>101674</v>
      </c>
      <c r="R682">
        <v>101674</v>
      </c>
      <c r="T682" t="s">
        <v>3054</v>
      </c>
    </row>
    <row r="683" spans="1:24" x14ac:dyDescent="0.25">
      <c r="A683" s="5"/>
      <c r="B683" t="s">
        <v>5426</v>
      </c>
      <c r="C683" t="str">
        <f t="shared" si="35"/>
        <v>DELETED</v>
      </c>
      <c r="D683" s="5"/>
      <c r="E683" s="5"/>
      <c r="F683" s="5" t="s">
        <v>5431</v>
      </c>
      <c r="G683" s="5"/>
      <c r="H683" s="6" t="s">
        <v>5114</v>
      </c>
      <c r="I683" t="s">
        <v>4327</v>
      </c>
      <c r="J683" t="s">
        <v>7207</v>
      </c>
      <c r="K683" t="s">
        <v>6328</v>
      </c>
      <c r="L683" t="s">
        <v>6329</v>
      </c>
      <c r="N683">
        <v>2018</v>
      </c>
      <c r="Q683">
        <v>50</v>
      </c>
      <c r="R683">
        <v>67</v>
      </c>
      <c r="V683" t="s">
        <v>6330</v>
      </c>
      <c r="W683" t="s">
        <v>5539</v>
      </c>
    </row>
    <row r="684" spans="1:24" x14ac:dyDescent="0.25">
      <c r="A684" s="5"/>
      <c r="B684" t="s">
        <v>5426</v>
      </c>
      <c r="C684" t="str">
        <f t="shared" si="35"/>
        <v>READ</v>
      </c>
      <c r="D684" s="5"/>
      <c r="E684" s="5"/>
      <c r="F684" s="5"/>
      <c r="G684" s="5"/>
      <c r="H684" s="6" t="s">
        <v>4797</v>
      </c>
      <c r="I684" t="s">
        <v>7459</v>
      </c>
      <c r="J684" t="s">
        <v>7044</v>
      </c>
      <c r="K684" t="s">
        <v>5643</v>
      </c>
      <c r="L684" t="s">
        <v>5644</v>
      </c>
      <c r="N684">
        <v>2021</v>
      </c>
      <c r="Q684">
        <v>1</v>
      </c>
      <c r="R684">
        <v>31</v>
      </c>
      <c r="V684" t="s">
        <v>5645</v>
      </c>
      <c r="W684" t="s">
        <v>5539</v>
      </c>
    </row>
    <row r="685" spans="1:24" x14ac:dyDescent="0.25">
      <c r="A685" s="5"/>
      <c r="B685" t="s">
        <v>5441</v>
      </c>
      <c r="C685" t="str">
        <f>IF(OR(D685="x",E685="x",F685="x",H685="x"),"DELETED","READ")</f>
        <v>DELETED</v>
      </c>
      <c r="D685" s="5" t="s">
        <v>5431</v>
      </c>
      <c r="E685" s="5"/>
      <c r="F685" s="5"/>
      <c r="G685" s="5"/>
      <c r="H685" t="str">
        <f>HYPERLINK("http://dx.doi.org/10.1007/978-3-031-25383-6_15","http://dx.doi.org/10.1007/978-3-031-25383-6_15")</f>
        <v>http://dx.doi.org/10.1007/978-3-031-25383-6_15</v>
      </c>
      <c r="I685" t="s">
        <v>304</v>
      </c>
      <c r="J685" t="s">
        <v>51</v>
      </c>
      <c r="K685" t="s">
        <v>667</v>
      </c>
      <c r="L685" t="s">
        <v>549</v>
      </c>
      <c r="M685" t="s">
        <v>596</v>
      </c>
      <c r="N685">
        <v>2023</v>
      </c>
      <c r="O685">
        <v>460</v>
      </c>
      <c r="P685" t="s">
        <v>18</v>
      </c>
      <c r="Q685">
        <v>197</v>
      </c>
      <c r="R685">
        <v>209</v>
      </c>
      <c r="S685" t="s">
        <v>18</v>
      </c>
      <c r="T685" t="s">
        <v>901</v>
      </c>
      <c r="U685" t="s">
        <v>902</v>
      </c>
      <c r="V685" t="s">
        <v>925</v>
      </c>
    </row>
    <row r="686" spans="1:24" x14ac:dyDescent="0.25">
      <c r="A686" s="5"/>
      <c r="B686" t="s">
        <v>5436</v>
      </c>
      <c r="C686" t="str">
        <f>IF(OR(D686="x",E686="x",F686="x",G686="x"),"DELETED","READ")</f>
        <v>DELETED</v>
      </c>
      <c r="D686" s="5"/>
      <c r="E686" s="5" t="s">
        <v>5431</v>
      </c>
      <c r="F686" s="5"/>
      <c r="G686" s="5"/>
      <c r="H686" s="6" t="s">
        <v>3810</v>
      </c>
      <c r="I686" t="s">
        <v>3809</v>
      </c>
      <c r="J686" t="s">
        <v>3813</v>
      </c>
      <c r="K686" t="s">
        <v>3811</v>
      </c>
      <c r="L686" t="s">
        <v>3053</v>
      </c>
      <c r="M686" t="s">
        <v>3812</v>
      </c>
      <c r="N686">
        <v>2012</v>
      </c>
      <c r="O686">
        <v>37</v>
      </c>
      <c r="P686">
        <v>8</v>
      </c>
      <c r="Q686">
        <v>784</v>
      </c>
      <c r="R686">
        <v>797</v>
      </c>
      <c r="T686" t="s">
        <v>3054</v>
      </c>
    </row>
    <row r="687" spans="1:24" x14ac:dyDescent="0.25">
      <c r="A687" s="5"/>
      <c r="B687" t="s">
        <v>5436</v>
      </c>
      <c r="C687" t="str">
        <f>IF(OR(D687="x",E687="x",F687="x",G687="x"),"DELETED","READ")</f>
        <v>DELETED</v>
      </c>
      <c r="D687" s="5" t="s">
        <v>5431</v>
      </c>
      <c r="E687" s="5"/>
      <c r="F687" s="5"/>
      <c r="G687" s="5"/>
      <c r="H687" s="6" t="s">
        <v>3425</v>
      </c>
      <c r="I687" t="s">
        <v>3424</v>
      </c>
      <c r="J687" t="s">
        <v>3427</v>
      </c>
      <c r="K687" t="s">
        <v>3426</v>
      </c>
      <c r="L687" t="s">
        <v>3053</v>
      </c>
      <c r="N687">
        <v>2024</v>
      </c>
      <c r="O687">
        <v>122</v>
      </c>
      <c r="Q687">
        <v>102337</v>
      </c>
      <c r="R687">
        <v>102337</v>
      </c>
      <c r="T687" t="s">
        <v>3054</v>
      </c>
    </row>
    <row r="688" spans="1:24" x14ac:dyDescent="0.25">
      <c r="A688" s="5"/>
      <c r="B688" t="s">
        <v>5436</v>
      </c>
      <c r="C688" t="str">
        <f>IF(OR(D688="x",E688="x",F688="x",G688="x"),"DELETED","READ")</f>
        <v>DELETED</v>
      </c>
      <c r="D688" s="5"/>
      <c r="E688" s="5" t="s">
        <v>5431</v>
      </c>
      <c r="F688" s="5"/>
      <c r="G688" s="5"/>
      <c r="H688" s="6" t="s">
        <v>3637</v>
      </c>
      <c r="I688" t="s">
        <v>3636</v>
      </c>
      <c r="J688" t="s">
        <v>3640</v>
      </c>
      <c r="K688" t="s">
        <v>3638</v>
      </c>
      <c r="L688" t="s">
        <v>3171</v>
      </c>
      <c r="N688">
        <v>2013</v>
      </c>
      <c r="O688">
        <v>244</v>
      </c>
      <c r="Q688">
        <v>107</v>
      </c>
      <c r="R688">
        <v>118</v>
      </c>
      <c r="T688" t="s">
        <v>3173</v>
      </c>
    </row>
    <row r="689" spans="1:23" x14ac:dyDescent="0.25">
      <c r="A689" s="5"/>
      <c r="B689" t="s">
        <v>5441</v>
      </c>
      <c r="C689" t="str">
        <f>IF(OR(D689="x",E689="x",F689="x",H689="x"),"DELETED","READ")</f>
        <v>DELETED</v>
      </c>
      <c r="D689" s="5"/>
      <c r="E689" s="5" t="s">
        <v>5431</v>
      </c>
      <c r="F689" s="5"/>
      <c r="G689" s="5"/>
      <c r="H689" t="str">
        <f>HYPERLINK("http://dx.doi.org/10.1007/978-3-031-27815-0_8","http://dx.doi.org/10.1007/978-3-031-27815-0_8")</f>
        <v>http://dx.doi.org/10.1007/978-3-031-27815-0_8</v>
      </c>
      <c r="I689" t="s">
        <v>276</v>
      </c>
      <c r="J689" t="s">
        <v>23</v>
      </c>
      <c r="K689" t="s">
        <v>639</v>
      </c>
      <c r="L689" t="s">
        <v>535</v>
      </c>
      <c r="M689" t="s">
        <v>597</v>
      </c>
      <c r="N689">
        <v>2023</v>
      </c>
      <c r="O689">
        <v>468</v>
      </c>
      <c r="P689" t="s">
        <v>18</v>
      </c>
      <c r="Q689">
        <v>101</v>
      </c>
      <c r="R689">
        <v>113</v>
      </c>
      <c r="S689" t="s">
        <v>18</v>
      </c>
      <c r="T689" t="s">
        <v>901</v>
      </c>
      <c r="U689" t="s">
        <v>902</v>
      </c>
      <c r="V689" t="s">
        <v>908</v>
      </c>
    </row>
    <row r="690" spans="1:23" x14ac:dyDescent="0.25">
      <c r="A690" s="5"/>
      <c r="B690" t="s">
        <v>5434</v>
      </c>
      <c r="C690" t="str">
        <f t="shared" ref="C690:C695" si="36">IF(OR(D690="x",E690="x",F690="x",G690="x"),"DELETED","READ")</f>
        <v>DELETED</v>
      </c>
      <c r="D690" s="5" t="s">
        <v>5431</v>
      </c>
      <c r="E690" s="5"/>
      <c r="F690" s="5"/>
      <c r="G690" s="5"/>
      <c r="H690" s="6" t="s">
        <v>2554</v>
      </c>
      <c r="I690" t="s">
        <v>2553</v>
      </c>
      <c r="J690" t="s">
        <v>2555</v>
      </c>
      <c r="K690" t="s">
        <v>2556</v>
      </c>
      <c r="L690" t="s">
        <v>2557</v>
      </c>
      <c r="M690" t="s">
        <v>2558</v>
      </c>
      <c r="N690">
        <v>2017</v>
      </c>
      <c r="Q690">
        <v>321</v>
      </c>
      <c r="R690">
        <v>328</v>
      </c>
      <c r="V690" s="1" t="s">
        <v>2559</v>
      </c>
      <c r="W690" t="s">
        <v>2458</v>
      </c>
    </row>
    <row r="691" spans="1:23" x14ac:dyDescent="0.25">
      <c r="A691" s="5"/>
      <c r="B691" t="s">
        <v>5426</v>
      </c>
      <c r="C691" t="str">
        <f t="shared" si="36"/>
        <v>DELETED</v>
      </c>
      <c r="D691" s="5"/>
      <c r="E691" s="5"/>
      <c r="F691" s="5" t="s">
        <v>5431</v>
      </c>
      <c r="G691" s="5"/>
      <c r="H691" s="6" t="s">
        <v>4884</v>
      </c>
      <c r="I691" t="s">
        <v>4124</v>
      </c>
      <c r="J691" t="s">
        <v>7089</v>
      </c>
      <c r="K691" t="s">
        <v>5815</v>
      </c>
      <c r="L691" t="s">
        <v>5816</v>
      </c>
      <c r="N691">
        <v>2022</v>
      </c>
      <c r="Q691">
        <v>326</v>
      </c>
      <c r="R691">
        <v>341</v>
      </c>
      <c r="V691" t="s">
        <v>5817</v>
      </c>
      <c r="W691" t="s">
        <v>5539</v>
      </c>
    </row>
    <row r="692" spans="1:23" x14ac:dyDescent="0.25">
      <c r="A692" s="5"/>
      <c r="B692" t="s">
        <v>5424</v>
      </c>
      <c r="C692" t="str">
        <f t="shared" si="36"/>
        <v>DELETED</v>
      </c>
      <c r="D692" s="5"/>
      <c r="E692" s="5"/>
      <c r="F692" s="5" t="s">
        <v>5431</v>
      </c>
      <c r="G692" s="5"/>
      <c r="H692" s="6" t="s">
        <v>5015</v>
      </c>
      <c r="I692" t="s">
        <v>4240</v>
      </c>
      <c r="J692" t="s">
        <v>7158</v>
      </c>
      <c r="K692" t="s">
        <v>6115</v>
      </c>
      <c r="L692" t="s">
        <v>5586</v>
      </c>
      <c r="N692">
        <v>2022</v>
      </c>
      <c r="Q692">
        <v>459</v>
      </c>
      <c r="R692">
        <v>478</v>
      </c>
      <c r="V692" t="s">
        <v>5490</v>
      </c>
      <c r="W692" t="s">
        <v>5539</v>
      </c>
    </row>
    <row r="693" spans="1:23" x14ac:dyDescent="0.25">
      <c r="A693" s="5"/>
      <c r="B693" t="s">
        <v>5441</v>
      </c>
      <c r="C693" t="str">
        <f t="shared" si="36"/>
        <v>DELETED</v>
      </c>
      <c r="D693" s="5" t="s">
        <v>5431</v>
      </c>
      <c r="E693" s="5"/>
      <c r="F693" s="5"/>
      <c r="G693" s="5"/>
      <c r="H693" s="6" t="s">
        <v>2858</v>
      </c>
      <c r="I693" t="s">
        <v>1222</v>
      </c>
      <c r="J693" t="s">
        <v>1763</v>
      </c>
      <c r="K693" t="s">
        <v>1952</v>
      </c>
      <c r="L693" t="s">
        <v>2208</v>
      </c>
      <c r="M693" t="s">
        <v>2157</v>
      </c>
      <c r="N693">
        <v>2018</v>
      </c>
      <c r="O693" t="s">
        <v>18</v>
      </c>
      <c r="Q693" t="s">
        <v>1413</v>
      </c>
      <c r="R693" t="s">
        <v>1415</v>
      </c>
      <c r="T693" t="s">
        <v>996</v>
      </c>
      <c r="V693" t="s">
        <v>1063</v>
      </c>
      <c r="W693" t="s">
        <v>2143</v>
      </c>
    </row>
    <row r="694" spans="1:23" x14ac:dyDescent="0.25">
      <c r="A694" s="5"/>
      <c r="B694" t="s">
        <v>5424</v>
      </c>
      <c r="C694" t="str">
        <f t="shared" si="36"/>
        <v>DELETED</v>
      </c>
      <c r="D694" s="5" t="s">
        <v>5431</v>
      </c>
      <c r="E694" s="5"/>
      <c r="F694" s="5"/>
      <c r="G694" s="5"/>
      <c r="H694" s="6" t="s">
        <v>4744</v>
      </c>
      <c r="I694" t="s">
        <v>4015</v>
      </c>
      <c r="J694" t="s">
        <v>7008</v>
      </c>
      <c r="K694" t="s">
        <v>5547</v>
      </c>
      <c r="L694" t="s">
        <v>5548</v>
      </c>
      <c r="N694">
        <v>2025</v>
      </c>
      <c r="Q694">
        <v>327</v>
      </c>
      <c r="R694">
        <v>360</v>
      </c>
      <c r="V694" t="s">
        <v>5472</v>
      </c>
      <c r="W694" t="s">
        <v>5505</v>
      </c>
    </row>
    <row r="695" spans="1:23" x14ac:dyDescent="0.25">
      <c r="A695" s="5"/>
      <c r="B695" t="s">
        <v>5436</v>
      </c>
      <c r="C695" t="str">
        <f t="shared" si="36"/>
        <v>DELETED</v>
      </c>
      <c r="D695" s="5"/>
      <c r="E695" s="5" t="s">
        <v>5431</v>
      </c>
      <c r="F695" s="5"/>
      <c r="G695" s="5"/>
      <c r="H695" s="6" t="s">
        <v>3363</v>
      </c>
      <c r="I695" t="s">
        <v>3362</v>
      </c>
      <c r="J695" t="s">
        <v>3370</v>
      </c>
      <c r="K695" t="s">
        <v>3364</v>
      </c>
      <c r="L695" t="s">
        <v>3091</v>
      </c>
      <c r="M695" t="s">
        <v>3365</v>
      </c>
      <c r="N695">
        <v>2024</v>
      </c>
      <c r="O695">
        <v>246</v>
      </c>
      <c r="Q695">
        <v>3246</v>
      </c>
      <c r="R695">
        <v>3255</v>
      </c>
      <c r="T695" t="s">
        <v>917</v>
      </c>
    </row>
    <row r="696" spans="1:23" x14ac:dyDescent="0.25">
      <c r="A696" s="5"/>
      <c r="B696" t="s">
        <v>5441</v>
      </c>
      <c r="C696" t="str">
        <f>IF(OR(D696="x",E696="x",F696="x",H696="x"),"DELETED","READ")</f>
        <v>DELETED</v>
      </c>
      <c r="D696" s="5"/>
      <c r="E696" s="5" t="s">
        <v>5431</v>
      </c>
      <c r="F696" s="5"/>
      <c r="G696" s="5"/>
      <c r="H696" t="str">
        <f>HYPERLINK("http://dx.doi.org/10.1109/ICPM57379.2022.9980737","http://dx.doi.org/10.1109/ICPM57379.2022.9980737")</f>
        <v>http://dx.doi.org/10.1109/ICPM57379.2022.9980737</v>
      </c>
      <c r="I696" t="s">
        <v>492</v>
      </c>
      <c r="J696" t="s">
        <v>233</v>
      </c>
      <c r="K696" t="s">
        <v>855</v>
      </c>
      <c r="L696" t="s">
        <v>542</v>
      </c>
      <c r="M696" t="s">
        <v>597</v>
      </c>
      <c r="N696">
        <v>2022</v>
      </c>
      <c r="O696" t="s">
        <v>18</v>
      </c>
      <c r="P696" t="s">
        <v>18</v>
      </c>
      <c r="Q696">
        <v>48</v>
      </c>
      <c r="R696">
        <v>55</v>
      </c>
      <c r="S696" t="s">
        <v>18</v>
      </c>
      <c r="T696" t="s">
        <v>18</v>
      </c>
      <c r="U696" t="s">
        <v>18</v>
      </c>
      <c r="V696" t="s">
        <v>918</v>
      </c>
    </row>
    <row r="697" spans="1:23" x14ac:dyDescent="0.25">
      <c r="A697" s="5"/>
      <c r="B697" t="s">
        <v>5424</v>
      </c>
      <c r="C697" t="str">
        <f>IF(OR(D697="x",E697="x",F697="x",G697="x"),"DELETED","READ")</f>
        <v>DELETED</v>
      </c>
      <c r="D697" s="5"/>
      <c r="E697" s="5"/>
      <c r="F697" s="5" t="s">
        <v>5431</v>
      </c>
      <c r="G697" s="5"/>
      <c r="H697" s="6" t="s">
        <v>5420</v>
      </c>
      <c r="I697" t="s">
        <v>4605</v>
      </c>
      <c r="J697" t="s">
        <v>4615</v>
      </c>
      <c r="K697" t="s">
        <v>6972</v>
      </c>
      <c r="L697" t="s">
        <v>6973</v>
      </c>
      <c r="N697">
        <v>2004</v>
      </c>
      <c r="Q697">
        <v>1</v>
      </c>
      <c r="R697">
        <v>65</v>
      </c>
      <c r="V697" t="s">
        <v>6974</v>
      </c>
      <c r="W697" t="s">
        <v>5640</v>
      </c>
    </row>
    <row r="698" spans="1:23" x14ac:dyDescent="0.25">
      <c r="A698" s="5"/>
      <c r="B698" t="s">
        <v>5432</v>
      </c>
      <c r="C698" t="str">
        <f>IF(OR(D698="x",E698="x",F698="x",G698="x"),"DELETED","READ")</f>
        <v>READ</v>
      </c>
      <c r="H698" s="6" t="s">
        <v>2460</v>
      </c>
      <c r="I698" t="s">
        <v>2459</v>
      </c>
      <c r="J698" t="s">
        <v>2461</v>
      </c>
      <c r="K698" t="s">
        <v>2462</v>
      </c>
      <c r="L698" t="s">
        <v>2466</v>
      </c>
      <c r="N698">
        <v>2012</v>
      </c>
      <c r="O698">
        <v>3</v>
      </c>
      <c r="P698">
        <v>2</v>
      </c>
      <c r="T698" s="1" t="s">
        <v>2463</v>
      </c>
      <c r="U698" s="1" t="s">
        <v>2464</v>
      </c>
      <c r="W698" t="s">
        <v>2458</v>
      </c>
    </row>
    <row r="699" spans="1:23" x14ac:dyDescent="0.25">
      <c r="A699" s="5"/>
      <c r="B699" t="s">
        <v>5441</v>
      </c>
      <c r="C699" t="str">
        <f>IF(OR(D699="x",E699="x",F699="x",H699="x"),"DELETED","READ")</f>
        <v>DELETED</v>
      </c>
      <c r="D699" s="5" t="s">
        <v>5431</v>
      </c>
      <c r="E699" s="5"/>
      <c r="F699" s="5"/>
      <c r="G699" s="5"/>
      <c r="H699" t="str">
        <f>HYPERLINK("http://dx.doi.org/10.1007/978-3-031-16103-2_16","http://dx.doi.org/10.1007/978-3-031-16103-2_16")</f>
        <v>http://dx.doi.org/10.1007/978-3-031-16103-2_16</v>
      </c>
      <c r="I699" t="s">
        <v>327</v>
      </c>
      <c r="J699" t="s">
        <v>74</v>
      </c>
      <c r="K699" t="s">
        <v>690</v>
      </c>
      <c r="L699" t="s">
        <v>533</v>
      </c>
      <c r="M699" t="s">
        <v>596</v>
      </c>
      <c r="N699">
        <v>2022</v>
      </c>
      <c r="O699">
        <v>13420</v>
      </c>
      <c r="P699" t="s">
        <v>18</v>
      </c>
      <c r="Q699">
        <v>219</v>
      </c>
      <c r="R699">
        <v>233</v>
      </c>
      <c r="S699" t="s">
        <v>18</v>
      </c>
      <c r="T699" t="s">
        <v>904</v>
      </c>
      <c r="U699" t="s">
        <v>905</v>
      </c>
      <c r="V699" t="s">
        <v>906</v>
      </c>
    </row>
    <row r="700" spans="1:23" x14ac:dyDescent="0.25">
      <c r="A700" s="5"/>
      <c r="B700" t="s">
        <v>5425</v>
      </c>
      <c r="C700" t="str">
        <f>IF(OR(D700="x",E700="x",F700="x",G700="x"),"DELETED","READ")</f>
        <v>READ</v>
      </c>
      <c r="D700" s="5"/>
      <c r="E700" s="5"/>
      <c r="F700" s="5"/>
      <c r="G700" s="5"/>
      <c r="H700" s="6" t="s">
        <v>4729</v>
      </c>
      <c r="I700" t="s">
        <v>4005</v>
      </c>
      <c r="J700" t="s">
        <v>6996</v>
      </c>
      <c r="K700" t="s">
        <v>5517</v>
      </c>
      <c r="L700" t="s">
        <v>5518</v>
      </c>
      <c r="N700">
        <v>2023</v>
      </c>
      <c r="O700">
        <v>23</v>
      </c>
      <c r="P700">
        <v>6</v>
      </c>
      <c r="Q700">
        <v>1345</v>
      </c>
      <c r="R700">
        <v>1373</v>
      </c>
      <c r="T700" t="s">
        <v>5519</v>
      </c>
    </row>
    <row r="701" spans="1:23" x14ac:dyDescent="0.25">
      <c r="A701" s="5"/>
      <c r="B701" t="s">
        <v>5424</v>
      </c>
      <c r="C701" t="str">
        <f>IF(OR(D701="x",E701="x",F701="x",G701="x"),"DELETED","READ")</f>
        <v>DELETED</v>
      </c>
      <c r="D701" s="5" t="s">
        <v>5431</v>
      </c>
      <c r="E701" s="5"/>
      <c r="F701" s="5"/>
      <c r="G701" s="5"/>
      <c r="H701" s="6" t="s">
        <v>4945</v>
      </c>
      <c r="I701" t="s">
        <v>4176</v>
      </c>
      <c r="J701" t="s">
        <v>7124</v>
      </c>
      <c r="K701" t="s">
        <v>5953</v>
      </c>
      <c r="L701" t="s">
        <v>5954</v>
      </c>
      <c r="N701">
        <v>2024</v>
      </c>
      <c r="Q701">
        <v>265</v>
      </c>
      <c r="R701">
        <v>286</v>
      </c>
      <c r="V701" t="s">
        <v>5955</v>
      </c>
      <c r="W701" t="s">
        <v>5498</v>
      </c>
    </row>
    <row r="702" spans="1:23" x14ac:dyDescent="0.25">
      <c r="A702" s="5"/>
      <c r="B702" t="s">
        <v>5441</v>
      </c>
      <c r="C702" t="str">
        <f>IF(OR(D702="x",E702="x",F702="x",G702="x"),"DELETED","READ")</f>
        <v>READ</v>
      </c>
      <c r="D702" s="5"/>
      <c r="E702" s="5"/>
      <c r="F702" s="5"/>
      <c r="G702" s="5"/>
      <c r="H702" s="6" t="s">
        <v>2927</v>
      </c>
      <c r="I702" t="s">
        <v>1294</v>
      </c>
      <c r="J702" t="s">
        <v>1828</v>
      </c>
      <c r="K702" t="s">
        <v>2024</v>
      </c>
      <c r="L702" t="s">
        <v>2314</v>
      </c>
      <c r="M702" t="s">
        <v>2283</v>
      </c>
      <c r="N702">
        <v>2022</v>
      </c>
      <c r="O702" t="s">
        <v>18</v>
      </c>
      <c r="Q702" t="s">
        <v>1574</v>
      </c>
      <c r="R702" t="s">
        <v>1575</v>
      </c>
      <c r="T702" t="s">
        <v>18</v>
      </c>
      <c r="V702" t="s">
        <v>1118</v>
      </c>
      <c r="W702" t="s">
        <v>2143</v>
      </c>
    </row>
    <row r="703" spans="1:23" x14ac:dyDescent="0.25">
      <c r="A703" s="5"/>
      <c r="B703" t="s">
        <v>5426</v>
      </c>
      <c r="C703" t="str">
        <f>IF(OR(D703="x",E703="x",F703="x",G703="x"),"DELETED","READ")</f>
        <v>DELETED</v>
      </c>
      <c r="D703" s="5" t="s">
        <v>5431</v>
      </c>
      <c r="E703" s="5"/>
      <c r="F703" s="5"/>
      <c r="G703" s="5"/>
      <c r="H703" s="6" t="s">
        <v>5211</v>
      </c>
      <c r="I703" t="s">
        <v>4415</v>
      </c>
      <c r="J703" t="s">
        <v>7267</v>
      </c>
      <c r="K703" t="s">
        <v>6536</v>
      </c>
      <c r="L703" t="s">
        <v>6537</v>
      </c>
      <c r="N703">
        <v>2015</v>
      </c>
      <c r="Q703">
        <v>347</v>
      </c>
      <c r="R703">
        <v>362</v>
      </c>
      <c r="V703" t="s">
        <v>6538</v>
      </c>
      <c r="W703" t="s">
        <v>5539</v>
      </c>
    </row>
    <row r="704" spans="1:23" x14ac:dyDescent="0.25">
      <c r="A704" s="5"/>
      <c r="B704" t="s">
        <v>5425</v>
      </c>
      <c r="C704" t="str">
        <f>IF(OR(D704="x",E704="x",F704="x",G704="x"),"DELETED","READ")</f>
        <v>DELETED</v>
      </c>
      <c r="D704" s="5"/>
      <c r="E704" s="5"/>
      <c r="F704" s="5" t="s">
        <v>5431</v>
      </c>
      <c r="G704" s="5"/>
      <c r="H704" s="6" t="s">
        <v>4829</v>
      </c>
      <c r="I704" t="s">
        <v>4078</v>
      </c>
      <c r="J704" t="s">
        <v>7063</v>
      </c>
      <c r="K704" t="s">
        <v>5709</v>
      </c>
      <c r="L704" t="s">
        <v>5692</v>
      </c>
      <c r="N704">
        <v>2024</v>
      </c>
      <c r="O704">
        <v>22</v>
      </c>
      <c r="P704">
        <v>3</v>
      </c>
      <c r="Q704">
        <v>457</v>
      </c>
      <c r="R704">
        <v>500</v>
      </c>
      <c r="T704" t="s">
        <v>5693</v>
      </c>
    </row>
    <row r="705" spans="1:23" x14ac:dyDescent="0.25">
      <c r="A705" s="5"/>
      <c r="B705" t="s">
        <v>5441</v>
      </c>
      <c r="C705" t="str">
        <f>IF(OR(D705="x",E705="x",F705="x",H705="x"),"DELETED","READ")</f>
        <v>DELETED</v>
      </c>
      <c r="D705" s="5" t="s">
        <v>5431</v>
      </c>
      <c r="E705" s="5"/>
      <c r="F705" s="5"/>
      <c r="G705" s="5"/>
      <c r="H705" t="str">
        <f>HYPERLINK("http://dx.doi.org/10.1007/978-3-031-27815-0_27","http://dx.doi.org/10.1007/978-3-031-27815-0_27")</f>
        <v>http://dx.doi.org/10.1007/978-3-031-27815-0_27</v>
      </c>
      <c r="I705" t="s">
        <v>522</v>
      </c>
      <c r="J705" t="s">
        <v>263</v>
      </c>
      <c r="K705" t="s">
        <v>885</v>
      </c>
      <c r="L705" t="s">
        <v>535</v>
      </c>
      <c r="M705" t="s">
        <v>597</v>
      </c>
      <c r="N705">
        <v>2023</v>
      </c>
      <c r="O705">
        <v>468</v>
      </c>
      <c r="P705" t="s">
        <v>18</v>
      </c>
      <c r="Q705">
        <v>366</v>
      </c>
      <c r="R705">
        <v>377</v>
      </c>
      <c r="S705" t="s">
        <v>18</v>
      </c>
      <c r="T705" t="s">
        <v>901</v>
      </c>
      <c r="U705" t="s">
        <v>902</v>
      </c>
      <c r="V705" t="s">
        <v>908</v>
      </c>
    </row>
    <row r="706" spans="1:23" x14ac:dyDescent="0.25">
      <c r="A706" s="5"/>
      <c r="B706" t="s">
        <v>5436</v>
      </c>
      <c r="C706" t="str">
        <f t="shared" ref="C706:C711" si="37">IF(OR(D706="x",E706="x",F706="x",G706="x"),"DELETED","READ")</f>
        <v>DELETED</v>
      </c>
      <c r="D706" s="5"/>
      <c r="E706" s="5" t="s">
        <v>5431</v>
      </c>
      <c r="F706" s="5"/>
      <c r="G706" s="5"/>
      <c r="H706" s="6" t="s">
        <v>3978</v>
      </c>
      <c r="I706" t="s">
        <v>3977</v>
      </c>
      <c r="J706" t="s">
        <v>3986</v>
      </c>
      <c r="K706" t="s">
        <v>3979</v>
      </c>
      <c r="L706" t="s">
        <v>3980</v>
      </c>
      <c r="N706">
        <v>2022</v>
      </c>
      <c r="O706">
        <v>34</v>
      </c>
      <c r="P706">
        <v>5</v>
      </c>
      <c r="Q706">
        <v>1639</v>
      </c>
      <c r="R706">
        <v>1662</v>
      </c>
      <c r="T706" t="s">
        <v>3981</v>
      </c>
    </row>
    <row r="707" spans="1:23" x14ac:dyDescent="0.25">
      <c r="A707" s="5"/>
      <c r="B707" t="s">
        <v>5426</v>
      </c>
      <c r="C707" t="str">
        <f t="shared" si="37"/>
        <v>DELETED</v>
      </c>
      <c r="D707" s="5"/>
      <c r="E707" s="5"/>
      <c r="F707" s="5" t="s">
        <v>5431</v>
      </c>
      <c r="G707" s="5"/>
      <c r="H707" s="6" t="s">
        <v>4948</v>
      </c>
      <c r="I707" t="s">
        <v>4179</v>
      </c>
      <c r="J707" t="s">
        <v>7127</v>
      </c>
      <c r="K707" t="s">
        <v>5960</v>
      </c>
      <c r="L707" t="s">
        <v>5539</v>
      </c>
      <c r="N707">
        <v>2022</v>
      </c>
      <c r="Q707">
        <v>281</v>
      </c>
      <c r="R707">
        <v>292</v>
      </c>
      <c r="V707" t="s">
        <v>5961</v>
      </c>
      <c r="W707" t="s">
        <v>5539</v>
      </c>
    </row>
    <row r="708" spans="1:23" x14ac:dyDescent="0.25">
      <c r="A708" s="5"/>
      <c r="B708" t="s">
        <v>5426</v>
      </c>
      <c r="C708" t="str">
        <f t="shared" si="37"/>
        <v>DELETED</v>
      </c>
      <c r="D708" s="5"/>
      <c r="E708" s="5"/>
      <c r="F708" s="5" t="s">
        <v>5431</v>
      </c>
      <c r="G708" s="5"/>
      <c r="H708" s="6" t="s">
        <v>5370</v>
      </c>
      <c r="I708" t="s">
        <v>4555</v>
      </c>
      <c r="J708" t="s">
        <v>1791</v>
      </c>
      <c r="K708" t="s">
        <v>6870</v>
      </c>
      <c r="L708" t="s">
        <v>6871</v>
      </c>
      <c r="N708">
        <v>2008</v>
      </c>
      <c r="Q708">
        <v>18</v>
      </c>
      <c r="R708">
        <v>37</v>
      </c>
      <c r="V708" t="s">
        <v>6872</v>
      </c>
      <c r="W708" t="s">
        <v>5640</v>
      </c>
    </row>
    <row r="709" spans="1:23" x14ac:dyDescent="0.25">
      <c r="A709" s="5"/>
      <c r="B709" t="s">
        <v>5436</v>
      </c>
      <c r="C709" t="str">
        <f t="shared" si="37"/>
        <v>DELETED</v>
      </c>
      <c r="D709" s="5" t="s">
        <v>5431</v>
      </c>
      <c r="E709" s="5"/>
      <c r="F709" s="5"/>
      <c r="G709" s="5"/>
      <c r="H709" s="6" t="s">
        <v>3988</v>
      </c>
      <c r="I709" t="s">
        <v>3987</v>
      </c>
      <c r="J709" t="s">
        <v>3992</v>
      </c>
      <c r="K709" t="s">
        <v>3990</v>
      </c>
      <c r="L709" t="s">
        <v>3989</v>
      </c>
      <c r="N709">
        <v>2025</v>
      </c>
      <c r="O709">
        <v>148</v>
      </c>
      <c r="Q709">
        <v>101380</v>
      </c>
      <c r="R709">
        <v>101380</v>
      </c>
      <c r="T709" t="s">
        <v>3991</v>
      </c>
    </row>
    <row r="710" spans="1:23" x14ac:dyDescent="0.25">
      <c r="A710" s="5"/>
      <c r="B710" t="s">
        <v>5436</v>
      </c>
      <c r="C710" t="str">
        <f t="shared" si="37"/>
        <v>DELETED</v>
      </c>
      <c r="D710" s="5" t="s">
        <v>5431</v>
      </c>
      <c r="E710" s="5"/>
      <c r="F710" s="5"/>
      <c r="G710" s="5"/>
      <c r="H710" s="6" t="s">
        <v>3388</v>
      </c>
      <c r="I710" t="s">
        <v>3387</v>
      </c>
      <c r="J710" t="s">
        <v>3392</v>
      </c>
      <c r="K710" t="s">
        <v>3389</v>
      </c>
      <c r="L710" t="s">
        <v>3390</v>
      </c>
      <c r="N710">
        <v>2005</v>
      </c>
      <c r="O710">
        <v>58</v>
      </c>
      <c r="P710">
        <v>4</v>
      </c>
      <c r="Q710">
        <v>475</v>
      </c>
      <c r="R710">
        <v>483</v>
      </c>
      <c r="T710" t="s">
        <v>3391</v>
      </c>
    </row>
    <row r="711" spans="1:23" x14ac:dyDescent="0.25">
      <c r="A711" s="5"/>
      <c r="B711" t="s">
        <v>5436</v>
      </c>
      <c r="C711" t="str">
        <f t="shared" si="37"/>
        <v>DELETED</v>
      </c>
      <c r="D711" s="5" t="s">
        <v>5431</v>
      </c>
      <c r="E711" s="5"/>
      <c r="F711" s="5"/>
      <c r="G711" s="5"/>
      <c r="H711" s="6" t="s">
        <v>3372</v>
      </c>
      <c r="I711" t="s">
        <v>3371</v>
      </c>
      <c r="J711" t="s">
        <v>3374</v>
      </c>
      <c r="K711" t="s">
        <v>3373</v>
      </c>
      <c r="L711" t="s">
        <v>3229</v>
      </c>
      <c r="N711">
        <v>2021</v>
      </c>
      <c r="O711">
        <v>143</v>
      </c>
      <c r="Q711">
        <v>113494</v>
      </c>
      <c r="R711">
        <v>113494</v>
      </c>
      <c r="T711" t="s">
        <v>949</v>
      </c>
    </row>
    <row r="712" spans="1:23" x14ac:dyDescent="0.25">
      <c r="A712" s="5"/>
      <c r="B712" t="s">
        <v>5441</v>
      </c>
      <c r="C712" t="str">
        <f>IF(OR(D712="x",E712="x",F712="x",H712="x"),"DELETED","READ")</f>
        <v>DELETED</v>
      </c>
      <c r="D712" s="5"/>
      <c r="E712" s="5" t="s">
        <v>5431</v>
      </c>
      <c r="F712" s="5"/>
      <c r="G712" s="5"/>
      <c r="H712" t="str">
        <f>HYPERLINK("http://dx.doi.org/10.1109/ICPM.2019.00027","http://dx.doi.org/10.1109/ICPM.2019.00027")</f>
        <v>http://dx.doi.org/10.1109/ICPM.2019.00027</v>
      </c>
      <c r="I712" t="s">
        <v>502</v>
      </c>
      <c r="J712" t="s">
        <v>243</v>
      </c>
      <c r="K712" t="s">
        <v>865</v>
      </c>
      <c r="L712" t="s">
        <v>545</v>
      </c>
      <c r="M712" t="s">
        <v>603</v>
      </c>
      <c r="N712">
        <v>2019</v>
      </c>
      <c r="O712" t="s">
        <v>18</v>
      </c>
      <c r="P712" t="s">
        <v>18</v>
      </c>
      <c r="Q712">
        <v>121</v>
      </c>
      <c r="R712">
        <v>128</v>
      </c>
      <c r="S712" t="s">
        <v>18</v>
      </c>
      <c r="T712" t="s">
        <v>18</v>
      </c>
      <c r="U712" t="s">
        <v>18</v>
      </c>
      <c r="V712" t="s">
        <v>921</v>
      </c>
    </row>
    <row r="713" spans="1:23" x14ac:dyDescent="0.25">
      <c r="A713" s="5"/>
      <c r="B713" t="s">
        <v>5441</v>
      </c>
      <c r="C713" t="str">
        <f>IF(OR(D713="x",E713="x",F713="x",G713="x"),"DELETED","READ")</f>
        <v>DELETED</v>
      </c>
      <c r="D713" s="5"/>
      <c r="E713" s="5" t="s">
        <v>5431</v>
      </c>
      <c r="F713" s="5"/>
      <c r="G713" s="5"/>
      <c r="H713" s="6" t="s">
        <v>2992</v>
      </c>
      <c r="I713" t="s">
        <v>1361</v>
      </c>
      <c r="J713" t="s">
        <v>1889</v>
      </c>
      <c r="K713" t="s">
        <v>2090</v>
      </c>
      <c r="L713" t="s">
        <v>2214</v>
      </c>
      <c r="N713">
        <v>2023</v>
      </c>
      <c r="O713" t="s">
        <v>1416</v>
      </c>
      <c r="P713">
        <v>4</v>
      </c>
      <c r="Q713" t="s">
        <v>1678</v>
      </c>
      <c r="R713" t="s">
        <v>1679</v>
      </c>
      <c r="T713" t="s">
        <v>992</v>
      </c>
      <c r="V713" t="s">
        <v>18</v>
      </c>
      <c r="W713" t="s">
        <v>2143</v>
      </c>
    </row>
    <row r="714" spans="1:23" x14ac:dyDescent="0.25">
      <c r="A714" s="5"/>
      <c r="B714" t="s">
        <v>5441</v>
      </c>
      <c r="C714" t="str">
        <f t="shared" ref="C714:C720" si="38">IF(OR(D714="x",E714="x",F714="x",H714="x"),"DELETED","READ")</f>
        <v>DELETED</v>
      </c>
      <c r="D714" s="5"/>
      <c r="E714" s="5" t="s">
        <v>5431</v>
      </c>
      <c r="F714" s="5"/>
      <c r="G714" s="5"/>
      <c r="H714" t="str">
        <f>HYPERLINK("http://dx.doi.org/10.1109/ICPM57379.2022.9980785","http://dx.doi.org/10.1109/ICPM57379.2022.9980785")</f>
        <v>http://dx.doi.org/10.1109/ICPM57379.2022.9980785</v>
      </c>
      <c r="I714" t="s">
        <v>394</v>
      </c>
      <c r="J714" t="s">
        <v>140</v>
      </c>
      <c r="K714" t="s">
        <v>757</v>
      </c>
      <c r="L714" t="s">
        <v>542</v>
      </c>
      <c r="M714" t="s">
        <v>597</v>
      </c>
      <c r="N714">
        <v>2022</v>
      </c>
      <c r="O714" t="s">
        <v>18</v>
      </c>
      <c r="P714" t="s">
        <v>18</v>
      </c>
      <c r="Q714">
        <v>40</v>
      </c>
      <c r="R714">
        <v>47</v>
      </c>
      <c r="S714" t="s">
        <v>18</v>
      </c>
      <c r="T714" t="s">
        <v>18</v>
      </c>
      <c r="U714" t="s">
        <v>18</v>
      </c>
      <c r="V714" t="s">
        <v>918</v>
      </c>
    </row>
    <row r="715" spans="1:23" x14ac:dyDescent="0.25">
      <c r="A715" s="5"/>
      <c r="B715" t="s">
        <v>5441</v>
      </c>
      <c r="C715" t="str">
        <f t="shared" si="38"/>
        <v>DELETED</v>
      </c>
      <c r="D715" s="5" t="s">
        <v>5431</v>
      </c>
      <c r="E715" s="5"/>
      <c r="F715" s="5"/>
      <c r="G715" s="5"/>
      <c r="H715" t="str">
        <f>HYPERLINK("http://dx.doi.org/10.1109/ICPM.2019.00029","http://dx.doi.org/10.1109/ICPM.2019.00029")</f>
        <v>http://dx.doi.org/10.1109/ICPM.2019.00029</v>
      </c>
      <c r="I715" t="s">
        <v>416</v>
      </c>
      <c r="J715" t="s">
        <v>161</v>
      </c>
      <c r="K715" t="s">
        <v>779</v>
      </c>
      <c r="L715" t="s">
        <v>545</v>
      </c>
      <c r="M715" t="s">
        <v>603</v>
      </c>
      <c r="N715">
        <v>2019</v>
      </c>
      <c r="O715" t="s">
        <v>18</v>
      </c>
      <c r="P715" t="s">
        <v>18</v>
      </c>
      <c r="Q715">
        <v>137</v>
      </c>
      <c r="R715">
        <v>144</v>
      </c>
      <c r="S715" t="s">
        <v>18</v>
      </c>
      <c r="T715" t="s">
        <v>18</v>
      </c>
      <c r="U715" t="s">
        <v>18</v>
      </c>
      <c r="V715" t="s">
        <v>921</v>
      </c>
    </row>
    <row r="716" spans="1:23" x14ac:dyDescent="0.25">
      <c r="A716" s="5"/>
      <c r="B716" t="s">
        <v>5441</v>
      </c>
      <c r="C716" t="str">
        <f t="shared" si="38"/>
        <v>DELETED</v>
      </c>
      <c r="D716" s="5" t="s">
        <v>5431</v>
      </c>
      <c r="E716" s="5"/>
      <c r="F716" s="5"/>
      <c r="G716" s="5"/>
      <c r="H716" t="str">
        <f>HYPERLINK("http://dx.doi.org/10.1007/978-3-031-78666-2_15","http://dx.doi.org/10.1007/978-3-031-78666-2_15")</f>
        <v>http://dx.doi.org/10.1007/978-3-031-78666-2_15</v>
      </c>
      <c r="I716" t="s">
        <v>497</v>
      </c>
      <c r="J716" t="s">
        <v>238</v>
      </c>
      <c r="K716" t="s">
        <v>860</v>
      </c>
      <c r="L716" t="s">
        <v>543</v>
      </c>
      <c r="M716" t="s">
        <v>601</v>
      </c>
      <c r="N716">
        <v>2025</v>
      </c>
      <c r="O716">
        <v>534</v>
      </c>
      <c r="P716" t="s">
        <v>18</v>
      </c>
      <c r="Q716">
        <v>197</v>
      </c>
      <c r="R716">
        <v>208</v>
      </c>
      <c r="S716" t="s">
        <v>18</v>
      </c>
      <c r="T716" t="s">
        <v>901</v>
      </c>
      <c r="U716" t="s">
        <v>902</v>
      </c>
      <c r="V716" t="s">
        <v>919</v>
      </c>
    </row>
    <row r="717" spans="1:23" x14ac:dyDescent="0.25">
      <c r="A717" s="5"/>
      <c r="B717" t="s">
        <v>5441</v>
      </c>
      <c r="C717" t="str">
        <f t="shared" si="38"/>
        <v>DELETED</v>
      </c>
      <c r="D717" s="5" t="s">
        <v>5431</v>
      </c>
      <c r="E717" s="5"/>
      <c r="F717" s="5"/>
      <c r="G717" s="5"/>
      <c r="H717" t="str">
        <f>HYPERLINK("http://dx.doi.org/10.1109/ICPM63005.2024.10680671","http://dx.doi.org/10.1109/ICPM63005.2024.10680671")</f>
        <v>http://dx.doi.org/10.1109/ICPM63005.2024.10680671</v>
      </c>
      <c r="I717" t="s">
        <v>364</v>
      </c>
      <c r="J717" t="s">
        <v>110</v>
      </c>
      <c r="K717" t="s">
        <v>727</v>
      </c>
      <c r="L717" t="s">
        <v>537</v>
      </c>
      <c r="M717" t="s">
        <v>599</v>
      </c>
      <c r="N717">
        <v>2024</v>
      </c>
      <c r="O717" t="s">
        <v>18</v>
      </c>
      <c r="P717" t="s">
        <v>18</v>
      </c>
      <c r="Q717">
        <v>17</v>
      </c>
      <c r="R717">
        <v>24</v>
      </c>
      <c r="S717" t="s">
        <v>18</v>
      </c>
      <c r="T717" t="s">
        <v>18</v>
      </c>
      <c r="U717" t="s">
        <v>18</v>
      </c>
      <c r="V717" t="s">
        <v>910</v>
      </c>
    </row>
    <row r="718" spans="1:23" x14ac:dyDescent="0.25">
      <c r="A718" s="5"/>
      <c r="B718" t="s">
        <v>5441</v>
      </c>
      <c r="C718" t="str">
        <f t="shared" si="38"/>
        <v>DELETED</v>
      </c>
      <c r="D718" s="5"/>
      <c r="E718" s="5" t="s">
        <v>5431</v>
      </c>
      <c r="F718" s="5"/>
      <c r="G718" s="5"/>
      <c r="H718" t="str">
        <f>HYPERLINK("http://dx.doi.org/10.1007/978-3-031-78666-2_3","http://dx.doi.org/10.1007/978-3-031-78666-2_3")</f>
        <v>http://dx.doi.org/10.1007/978-3-031-78666-2_3</v>
      </c>
      <c r="I718" t="s">
        <v>406</v>
      </c>
      <c r="J718" t="s">
        <v>152</v>
      </c>
      <c r="K718" t="s">
        <v>769</v>
      </c>
      <c r="L718" t="s">
        <v>543</v>
      </c>
      <c r="M718" t="s">
        <v>601</v>
      </c>
      <c r="N718">
        <v>2025</v>
      </c>
      <c r="O718">
        <v>534</v>
      </c>
      <c r="P718" t="s">
        <v>18</v>
      </c>
      <c r="Q718">
        <v>31</v>
      </c>
      <c r="R718">
        <v>43</v>
      </c>
      <c r="S718" t="s">
        <v>18</v>
      </c>
      <c r="T718" t="s">
        <v>901</v>
      </c>
      <c r="U718" t="s">
        <v>902</v>
      </c>
      <c r="V718" t="s">
        <v>919</v>
      </c>
    </row>
    <row r="719" spans="1:23" x14ac:dyDescent="0.25">
      <c r="A719" s="5"/>
      <c r="B719" t="s">
        <v>5441</v>
      </c>
      <c r="C719" t="str">
        <f t="shared" si="38"/>
        <v>DELETED</v>
      </c>
      <c r="D719" s="5" t="s">
        <v>5431</v>
      </c>
      <c r="E719" s="5"/>
      <c r="F719" s="5"/>
      <c r="G719" s="5"/>
      <c r="H719" t="str">
        <f>HYPERLINK("http://dx.doi.org/10.1109/ICPM.2019.00028","http://dx.doi.org/10.1109/ICPM.2019.00028")</f>
        <v>http://dx.doi.org/10.1109/ICPM.2019.00028</v>
      </c>
      <c r="I719" t="s">
        <v>428</v>
      </c>
      <c r="J719" t="s">
        <v>173</v>
      </c>
      <c r="K719" t="s">
        <v>791</v>
      </c>
      <c r="L719" t="s">
        <v>545</v>
      </c>
      <c r="M719" t="s">
        <v>603</v>
      </c>
      <c r="N719">
        <v>2019</v>
      </c>
      <c r="O719" t="s">
        <v>18</v>
      </c>
      <c r="P719" t="s">
        <v>18</v>
      </c>
      <c r="Q719">
        <v>129</v>
      </c>
      <c r="R719">
        <v>136</v>
      </c>
      <c r="S719" t="s">
        <v>18</v>
      </c>
      <c r="T719" t="s">
        <v>18</v>
      </c>
      <c r="U719" t="s">
        <v>18</v>
      </c>
      <c r="V719" t="s">
        <v>921</v>
      </c>
    </row>
    <row r="720" spans="1:23" x14ac:dyDescent="0.25">
      <c r="A720" s="5"/>
      <c r="B720" t="s">
        <v>5441</v>
      </c>
      <c r="C720" t="str">
        <f t="shared" si="38"/>
        <v>DELETED</v>
      </c>
      <c r="D720" s="5"/>
      <c r="E720" s="5" t="s">
        <v>5431</v>
      </c>
      <c r="F720" s="5"/>
      <c r="G720" s="5"/>
      <c r="H720" t="str">
        <f>HYPERLINK("http://dx.doi.org/10.1007/978-3-031-27815-0_14","http://dx.doi.org/10.1007/978-3-031-27815-0_14")</f>
        <v>http://dx.doi.org/10.1007/978-3-031-27815-0_14</v>
      </c>
      <c r="I720" t="s">
        <v>470</v>
      </c>
      <c r="J720" t="s">
        <v>212</v>
      </c>
      <c r="K720" t="s">
        <v>833</v>
      </c>
      <c r="L720" t="s">
        <v>535</v>
      </c>
      <c r="M720" t="s">
        <v>597</v>
      </c>
      <c r="N720">
        <v>2023</v>
      </c>
      <c r="O720">
        <v>468</v>
      </c>
      <c r="P720" t="s">
        <v>18</v>
      </c>
      <c r="Q720">
        <v>190</v>
      </c>
      <c r="R720">
        <v>202</v>
      </c>
      <c r="S720" t="s">
        <v>18</v>
      </c>
      <c r="T720" t="s">
        <v>901</v>
      </c>
      <c r="U720" t="s">
        <v>902</v>
      </c>
      <c r="V720" t="s">
        <v>908</v>
      </c>
    </row>
    <row r="721" spans="1:24" x14ac:dyDescent="0.25">
      <c r="A721" s="5"/>
      <c r="B721" t="s">
        <v>5426</v>
      </c>
      <c r="C721" t="str">
        <f t="shared" ref="C721:C729" si="39">IF(OR(D721="x",E721="x",F721="x",G721="x"),"DELETED","READ")</f>
        <v>DELETED</v>
      </c>
      <c r="D721" s="5" t="s">
        <v>5431</v>
      </c>
      <c r="E721" s="5"/>
      <c r="F721" s="5"/>
      <c r="G721" s="5"/>
      <c r="H721" s="6" t="s">
        <v>4877</v>
      </c>
      <c r="I721" t="s">
        <v>5806</v>
      </c>
      <c r="J721" t="s">
        <v>7086</v>
      </c>
      <c r="K721" t="s">
        <v>5805</v>
      </c>
      <c r="L721" t="s">
        <v>5578</v>
      </c>
      <c r="N721">
        <v>2023</v>
      </c>
      <c r="Q721">
        <v>347</v>
      </c>
      <c r="R721">
        <v>363</v>
      </c>
      <c r="V721" t="s">
        <v>5657</v>
      </c>
      <c r="W721" t="s">
        <v>5498</v>
      </c>
    </row>
    <row r="722" spans="1:24" x14ac:dyDescent="0.25">
      <c r="A722" s="5"/>
      <c r="B722" t="s">
        <v>5441</v>
      </c>
      <c r="C722" t="str">
        <f t="shared" si="39"/>
        <v>DELETED</v>
      </c>
      <c r="D722" s="5" t="s">
        <v>5431</v>
      </c>
      <c r="E722" s="5"/>
      <c r="F722" s="5"/>
      <c r="G722" s="5"/>
      <c r="H722" s="6" t="s">
        <v>3020</v>
      </c>
      <c r="I722" t="s">
        <v>1403</v>
      </c>
      <c r="J722" t="s">
        <v>1924</v>
      </c>
      <c r="K722" t="s">
        <v>2131</v>
      </c>
      <c r="L722" t="s">
        <v>2321</v>
      </c>
      <c r="N722">
        <v>2017</v>
      </c>
      <c r="O722" t="s">
        <v>1464</v>
      </c>
      <c r="P722">
        <v>2</v>
      </c>
      <c r="Q722" t="s">
        <v>1565</v>
      </c>
      <c r="R722" t="s">
        <v>1444</v>
      </c>
      <c r="T722" t="s">
        <v>1015</v>
      </c>
      <c r="V722" t="s">
        <v>18</v>
      </c>
      <c r="W722" t="s">
        <v>2143</v>
      </c>
    </row>
    <row r="723" spans="1:24" x14ac:dyDescent="0.25">
      <c r="A723" s="5"/>
      <c r="B723" t="s">
        <v>5441</v>
      </c>
      <c r="C723" t="str">
        <f t="shared" si="39"/>
        <v>DELETED</v>
      </c>
      <c r="D723" s="5" t="s">
        <v>5431</v>
      </c>
      <c r="E723" s="5"/>
      <c r="F723" s="5"/>
      <c r="G723" s="5"/>
      <c r="H723" s="6" t="s">
        <v>3016</v>
      </c>
      <c r="I723" t="s">
        <v>1399</v>
      </c>
      <c r="J723" t="s">
        <v>18</v>
      </c>
      <c r="K723" t="s">
        <v>2128</v>
      </c>
      <c r="L723" t="s">
        <v>2442</v>
      </c>
      <c r="M723" t="s">
        <v>597</v>
      </c>
      <c r="N723">
        <v>2022</v>
      </c>
      <c r="O723" t="s">
        <v>18</v>
      </c>
      <c r="Q723" t="s">
        <v>1725</v>
      </c>
      <c r="R723" t="s">
        <v>1725</v>
      </c>
      <c r="T723" t="s">
        <v>18</v>
      </c>
      <c r="V723" t="s">
        <v>918</v>
      </c>
      <c r="W723" t="s">
        <v>2143</v>
      </c>
    </row>
    <row r="724" spans="1:24" x14ac:dyDescent="0.25">
      <c r="A724" s="5"/>
      <c r="B724" t="s">
        <v>5441</v>
      </c>
      <c r="C724" t="str">
        <f t="shared" si="39"/>
        <v>DELETED</v>
      </c>
      <c r="D724" s="5" t="s">
        <v>5431</v>
      </c>
      <c r="E724" s="5"/>
      <c r="F724" s="5"/>
      <c r="G724" s="5"/>
      <c r="H724" s="6" t="s">
        <v>3015</v>
      </c>
      <c r="I724" t="s">
        <v>1399</v>
      </c>
      <c r="J724" t="s">
        <v>18</v>
      </c>
      <c r="K724" t="s">
        <v>2127</v>
      </c>
      <c r="L724" t="s">
        <v>2441</v>
      </c>
      <c r="M724" t="s">
        <v>2166</v>
      </c>
      <c r="N724">
        <v>2019</v>
      </c>
      <c r="O724" t="s">
        <v>18</v>
      </c>
      <c r="Q724" t="s">
        <v>1444</v>
      </c>
      <c r="R724" t="s">
        <v>1444</v>
      </c>
      <c r="T724" t="s">
        <v>18</v>
      </c>
      <c r="V724" t="s">
        <v>921</v>
      </c>
      <c r="W724" t="s">
        <v>2143</v>
      </c>
    </row>
    <row r="725" spans="1:24" x14ac:dyDescent="0.25">
      <c r="A725" s="5"/>
      <c r="B725" t="s">
        <v>5448</v>
      </c>
      <c r="C725" t="str">
        <f t="shared" si="39"/>
        <v>DELETED</v>
      </c>
      <c r="D725" s="5" t="s">
        <v>5431</v>
      </c>
      <c r="E725" s="5"/>
      <c r="F725" s="5"/>
      <c r="G725" s="5"/>
      <c r="H725" s="6" t="s">
        <v>3023</v>
      </c>
      <c r="I725" t="s">
        <v>1406</v>
      </c>
      <c r="J725" t="s">
        <v>18</v>
      </c>
      <c r="K725" t="s">
        <v>2133</v>
      </c>
      <c r="L725" t="s">
        <v>2447</v>
      </c>
      <c r="M725" t="s">
        <v>2424</v>
      </c>
      <c r="N725">
        <v>2019</v>
      </c>
      <c r="O725" t="s">
        <v>18</v>
      </c>
      <c r="Q725" t="s">
        <v>1722</v>
      </c>
      <c r="R725" t="s">
        <v>1731</v>
      </c>
      <c r="T725" t="s">
        <v>1039</v>
      </c>
      <c r="V725" t="s">
        <v>1190</v>
      </c>
      <c r="W725" t="s">
        <v>2143</v>
      </c>
    </row>
    <row r="726" spans="1:24" x14ac:dyDescent="0.25">
      <c r="A726" s="5"/>
      <c r="B726" t="s">
        <v>5448</v>
      </c>
      <c r="C726" t="str">
        <f t="shared" si="39"/>
        <v>DELETED</v>
      </c>
      <c r="D726" s="5" t="s">
        <v>5431</v>
      </c>
      <c r="E726" s="5"/>
      <c r="F726" s="5"/>
      <c r="G726" s="5"/>
      <c r="H726" s="6" t="s">
        <v>3024</v>
      </c>
      <c r="I726" t="s">
        <v>1407</v>
      </c>
      <c r="J726" t="s">
        <v>18</v>
      </c>
      <c r="K726" t="s">
        <v>2133</v>
      </c>
      <c r="L726" t="s">
        <v>2448</v>
      </c>
      <c r="M726" t="s">
        <v>2436</v>
      </c>
      <c r="N726">
        <v>2020</v>
      </c>
      <c r="O726" t="s">
        <v>18</v>
      </c>
      <c r="Q726" t="s">
        <v>1573</v>
      </c>
      <c r="R726" t="s">
        <v>1444</v>
      </c>
      <c r="T726" t="s">
        <v>1025</v>
      </c>
      <c r="V726" t="s">
        <v>1191</v>
      </c>
      <c r="W726" t="s">
        <v>2143</v>
      </c>
    </row>
    <row r="727" spans="1:24" x14ac:dyDescent="0.25">
      <c r="A727" s="5"/>
      <c r="B727" t="s">
        <v>5426</v>
      </c>
      <c r="C727" t="str">
        <f t="shared" si="39"/>
        <v>DELETED</v>
      </c>
      <c r="D727" s="5"/>
      <c r="E727" s="5" t="s">
        <v>5431</v>
      </c>
      <c r="F727" s="5"/>
      <c r="G727" s="5"/>
      <c r="H727" s="6" t="s">
        <v>5097</v>
      </c>
      <c r="I727" t="s">
        <v>4312</v>
      </c>
      <c r="J727" t="s">
        <v>7174</v>
      </c>
      <c r="K727" t="s">
        <v>6288</v>
      </c>
      <c r="L727" t="s">
        <v>6172</v>
      </c>
      <c r="N727">
        <v>2018</v>
      </c>
      <c r="Q727">
        <v>90</v>
      </c>
      <c r="R727">
        <v>104</v>
      </c>
      <c r="V727" t="s">
        <v>6173</v>
      </c>
      <c r="W727" t="s">
        <v>5539</v>
      </c>
    </row>
    <row r="728" spans="1:24" x14ac:dyDescent="0.25">
      <c r="A728" s="5"/>
      <c r="B728" t="s">
        <v>5441</v>
      </c>
      <c r="C728" t="str">
        <f t="shared" si="39"/>
        <v>DELETED</v>
      </c>
      <c r="D728" s="5" t="s">
        <v>5431</v>
      </c>
      <c r="E728" s="5"/>
      <c r="F728" s="5"/>
      <c r="G728" s="5"/>
      <c r="H728" s="6" t="s">
        <v>2846</v>
      </c>
      <c r="I728" t="s">
        <v>1210</v>
      </c>
      <c r="J728" t="s">
        <v>1751</v>
      </c>
      <c r="K728" t="s">
        <v>1940</v>
      </c>
      <c r="L728" t="s">
        <v>2197</v>
      </c>
      <c r="M728" t="s">
        <v>595</v>
      </c>
      <c r="N728">
        <v>2021</v>
      </c>
      <c r="O728" t="s">
        <v>18</v>
      </c>
      <c r="Q728" t="s">
        <v>1439</v>
      </c>
      <c r="R728" t="s">
        <v>1440</v>
      </c>
      <c r="T728" t="s">
        <v>18</v>
      </c>
      <c r="V728" t="s">
        <v>1054</v>
      </c>
      <c r="W728" t="s">
        <v>2143</v>
      </c>
    </row>
    <row r="729" spans="1:24" x14ac:dyDescent="0.25">
      <c r="A729" s="5"/>
      <c r="B729" t="s">
        <v>5424</v>
      </c>
      <c r="C729" t="str">
        <f t="shared" si="39"/>
        <v>DELETED</v>
      </c>
      <c r="D729" s="5"/>
      <c r="E729" s="5" t="s">
        <v>5431</v>
      </c>
      <c r="F729" s="5"/>
      <c r="G729" s="5"/>
      <c r="H729" s="6" t="s">
        <v>5199</v>
      </c>
      <c r="I729" t="s">
        <v>4403</v>
      </c>
      <c r="J729" t="s">
        <v>4697</v>
      </c>
      <c r="K729" t="s">
        <v>6511</v>
      </c>
      <c r="L729" t="s">
        <v>6416</v>
      </c>
      <c r="N729">
        <v>2015</v>
      </c>
      <c r="Q729">
        <v>17</v>
      </c>
      <c r="R729">
        <v>29</v>
      </c>
      <c r="V729" t="s">
        <v>6417</v>
      </c>
      <c r="W729" t="s">
        <v>5539</v>
      </c>
      <c r="X729" t="s">
        <v>7451</v>
      </c>
    </row>
    <row r="730" spans="1:24" x14ac:dyDescent="0.25">
      <c r="A730" s="5"/>
      <c r="B730" t="s">
        <v>5441</v>
      </c>
      <c r="C730" t="str">
        <f>IF(OR(D730="x",E730="x",F730="x",H730="x"),"DELETED","READ")</f>
        <v>DELETED</v>
      </c>
      <c r="D730" s="5"/>
      <c r="E730" s="5" t="s">
        <v>5431</v>
      </c>
      <c r="F730" s="5"/>
      <c r="G730" s="5"/>
      <c r="H730" s="6" t="str">
        <f>HYPERLINK("http://dx.doi.org/10.1109/ICPM57379.2022.9980588","http://dx.doi.org/10.1109/ICPM57379.2022.9980588")</f>
        <v>http://dx.doi.org/10.1109/ICPM57379.2022.9980588</v>
      </c>
      <c r="I730" t="s">
        <v>493</v>
      </c>
      <c r="J730" t="s">
        <v>234</v>
      </c>
      <c r="K730" t="s">
        <v>856</v>
      </c>
      <c r="L730" t="s">
        <v>542</v>
      </c>
      <c r="M730" t="s">
        <v>597</v>
      </c>
      <c r="N730">
        <v>2022</v>
      </c>
      <c r="O730" t="s">
        <v>18</v>
      </c>
      <c r="P730" t="s">
        <v>18</v>
      </c>
      <c r="Q730">
        <v>88</v>
      </c>
      <c r="R730">
        <v>95</v>
      </c>
      <c r="S730" t="s">
        <v>18</v>
      </c>
      <c r="T730" t="s">
        <v>18</v>
      </c>
      <c r="U730" t="s">
        <v>18</v>
      </c>
      <c r="V730" t="s">
        <v>918</v>
      </c>
    </row>
    <row r="731" spans="1:24" x14ac:dyDescent="0.25">
      <c r="A731" s="5"/>
      <c r="B731" t="s">
        <v>5441</v>
      </c>
      <c r="C731" t="str">
        <f>IF(OR(D731="x",E731="x",F731="x",H731="x"),"DELETED","READ")</f>
        <v>DELETED</v>
      </c>
      <c r="D731" s="5" t="s">
        <v>5431</v>
      </c>
      <c r="E731" s="5"/>
      <c r="F731" s="5"/>
      <c r="G731" s="5"/>
      <c r="H731" t="str">
        <f>HYPERLINK("http://dx.doi.org/10.1007/978-3-031-70396-6_2","http://dx.doi.org/10.1007/978-3-031-70396-6_2")</f>
        <v>http://dx.doi.org/10.1007/978-3-031-70396-6_2</v>
      </c>
      <c r="I731" t="s">
        <v>485</v>
      </c>
      <c r="J731" t="s">
        <v>227</v>
      </c>
      <c r="K731" t="s">
        <v>848</v>
      </c>
      <c r="L731" t="s">
        <v>556</v>
      </c>
      <c r="M731" t="s">
        <v>601</v>
      </c>
      <c r="N731">
        <v>2024</v>
      </c>
      <c r="O731">
        <v>14940</v>
      </c>
      <c r="P731" t="s">
        <v>18</v>
      </c>
      <c r="Q731">
        <v>21</v>
      </c>
      <c r="R731">
        <v>38</v>
      </c>
      <c r="S731" t="s">
        <v>18</v>
      </c>
      <c r="T731" t="s">
        <v>904</v>
      </c>
      <c r="U731" t="s">
        <v>905</v>
      </c>
      <c r="V731" t="s">
        <v>934</v>
      </c>
    </row>
    <row r="732" spans="1:24" x14ac:dyDescent="0.25">
      <c r="A732" s="5"/>
      <c r="B732" t="s">
        <v>5436</v>
      </c>
      <c r="C732" t="str">
        <f>IF(OR(D732="x",E732="x",F732="x",G732="x"),"DELETED","READ")</f>
        <v>DELETED</v>
      </c>
      <c r="D732" s="5"/>
      <c r="E732" s="5" t="s">
        <v>5431</v>
      </c>
      <c r="F732" s="5"/>
      <c r="G732" s="5"/>
      <c r="H732" s="6" t="s">
        <v>3220</v>
      </c>
      <c r="I732" t="s">
        <v>3219</v>
      </c>
      <c r="J732" t="s">
        <v>3222</v>
      </c>
      <c r="K732" t="s">
        <v>3221</v>
      </c>
      <c r="L732" t="s">
        <v>3078</v>
      </c>
      <c r="N732">
        <v>2024</v>
      </c>
      <c r="O732">
        <v>154</v>
      </c>
      <c r="Q732">
        <v>102353</v>
      </c>
      <c r="R732">
        <v>102353</v>
      </c>
      <c r="T732" t="s">
        <v>955</v>
      </c>
    </row>
    <row r="733" spans="1:24" x14ac:dyDescent="0.25">
      <c r="A733" s="5"/>
      <c r="B733" t="s">
        <v>5426</v>
      </c>
      <c r="C733" t="str">
        <f>IF(OR(D733="x",E733="x",F733="x",G733="x"),"DELETED","READ")</f>
        <v>DELETED</v>
      </c>
      <c r="D733" s="5"/>
      <c r="E733" s="5" t="s">
        <v>5431</v>
      </c>
      <c r="F733" s="5"/>
      <c r="G733" s="5"/>
      <c r="H733" s="6" t="s">
        <v>4778</v>
      </c>
      <c r="I733" t="s">
        <v>4037</v>
      </c>
      <c r="J733" t="s">
        <v>7031</v>
      </c>
      <c r="K733" t="s">
        <v>5603</v>
      </c>
      <c r="L733" t="s">
        <v>4144</v>
      </c>
      <c r="N733">
        <v>2021</v>
      </c>
      <c r="Q733">
        <v>3</v>
      </c>
      <c r="R733">
        <v>14</v>
      </c>
      <c r="V733" t="s">
        <v>5604</v>
      </c>
      <c r="W733" t="s">
        <v>5539</v>
      </c>
    </row>
    <row r="734" spans="1:24" x14ac:dyDescent="0.25">
      <c r="A734" s="5"/>
      <c r="B734" t="s">
        <v>5441</v>
      </c>
      <c r="C734" t="str">
        <f>IF(OR(D734="x",E734="x",F734="x",H734="x"),"DELETED","READ")</f>
        <v>DELETED</v>
      </c>
      <c r="D734" s="5" t="s">
        <v>5431</v>
      </c>
      <c r="E734" s="5"/>
      <c r="F734" s="5"/>
      <c r="G734" s="5"/>
      <c r="H734" t="str">
        <f>HYPERLINK("http://dx.doi.org/10.1007/978-3-319-42887-1_19","http://dx.doi.org/10.1007/978-3-319-42887-1_19")</f>
        <v>http://dx.doi.org/10.1007/978-3-319-42887-1_19</v>
      </c>
      <c r="I734" t="s">
        <v>487</v>
      </c>
      <c r="J734" t="s">
        <v>228</v>
      </c>
      <c r="K734" t="s">
        <v>850</v>
      </c>
      <c r="L734" t="s">
        <v>544</v>
      </c>
      <c r="M734" t="s">
        <v>602</v>
      </c>
      <c r="N734">
        <v>2016</v>
      </c>
      <c r="O734">
        <v>256</v>
      </c>
      <c r="P734" t="s">
        <v>18</v>
      </c>
      <c r="Q734">
        <v>230</v>
      </c>
      <c r="R734">
        <v>241</v>
      </c>
      <c r="S734" t="s">
        <v>18</v>
      </c>
      <c r="T734" t="s">
        <v>901</v>
      </c>
      <c r="U734" t="s">
        <v>18</v>
      </c>
      <c r="V734" t="s">
        <v>920</v>
      </c>
    </row>
    <row r="735" spans="1:24" x14ac:dyDescent="0.25">
      <c r="A735" s="5"/>
      <c r="B735" t="s">
        <v>5426</v>
      </c>
      <c r="C735" t="str">
        <f>IF(OR(D735="x",E735="x",F735="x",G735="x"),"DELETED","READ")</f>
        <v>DELETED</v>
      </c>
      <c r="D735" s="5"/>
      <c r="E735" s="5"/>
      <c r="F735" s="5" t="s">
        <v>5431</v>
      </c>
      <c r="G735" s="5"/>
      <c r="H735" s="6" t="s">
        <v>5182</v>
      </c>
      <c r="I735" t="s">
        <v>4387</v>
      </c>
      <c r="J735" t="s">
        <v>7250</v>
      </c>
      <c r="K735" t="s">
        <v>6471</v>
      </c>
      <c r="L735" t="s">
        <v>6472</v>
      </c>
      <c r="N735">
        <v>2015</v>
      </c>
      <c r="Q735">
        <v>69</v>
      </c>
      <c r="R735">
        <v>83</v>
      </c>
      <c r="V735" t="s">
        <v>6473</v>
      </c>
      <c r="W735" t="s">
        <v>5539</v>
      </c>
    </row>
    <row r="736" spans="1:24" x14ac:dyDescent="0.25">
      <c r="A736" s="5"/>
      <c r="B736" t="s">
        <v>5436</v>
      </c>
      <c r="C736" t="str">
        <f>IF(OR(D736="x",E736="x",F736="x",G736="x"),"DELETED","READ")</f>
        <v>READ</v>
      </c>
      <c r="D736" s="5"/>
      <c r="E736" s="5"/>
      <c r="F736" s="5"/>
      <c r="G736" s="5"/>
      <c r="H736" s="6" t="s">
        <v>3668</v>
      </c>
      <c r="I736" t="s">
        <v>3667</v>
      </c>
      <c r="J736" t="s">
        <v>3670</v>
      </c>
      <c r="K736" t="s">
        <v>3669</v>
      </c>
      <c r="L736" t="s">
        <v>3053</v>
      </c>
      <c r="N736">
        <v>2017</v>
      </c>
      <c r="O736">
        <v>72</v>
      </c>
      <c r="Q736">
        <v>77</v>
      </c>
      <c r="R736">
        <v>94</v>
      </c>
      <c r="T736" t="s">
        <v>3054</v>
      </c>
      <c r="X736" t="s">
        <v>7452</v>
      </c>
    </row>
    <row r="737" spans="1:23" x14ac:dyDescent="0.25">
      <c r="A737" s="5"/>
      <c r="B737" t="s">
        <v>5441</v>
      </c>
      <c r="C737" t="str">
        <f>IF(OR(D737="x",E737="x",F737="x",H737="x"),"DELETED","READ")</f>
        <v>DELETED</v>
      </c>
      <c r="D737" s="5"/>
      <c r="E737" s="5" t="s">
        <v>5431</v>
      </c>
      <c r="F737" s="5"/>
      <c r="G737" s="5"/>
      <c r="H737" t="str">
        <f>HYPERLINK("http://dx.doi.org/10.1109/SCC.2016.58","http://dx.doi.org/10.1109/SCC.2016.58")</f>
        <v>http://dx.doi.org/10.1109/SCC.2016.58</v>
      </c>
      <c r="I737" t="s">
        <v>501</v>
      </c>
      <c r="J737" t="s">
        <v>242</v>
      </c>
      <c r="K737" t="s">
        <v>864</v>
      </c>
      <c r="L737" t="s">
        <v>590</v>
      </c>
      <c r="M737" t="s">
        <v>633</v>
      </c>
      <c r="N737">
        <v>2016</v>
      </c>
      <c r="O737" t="s">
        <v>18</v>
      </c>
      <c r="P737" t="s">
        <v>18</v>
      </c>
      <c r="Q737">
        <v>395</v>
      </c>
      <c r="R737">
        <v>402</v>
      </c>
      <c r="S737" t="s">
        <v>18</v>
      </c>
      <c r="T737" t="s">
        <v>978</v>
      </c>
      <c r="U737" t="s">
        <v>979</v>
      </c>
      <c r="V737" t="s">
        <v>980</v>
      </c>
    </row>
    <row r="738" spans="1:23" x14ac:dyDescent="0.25">
      <c r="A738" s="5"/>
      <c r="B738" t="s">
        <v>5441</v>
      </c>
      <c r="C738" t="str">
        <f>IF(OR(D738="x",E738="x",F738="x",H738="x"),"DELETED","READ")</f>
        <v>DELETED</v>
      </c>
      <c r="D738" s="5"/>
      <c r="E738" s="5" t="s">
        <v>5431</v>
      </c>
      <c r="F738" s="5"/>
      <c r="G738" s="5"/>
      <c r="H738" t="str">
        <f>HYPERLINK("http://dx.doi.org/10.1007/978-3-031-41620-0_15","http://dx.doi.org/10.1007/978-3-031-41620-0_15")</f>
        <v>http://dx.doi.org/10.1007/978-3-031-41620-0_15</v>
      </c>
      <c r="I738" t="s">
        <v>469</v>
      </c>
      <c r="J738" t="s">
        <v>211</v>
      </c>
      <c r="K738" t="s">
        <v>832</v>
      </c>
      <c r="L738" t="s">
        <v>586</v>
      </c>
      <c r="M738" t="s">
        <v>630</v>
      </c>
      <c r="N738">
        <v>2023</v>
      </c>
      <c r="O738">
        <v>14159</v>
      </c>
      <c r="P738" t="s">
        <v>18</v>
      </c>
      <c r="Q738">
        <v>249</v>
      </c>
      <c r="R738">
        <v>265</v>
      </c>
      <c r="S738" t="s">
        <v>18</v>
      </c>
      <c r="T738" t="s">
        <v>904</v>
      </c>
      <c r="U738" t="s">
        <v>905</v>
      </c>
      <c r="V738" t="s">
        <v>973</v>
      </c>
    </row>
    <row r="739" spans="1:23" x14ac:dyDescent="0.25">
      <c r="A739" s="5"/>
      <c r="B739" t="s">
        <v>5441</v>
      </c>
      <c r="C739" t="str">
        <f>IF(OR(D739="x",E739="x",F739="x",H739="x"),"DELETED","READ")</f>
        <v>DELETED</v>
      </c>
      <c r="D739" s="5"/>
      <c r="E739" s="5" t="s">
        <v>5431</v>
      </c>
      <c r="F739" s="5"/>
      <c r="G739" s="5"/>
      <c r="H739" t="str">
        <f>HYPERLINK("http://dx.doi.org/10.1007/978-3-031-34560-9_25","http://dx.doi.org/10.1007/978-3-031-34560-9_25")</f>
        <v>http://dx.doi.org/10.1007/978-3-031-34560-9_25</v>
      </c>
      <c r="I739" t="s">
        <v>495</v>
      </c>
      <c r="J739" t="s">
        <v>236</v>
      </c>
      <c r="K739" t="s">
        <v>858</v>
      </c>
      <c r="L739" t="s">
        <v>580</v>
      </c>
      <c r="M739" t="s">
        <v>625</v>
      </c>
      <c r="N739">
        <v>2023</v>
      </c>
      <c r="O739">
        <v>13901</v>
      </c>
      <c r="P739" t="s">
        <v>18</v>
      </c>
      <c r="Q739">
        <v>417</v>
      </c>
      <c r="R739">
        <v>433</v>
      </c>
      <c r="S739" t="s">
        <v>18</v>
      </c>
      <c r="T739" t="s">
        <v>904</v>
      </c>
      <c r="U739" t="s">
        <v>905</v>
      </c>
      <c r="V739" t="s">
        <v>965</v>
      </c>
    </row>
    <row r="740" spans="1:23" x14ac:dyDescent="0.25">
      <c r="A740" s="5"/>
      <c r="B740" t="s">
        <v>5441</v>
      </c>
      <c r="C740" t="str">
        <f>IF(OR(D740="x",E740="x",F740="x",G740="x"),"DELETED","READ")</f>
        <v>DELETED</v>
      </c>
      <c r="D740" s="5"/>
      <c r="E740" s="5" t="s">
        <v>5431</v>
      </c>
      <c r="F740" s="5"/>
      <c r="G740" s="5"/>
      <c r="H740" s="6" t="s">
        <v>2959</v>
      </c>
      <c r="I740" t="s">
        <v>1328</v>
      </c>
      <c r="J740" t="s">
        <v>1856</v>
      </c>
      <c r="K740" t="s">
        <v>2057</v>
      </c>
      <c r="L740" t="s">
        <v>2359</v>
      </c>
      <c r="M740" t="s">
        <v>2322</v>
      </c>
      <c r="N740">
        <v>2021</v>
      </c>
      <c r="O740" t="s">
        <v>18</v>
      </c>
      <c r="Q740" t="s">
        <v>1627</v>
      </c>
      <c r="R740" t="s">
        <v>1628</v>
      </c>
      <c r="T740" t="s">
        <v>1025</v>
      </c>
      <c r="V740" t="s">
        <v>1137</v>
      </c>
      <c r="W740" t="s">
        <v>2143</v>
      </c>
    </row>
    <row r="741" spans="1:23" x14ac:dyDescent="0.25">
      <c r="A741" s="5"/>
      <c r="B741" t="s">
        <v>5436</v>
      </c>
      <c r="C741" t="str">
        <f>IF(OR(D741="x",E741="x",F741="x",G741="x"),"DELETED","READ")</f>
        <v>DELETED</v>
      </c>
      <c r="D741" s="5"/>
      <c r="E741" s="5" t="s">
        <v>5431</v>
      </c>
      <c r="F741" s="5"/>
      <c r="G741" s="5"/>
      <c r="H741" s="6" t="s">
        <v>3336</v>
      </c>
      <c r="I741" t="s">
        <v>3335</v>
      </c>
      <c r="J741" t="s">
        <v>3339</v>
      </c>
      <c r="K741" t="s">
        <v>3337</v>
      </c>
      <c r="L741" t="s">
        <v>3091</v>
      </c>
      <c r="M741" t="s">
        <v>3338</v>
      </c>
      <c r="N741">
        <v>2019</v>
      </c>
      <c r="O741">
        <v>161</v>
      </c>
      <c r="Q741">
        <v>984</v>
      </c>
      <c r="R741">
        <v>993</v>
      </c>
      <c r="T741" t="s">
        <v>917</v>
      </c>
    </row>
    <row r="742" spans="1:23" x14ac:dyDescent="0.25">
      <c r="A742" s="5"/>
      <c r="B742" t="s">
        <v>5426</v>
      </c>
      <c r="C742" t="str">
        <f>IF(OR(D742="x",E742="x",F742="x",G742="x"),"DELETED","READ")</f>
        <v>DELETED</v>
      </c>
      <c r="D742" s="5"/>
      <c r="E742" s="5" t="s">
        <v>5431</v>
      </c>
      <c r="F742" s="5"/>
      <c r="G742" s="5"/>
      <c r="H742" s="6" t="s">
        <v>5281</v>
      </c>
      <c r="I742" t="s">
        <v>4482</v>
      </c>
      <c r="J742" t="s">
        <v>7316</v>
      </c>
      <c r="K742" t="s">
        <v>6690</v>
      </c>
      <c r="L742" t="s">
        <v>6691</v>
      </c>
      <c r="N742">
        <v>2012</v>
      </c>
      <c r="Q742">
        <v>305</v>
      </c>
      <c r="R742">
        <v>322</v>
      </c>
      <c r="V742" t="s">
        <v>6692</v>
      </c>
      <c r="W742" t="s">
        <v>5640</v>
      </c>
    </row>
    <row r="743" spans="1:23" x14ac:dyDescent="0.25">
      <c r="A743" s="5"/>
      <c r="B743" t="s">
        <v>5441</v>
      </c>
      <c r="C743" t="str">
        <f>IF(OR(D743="x",E743="x",F743="x",H743="x"),"DELETED","READ")</f>
        <v>DELETED</v>
      </c>
      <c r="D743" s="5"/>
      <c r="E743" s="5" t="s">
        <v>5431</v>
      </c>
      <c r="F743" s="5"/>
      <c r="G743" s="5"/>
      <c r="H743" t="str">
        <f>HYPERLINK("http://dx.doi.org/10.1109/ICPM63005.2024.10680679","http://dx.doi.org/10.1109/ICPM63005.2024.10680679")</f>
        <v>http://dx.doi.org/10.1109/ICPM63005.2024.10680679</v>
      </c>
      <c r="I743" t="s">
        <v>313</v>
      </c>
      <c r="J743" t="s">
        <v>60</v>
      </c>
      <c r="K743" t="s">
        <v>676</v>
      </c>
      <c r="L743" t="s">
        <v>537</v>
      </c>
      <c r="M743" t="s">
        <v>599</v>
      </c>
      <c r="N743">
        <v>2024</v>
      </c>
      <c r="O743" t="s">
        <v>18</v>
      </c>
      <c r="P743" t="s">
        <v>18</v>
      </c>
      <c r="Q743">
        <v>33</v>
      </c>
      <c r="R743">
        <v>40</v>
      </c>
      <c r="S743" t="s">
        <v>18</v>
      </c>
      <c r="T743" t="s">
        <v>18</v>
      </c>
      <c r="U743" t="s">
        <v>18</v>
      </c>
      <c r="V743" t="s">
        <v>910</v>
      </c>
    </row>
    <row r="744" spans="1:23" x14ac:dyDescent="0.25">
      <c r="A744" s="5"/>
      <c r="B744" t="s">
        <v>5441</v>
      </c>
      <c r="C744" t="str">
        <f>IF(OR(D744="x",E744="x",F744="x",H744="x"),"DELETED","READ")</f>
        <v>DELETED</v>
      </c>
      <c r="D744" s="5"/>
      <c r="E744" s="5" t="s">
        <v>5431</v>
      </c>
      <c r="F744" s="5"/>
      <c r="G744" s="5"/>
      <c r="H744" t="str">
        <f>HYPERLINK("http://dx.doi.org/10.1007/978-3-031-27815-0_12","http://dx.doi.org/10.1007/978-3-031-27815-0_12")</f>
        <v>http://dx.doi.org/10.1007/978-3-031-27815-0_12</v>
      </c>
      <c r="I744" t="s">
        <v>518</v>
      </c>
      <c r="J744" t="s">
        <v>259</v>
      </c>
      <c r="K744" t="s">
        <v>881</v>
      </c>
      <c r="L744" t="s">
        <v>535</v>
      </c>
      <c r="M744" t="s">
        <v>597</v>
      </c>
      <c r="N744">
        <v>2023</v>
      </c>
      <c r="O744">
        <v>468</v>
      </c>
      <c r="P744" t="s">
        <v>18</v>
      </c>
      <c r="Q744">
        <v>158</v>
      </c>
      <c r="R744">
        <v>170</v>
      </c>
      <c r="S744" t="s">
        <v>18</v>
      </c>
      <c r="T744" t="s">
        <v>901</v>
      </c>
      <c r="U744" t="s">
        <v>902</v>
      </c>
      <c r="V744" t="s">
        <v>908</v>
      </c>
    </row>
    <row r="745" spans="1:23" x14ac:dyDescent="0.25">
      <c r="A745" s="5"/>
      <c r="B745" t="s">
        <v>5426</v>
      </c>
      <c r="C745" t="str">
        <f>IF(OR(D745="x",E745="x",F745="x",G745="x"),"DELETED","READ")</f>
        <v>READ</v>
      </c>
      <c r="D745" s="5"/>
      <c r="E745" s="5"/>
      <c r="F745" s="5"/>
      <c r="G745" s="5"/>
      <c r="H745" s="6" t="s">
        <v>5240</v>
      </c>
      <c r="I745" t="s">
        <v>4443</v>
      </c>
      <c r="J745" t="s">
        <v>7284</v>
      </c>
      <c r="K745" t="s">
        <v>6598</v>
      </c>
      <c r="L745" t="s">
        <v>5526</v>
      </c>
      <c r="N745">
        <v>2013</v>
      </c>
      <c r="Q745">
        <v>316</v>
      </c>
      <c r="R745">
        <v>327</v>
      </c>
      <c r="V745" t="s">
        <v>6599</v>
      </c>
      <c r="W745" t="s">
        <v>5640</v>
      </c>
    </row>
    <row r="746" spans="1:23" x14ac:dyDescent="0.25">
      <c r="A746" s="5"/>
      <c r="B746" t="s">
        <v>5441</v>
      </c>
      <c r="C746" t="str">
        <f>IF(OR(D746="x",E746="x",F746="x",H746="x"),"DELETED","READ")</f>
        <v>DELETED</v>
      </c>
      <c r="D746" s="5"/>
      <c r="E746" s="5" t="s">
        <v>5431</v>
      </c>
      <c r="F746" s="5"/>
      <c r="G746" s="5"/>
      <c r="H746" t="str">
        <f>HYPERLINK("http://dx.doi.org/10.1007/978-3-031-25383-6_10","http://dx.doi.org/10.1007/978-3-031-25383-6_10")</f>
        <v>http://dx.doi.org/10.1007/978-3-031-25383-6_10</v>
      </c>
      <c r="I746" t="s">
        <v>494</v>
      </c>
      <c r="J746" t="s">
        <v>235</v>
      </c>
      <c r="K746" t="s">
        <v>857</v>
      </c>
      <c r="L746" t="s">
        <v>549</v>
      </c>
      <c r="M746" t="s">
        <v>596</v>
      </c>
      <c r="N746">
        <v>2023</v>
      </c>
      <c r="O746">
        <v>460</v>
      </c>
      <c r="P746" t="s">
        <v>18</v>
      </c>
      <c r="Q746">
        <v>117</v>
      </c>
      <c r="R746">
        <v>131</v>
      </c>
      <c r="S746" t="s">
        <v>18</v>
      </c>
      <c r="T746" t="s">
        <v>901</v>
      </c>
      <c r="U746" t="s">
        <v>902</v>
      </c>
      <c r="V746" t="s">
        <v>925</v>
      </c>
    </row>
    <row r="747" spans="1:23" x14ac:dyDescent="0.25">
      <c r="A747" s="5"/>
      <c r="B747" t="s">
        <v>5424</v>
      </c>
      <c r="C747" t="str">
        <f t="shared" ref="C747:C754" si="40">IF(OR(D747="x",E747="x",F747="x",G747="x"),"DELETED","READ")</f>
        <v>DELETED</v>
      </c>
      <c r="D747" s="5"/>
      <c r="E747" s="5"/>
      <c r="F747" s="5" t="s">
        <v>5431</v>
      </c>
      <c r="G747" s="5"/>
      <c r="H747" s="6" t="s">
        <v>4957</v>
      </c>
      <c r="I747" t="s">
        <v>7482</v>
      </c>
      <c r="J747" t="s">
        <v>4615</v>
      </c>
      <c r="K747" t="s">
        <v>5981</v>
      </c>
      <c r="L747" t="s">
        <v>5575</v>
      </c>
      <c r="N747">
        <v>2022</v>
      </c>
      <c r="Q747">
        <v>37</v>
      </c>
      <c r="R747">
        <v>75</v>
      </c>
      <c r="V747" t="s">
        <v>5486</v>
      </c>
      <c r="W747" t="s">
        <v>5539</v>
      </c>
    </row>
    <row r="748" spans="1:23" x14ac:dyDescent="0.25">
      <c r="A748" s="5"/>
      <c r="B748" t="s">
        <v>5441</v>
      </c>
      <c r="C748" t="str">
        <f t="shared" si="40"/>
        <v>DELETED</v>
      </c>
      <c r="D748" s="5"/>
      <c r="E748" s="5" t="s">
        <v>5431</v>
      </c>
      <c r="F748" s="5"/>
      <c r="G748" s="5"/>
      <c r="H748" s="6" t="s">
        <v>2953</v>
      </c>
      <c r="I748" t="s">
        <v>1322</v>
      </c>
      <c r="J748" t="s">
        <v>1850</v>
      </c>
      <c r="K748" t="s">
        <v>2051</v>
      </c>
      <c r="L748" t="s">
        <v>2189</v>
      </c>
      <c r="N748">
        <v>2022</v>
      </c>
      <c r="O748" t="s">
        <v>1441</v>
      </c>
      <c r="Q748" t="s">
        <v>1615</v>
      </c>
      <c r="R748" t="s">
        <v>1616</v>
      </c>
      <c r="T748" t="s">
        <v>990</v>
      </c>
      <c r="V748" t="s">
        <v>18</v>
      </c>
      <c r="W748" t="s">
        <v>2143</v>
      </c>
    </row>
    <row r="749" spans="1:23" x14ac:dyDescent="0.25">
      <c r="A749" s="5"/>
      <c r="B749" t="s">
        <v>5426</v>
      </c>
      <c r="C749" t="str">
        <f t="shared" si="40"/>
        <v>DELETED</v>
      </c>
      <c r="D749" s="5"/>
      <c r="E749" s="5" t="s">
        <v>5431</v>
      </c>
      <c r="F749" s="5"/>
      <c r="G749" s="5"/>
      <c r="H749" s="6" t="s">
        <v>5143</v>
      </c>
      <c r="I749" t="s">
        <v>4352</v>
      </c>
      <c r="J749" t="s">
        <v>7224</v>
      </c>
      <c r="K749" t="s">
        <v>6390</v>
      </c>
      <c r="L749" t="s">
        <v>5890</v>
      </c>
      <c r="N749">
        <v>2017</v>
      </c>
      <c r="Q749">
        <v>43</v>
      </c>
      <c r="R749">
        <v>58</v>
      </c>
      <c r="V749" t="s">
        <v>6391</v>
      </c>
      <c r="W749" t="s">
        <v>5539</v>
      </c>
    </row>
    <row r="750" spans="1:23" x14ac:dyDescent="0.25">
      <c r="A750" s="5"/>
      <c r="B750" t="s">
        <v>5426</v>
      </c>
      <c r="C750" t="str">
        <f t="shared" si="40"/>
        <v>DELETED</v>
      </c>
      <c r="D750" s="5"/>
      <c r="E750" s="5"/>
      <c r="F750" s="5" t="s">
        <v>5431</v>
      </c>
      <c r="G750" s="5"/>
      <c r="H750" s="6" t="s">
        <v>5228</v>
      </c>
      <c r="I750" t="s">
        <v>4431</v>
      </c>
      <c r="J750" t="s">
        <v>7278</v>
      </c>
      <c r="K750" t="s">
        <v>6571</v>
      </c>
      <c r="L750" t="s">
        <v>4144</v>
      </c>
      <c r="N750">
        <v>2014</v>
      </c>
      <c r="Q750">
        <v>134</v>
      </c>
      <c r="R750">
        <v>150</v>
      </c>
      <c r="V750" t="s">
        <v>6572</v>
      </c>
      <c r="W750" t="s">
        <v>5539</v>
      </c>
    </row>
    <row r="751" spans="1:23" x14ac:dyDescent="0.25">
      <c r="A751" s="5"/>
      <c r="B751" t="s">
        <v>5424</v>
      </c>
      <c r="C751" t="str">
        <f t="shared" si="40"/>
        <v>DELETED</v>
      </c>
      <c r="D751" s="5"/>
      <c r="E751" s="5"/>
      <c r="F751" s="5" t="s">
        <v>5431</v>
      </c>
      <c r="G751" s="5"/>
      <c r="H751" s="6" t="s">
        <v>4854</v>
      </c>
      <c r="I751" t="s">
        <v>7474</v>
      </c>
      <c r="J751" t="s">
        <v>7076</v>
      </c>
      <c r="K751" t="s">
        <v>5755</v>
      </c>
      <c r="L751" t="s">
        <v>5575</v>
      </c>
      <c r="N751">
        <v>2022</v>
      </c>
      <c r="Q751">
        <v>193</v>
      </c>
      <c r="R751">
        <v>211</v>
      </c>
      <c r="V751" t="s">
        <v>5486</v>
      </c>
      <c r="W751" t="s">
        <v>5539</v>
      </c>
    </row>
    <row r="752" spans="1:23" x14ac:dyDescent="0.25">
      <c r="A752" s="5"/>
      <c r="B752" t="s">
        <v>5424</v>
      </c>
      <c r="C752" t="str">
        <f t="shared" si="40"/>
        <v>DELETED</v>
      </c>
      <c r="D752" s="5"/>
      <c r="E752" s="5"/>
      <c r="F752" s="5" t="s">
        <v>5431</v>
      </c>
      <c r="G752" s="5"/>
      <c r="H752" s="6" t="s">
        <v>4844</v>
      </c>
      <c r="I752" t="s">
        <v>4091</v>
      </c>
      <c r="J752" t="s">
        <v>4617</v>
      </c>
      <c r="K752" t="s">
        <v>5737</v>
      </c>
      <c r="L752" t="s">
        <v>5564</v>
      </c>
      <c r="N752">
        <v>2024</v>
      </c>
      <c r="Q752">
        <v>55</v>
      </c>
      <c r="R752">
        <v>62</v>
      </c>
      <c r="V752" t="s">
        <v>5480</v>
      </c>
      <c r="W752" t="s">
        <v>5498</v>
      </c>
    </row>
    <row r="753" spans="1:23" x14ac:dyDescent="0.25">
      <c r="A753" s="5"/>
      <c r="B753" t="s">
        <v>5424</v>
      </c>
      <c r="C753" t="str">
        <f t="shared" si="40"/>
        <v>DELETED</v>
      </c>
      <c r="D753" s="5"/>
      <c r="E753" s="5"/>
      <c r="F753" s="5" t="s">
        <v>5431</v>
      </c>
      <c r="G753" s="5"/>
      <c r="H753" s="6" t="s">
        <v>4786</v>
      </c>
      <c r="I753" t="s">
        <v>4041</v>
      </c>
      <c r="J753" t="s">
        <v>4619</v>
      </c>
      <c r="K753" t="s">
        <v>5618</v>
      </c>
      <c r="L753" t="s">
        <v>5564</v>
      </c>
      <c r="N753">
        <v>2024</v>
      </c>
      <c r="Q753">
        <v>99</v>
      </c>
      <c r="R753">
        <v>103</v>
      </c>
      <c r="V753" t="s">
        <v>5480</v>
      </c>
      <c r="W753" t="s">
        <v>5498</v>
      </c>
    </row>
    <row r="754" spans="1:23" x14ac:dyDescent="0.25">
      <c r="A754" s="5"/>
      <c r="B754" t="s">
        <v>5424</v>
      </c>
      <c r="C754" t="str">
        <f t="shared" si="40"/>
        <v>DELETED</v>
      </c>
      <c r="D754" s="5"/>
      <c r="E754" s="5"/>
      <c r="F754" s="5" t="s">
        <v>5431</v>
      </c>
      <c r="G754" s="5"/>
      <c r="H754" s="6" t="s">
        <v>4811</v>
      </c>
      <c r="I754" t="s">
        <v>4061</v>
      </c>
      <c r="J754" t="s">
        <v>4627</v>
      </c>
      <c r="K754" t="s">
        <v>5673</v>
      </c>
      <c r="N754">
        <v>2023</v>
      </c>
      <c r="Q754">
        <v>175</v>
      </c>
      <c r="R754">
        <v>222</v>
      </c>
      <c r="V754" t="s">
        <v>5674</v>
      </c>
      <c r="W754" t="s">
        <v>5505</v>
      </c>
    </row>
    <row r="755" spans="1:23" x14ac:dyDescent="0.25">
      <c r="A755" s="5"/>
      <c r="B755" t="s">
        <v>5441</v>
      </c>
      <c r="C755" t="str">
        <f>IF(OR(D755="x",E755="x",F755="x",H755="x"),"DELETED","READ")</f>
        <v>DELETED</v>
      </c>
      <c r="D755" s="5"/>
      <c r="E755" s="5" t="s">
        <v>5431</v>
      </c>
      <c r="F755" s="5"/>
      <c r="G755" s="5"/>
      <c r="H755" t="str">
        <f>HYPERLINK("http://dx.doi.org/10.1007/978-3-031-70396-6_22","http://dx.doi.org/10.1007/978-3-031-70396-6_22")</f>
        <v>http://dx.doi.org/10.1007/978-3-031-70396-6_22</v>
      </c>
      <c r="I755" t="s">
        <v>444</v>
      </c>
      <c r="J755" t="s">
        <v>188</v>
      </c>
      <c r="K755" t="s">
        <v>807</v>
      </c>
      <c r="L755" t="s">
        <v>556</v>
      </c>
      <c r="M755" t="s">
        <v>601</v>
      </c>
      <c r="N755">
        <v>2024</v>
      </c>
      <c r="O755">
        <v>14940</v>
      </c>
      <c r="P755" t="s">
        <v>18</v>
      </c>
      <c r="Q755">
        <v>381</v>
      </c>
      <c r="R755">
        <v>399</v>
      </c>
      <c r="S755" t="s">
        <v>18</v>
      </c>
      <c r="T755" t="s">
        <v>904</v>
      </c>
      <c r="U755" t="s">
        <v>905</v>
      </c>
      <c r="V755" t="s">
        <v>934</v>
      </c>
    </row>
    <row r="756" spans="1:23" x14ac:dyDescent="0.25">
      <c r="A756" s="5"/>
      <c r="B756" t="s">
        <v>5436</v>
      </c>
      <c r="C756" t="str">
        <f>IF(OR(D756="x",E756="x",F756="x",G756="x"),"DELETED","READ")</f>
        <v>READ</v>
      </c>
      <c r="D756" s="5"/>
      <c r="E756" s="5"/>
      <c r="F756" s="5"/>
      <c r="G756" s="5"/>
      <c r="H756" s="6" t="s">
        <v>3080</v>
      </c>
      <c r="I756" t="s">
        <v>3077</v>
      </c>
      <c r="J756" t="s">
        <v>3081</v>
      </c>
      <c r="K756" t="s">
        <v>3079</v>
      </c>
      <c r="L756" t="s">
        <v>3078</v>
      </c>
      <c r="N756">
        <v>2023</v>
      </c>
      <c r="O756">
        <v>148</v>
      </c>
      <c r="Q756">
        <v>102229</v>
      </c>
      <c r="R756">
        <v>102229</v>
      </c>
      <c r="T756" t="s">
        <v>955</v>
      </c>
    </row>
    <row r="757" spans="1:23" x14ac:dyDescent="0.25">
      <c r="A757" s="5"/>
      <c r="B757" t="s">
        <v>5436</v>
      </c>
      <c r="C757" t="str">
        <f>IF(OR(D757="x",E757="x",F757="x",G757="x"),"DELETED","READ")</f>
        <v>READ</v>
      </c>
      <c r="D757" s="5"/>
      <c r="E757" s="5"/>
      <c r="F757" s="5"/>
      <c r="G757" s="5"/>
      <c r="H757" s="6" t="s">
        <v>3042</v>
      </c>
      <c r="I757" t="s">
        <v>3041</v>
      </c>
      <c r="J757" t="s">
        <v>3044</v>
      </c>
      <c r="K757" t="s">
        <v>3043</v>
      </c>
      <c r="L757" t="s">
        <v>3038</v>
      </c>
      <c r="N757">
        <v>2025</v>
      </c>
      <c r="O757">
        <v>56</v>
      </c>
      <c r="Q757">
        <v>100727</v>
      </c>
      <c r="R757">
        <v>100727</v>
      </c>
      <c r="T757" t="s">
        <v>3039</v>
      </c>
    </row>
    <row r="758" spans="1:23" x14ac:dyDescent="0.25">
      <c r="A758" s="5"/>
      <c r="B758" t="s">
        <v>5426</v>
      </c>
      <c r="C758" t="str">
        <f>IF(OR(D758="x",E758="x",F758="x",G758="x"),"DELETED","READ")</f>
        <v>DELETED</v>
      </c>
      <c r="D758" s="5"/>
      <c r="E758" s="5" t="s">
        <v>5431</v>
      </c>
      <c r="F758" s="5"/>
      <c r="G758" s="5"/>
      <c r="H758" s="6" t="s">
        <v>4851</v>
      </c>
      <c r="I758" t="s">
        <v>7473</v>
      </c>
      <c r="J758" t="s">
        <v>7073</v>
      </c>
      <c r="K758" t="s">
        <v>5748</v>
      </c>
      <c r="L758" t="s">
        <v>5749</v>
      </c>
      <c r="N758">
        <v>2023</v>
      </c>
      <c r="Q758">
        <v>570</v>
      </c>
      <c r="R758">
        <v>588</v>
      </c>
      <c r="V758" t="s">
        <v>5750</v>
      </c>
      <c r="W758" t="s">
        <v>5498</v>
      </c>
    </row>
    <row r="759" spans="1:23" x14ac:dyDescent="0.25">
      <c r="A759" s="5"/>
      <c r="B759" t="s">
        <v>5441</v>
      </c>
      <c r="C759" t="str">
        <f>IF(OR(D759="x",E759="x",F759="x",H759="x"),"DELETED","READ")</f>
        <v>READ</v>
      </c>
      <c r="D759" s="5"/>
      <c r="E759" s="5"/>
      <c r="F759" s="5"/>
      <c r="G759" s="5"/>
      <c r="H759" t="str">
        <f>HYPERLINK("http://dx.doi.org/10.1016/j.datak.2005.03.007","http://dx.doi.org/10.1016/j.datak.2005.03.007")</f>
        <v>http://dx.doi.org/10.1016/j.datak.2005.03.007</v>
      </c>
      <c r="I759" t="s">
        <v>422</v>
      </c>
      <c r="J759" t="s">
        <v>167</v>
      </c>
      <c r="K759" t="s">
        <v>785</v>
      </c>
      <c r="L759" t="s">
        <v>574</v>
      </c>
      <c r="M759" t="s">
        <v>18</v>
      </c>
      <c r="N759">
        <v>2006</v>
      </c>
      <c r="O759">
        <v>56</v>
      </c>
      <c r="P759">
        <v>3</v>
      </c>
      <c r="Q759">
        <v>195</v>
      </c>
      <c r="R759">
        <v>244</v>
      </c>
      <c r="S759" t="s">
        <v>18</v>
      </c>
      <c r="T759" t="s">
        <v>955</v>
      </c>
      <c r="U759" t="s">
        <v>956</v>
      </c>
      <c r="V759" t="s">
        <v>18</v>
      </c>
    </row>
    <row r="760" spans="1:23" x14ac:dyDescent="0.25">
      <c r="A760" s="5" t="s">
        <v>5431</v>
      </c>
      <c r="B760" t="s">
        <v>5436</v>
      </c>
      <c r="C760" t="str">
        <f>IF(OR(D760="x",E760="x",F760="x",G760="x"),"DELETED","READ")</f>
        <v>READ</v>
      </c>
      <c r="D760" s="5"/>
      <c r="E760" s="5"/>
      <c r="F760" s="5"/>
      <c r="G760" s="5"/>
      <c r="H760" s="6" t="s">
        <v>3240</v>
      </c>
      <c r="I760" t="s">
        <v>422</v>
      </c>
      <c r="J760" t="s">
        <v>3242</v>
      </c>
      <c r="K760" t="s">
        <v>3241</v>
      </c>
      <c r="L760" t="s">
        <v>3078</v>
      </c>
      <c r="N760">
        <v>2006</v>
      </c>
      <c r="O760">
        <v>56</v>
      </c>
      <c r="P760">
        <v>3</v>
      </c>
      <c r="Q760">
        <v>195</v>
      </c>
      <c r="R760">
        <v>244</v>
      </c>
      <c r="T760" t="s">
        <v>955</v>
      </c>
    </row>
    <row r="761" spans="1:23" x14ac:dyDescent="0.25">
      <c r="A761" s="5"/>
      <c r="B761" t="s">
        <v>5441</v>
      </c>
      <c r="C761" t="str">
        <f>IF(OR(D761="x",E761="x",F761="x",G761="x"),"DELETED","READ")</f>
        <v>DELETED</v>
      </c>
      <c r="D761" s="5"/>
      <c r="E761" s="5" t="s">
        <v>5431</v>
      </c>
      <c r="F761" s="5"/>
      <c r="G761" s="5"/>
      <c r="H761" s="6" t="s">
        <v>2898</v>
      </c>
      <c r="I761" t="s">
        <v>1263</v>
      </c>
      <c r="J761" t="s">
        <v>1801</v>
      </c>
      <c r="K761" t="s">
        <v>1993</v>
      </c>
      <c r="L761" t="s">
        <v>2231</v>
      </c>
      <c r="N761">
        <v>2022</v>
      </c>
      <c r="O761" t="s">
        <v>1522</v>
      </c>
      <c r="P761">
        <v>11</v>
      </c>
      <c r="Q761" t="s">
        <v>1523</v>
      </c>
      <c r="R761" t="s">
        <v>1524</v>
      </c>
      <c r="T761" t="s">
        <v>1002</v>
      </c>
      <c r="V761" t="s">
        <v>18</v>
      </c>
      <c r="W761" t="s">
        <v>2143</v>
      </c>
    </row>
    <row r="762" spans="1:23" x14ac:dyDescent="0.25">
      <c r="A762" s="5"/>
      <c r="B762" t="s">
        <v>5425</v>
      </c>
      <c r="C762" t="str">
        <f>IF(OR(D762="x",E762="x",F762="x",G762="x"),"DELETED","READ")</f>
        <v>DELETED</v>
      </c>
      <c r="D762" s="5"/>
      <c r="E762" s="5" t="s">
        <v>5431</v>
      </c>
      <c r="F762" s="5"/>
      <c r="G762" s="5"/>
      <c r="H762" s="6" t="s">
        <v>5376</v>
      </c>
      <c r="I762" t="s">
        <v>4561</v>
      </c>
      <c r="J762" t="s">
        <v>7388</v>
      </c>
      <c r="K762" t="s">
        <v>6884</v>
      </c>
      <c r="L762" t="s">
        <v>6877</v>
      </c>
      <c r="N762">
        <v>2007</v>
      </c>
      <c r="O762">
        <v>15</v>
      </c>
      <c r="P762">
        <v>2</v>
      </c>
      <c r="Q762">
        <v>145</v>
      </c>
      <c r="R762">
        <v>180</v>
      </c>
      <c r="T762" t="s">
        <v>6878</v>
      </c>
    </row>
    <row r="763" spans="1:23" x14ac:dyDescent="0.25">
      <c r="A763" s="5"/>
      <c r="B763" t="s">
        <v>5441</v>
      </c>
      <c r="C763" t="str">
        <f>IF(OR(D763="x",E763="x",F763="x",H763="x"),"DELETED","READ")</f>
        <v>DELETED</v>
      </c>
      <c r="D763" s="5" t="s">
        <v>5431</v>
      </c>
      <c r="E763" s="5"/>
      <c r="F763" s="5"/>
      <c r="G763" s="5"/>
      <c r="H763" t="str">
        <f>HYPERLINK("http://dx.doi.org/10.1007/978-3-031-70418-5_3","http://dx.doi.org/10.1007/978-3-031-70418-5_3")</f>
        <v>http://dx.doi.org/10.1007/978-3-031-70418-5_3</v>
      </c>
      <c r="I763" t="s">
        <v>380</v>
      </c>
      <c r="J763" t="s">
        <v>126</v>
      </c>
      <c r="K763" t="s">
        <v>743</v>
      </c>
      <c r="L763" t="s">
        <v>551</v>
      </c>
      <c r="M763" t="s">
        <v>601</v>
      </c>
      <c r="N763">
        <v>2024</v>
      </c>
      <c r="O763">
        <v>526</v>
      </c>
      <c r="P763" t="s">
        <v>18</v>
      </c>
      <c r="Q763">
        <v>37</v>
      </c>
      <c r="R763">
        <v>54</v>
      </c>
      <c r="S763" t="s">
        <v>18</v>
      </c>
      <c r="T763" t="s">
        <v>901</v>
      </c>
      <c r="U763" t="s">
        <v>902</v>
      </c>
      <c r="V763" t="s">
        <v>927</v>
      </c>
    </row>
    <row r="764" spans="1:23" x14ac:dyDescent="0.25">
      <c r="A764" s="5"/>
      <c r="B764" t="s">
        <v>5426</v>
      </c>
      <c r="C764" t="str">
        <f>IF(OR(D764="x",E764="x",F764="x",G764="x"),"DELETED","READ")</f>
        <v>DELETED</v>
      </c>
      <c r="D764" s="5"/>
      <c r="E764" s="5" t="s">
        <v>5431</v>
      </c>
      <c r="F764" s="5"/>
      <c r="G764" s="5"/>
      <c r="H764" s="6" t="s">
        <v>4946</v>
      </c>
      <c r="I764" t="s">
        <v>4177</v>
      </c>
      <c r="J764" t="s">
        <v>7125</v>
      </c>
      <c r="K764" t="s">
        <v>5956</v>
      </c>
      <c r="L764" t="s">
        <v>5848</v>
      </c>
      <c r="N764">
        <v>2021</v>
      </c>
      <c r="Q764">
        <v>465</v>
      </c>
      <c r="R764">
        <v>475</v>
      </c>
      <c r="V764" t="s">
        <v>5849</v>
      </c>
      <c r="W764" t="s">
        <v>5539</v>
      </c>
    </row>
    <row r="765" spans="1:23" x14ac:dyDescent="0.25">
      <c r="A765" s="5"/>
      <c r="B765" t="s">
        <v>5436</v>
      </c>
      <c r="C765" t="str">
        <f>IF(OR(D765="x",E765="x",F765="x",G765="x"),"DELETED","READ")</f>
        <v>READ</v>
      </c>
      <c r="D765" s="5"/>
      <c r="E765" s="5"/>
      <c r="F765" s="5"/>
      <c r="G765" s="5"/>
      <c r="H765" s="6" t="s">
        <v>3163</v>
      </c>
      <c r="I765" t="s">
        <v>3161</v>
      </c>
      <c r="J765" t="s">
        <v>3164</v>
      </c>
      <c r="K765" t="s">
        <v>3162</v>
      </c>
      <c r="L765" t="s">
        <v>3038</v>
      </c>
      <c r="N765">
        <v>2013</v>
      </c>
      <c r="O765">
        <v>14</v>
      </c>
      <c r="P765">
        <v>1</v>
      </c>
      <c r="Q765">
        <v>1</v>
      </c>
      <c r="R765">
        <v>20</v>
      </c>
      <c r="T765" t="s">
        <v>3039</v>
      </c>
    </row>
    <row r="766" spans="1:23" x14ac:dyDescent="0.25">
      <c r="A766" s="5"/>
      <c r="B766" t="s">
        <v>5436</v>
      </c>
      <c r="C766" t="str">
        <f>IF(OR(D766="x",E766="x",F766="x",G766="x"),"DELETED","READ")</f>
        <v>DELETED</v>
      </c>
      <c r="D766" s="5"/>
      <c r="E766" s="5" t="s">
        <v>5431</v>
      </c>
      <c r="F766" s="5"/>
      <c r="G766" s="5"/>
      <c r="H766" s="6" t="s">
        <v>3254</v>
      </c>
      <c r="I766" t="s">
        <v>3253</v>
      </c>
      <c r="J766" t="s">
        <v>3264</v>
      </c>
      <c r="K766" t="s">
        <v>3255</v>
      </c>
      <c r="L766" t="s">
        <v>3048</v>
      </c>
      <c r="N766">
        <v>2022</v>
      </c>
      <c r="O766">
        <v>137</v>
      </c>
      <c r="Q766">
        <v>103612</v>
      </c>
      <c r="R766">
        <v>103612</v>
      </c>
      <c r="T766" t="s">
        <v>929</v>
      </c>
    </row>
    <row r="767" spans="1:23" x14ac:dyDescent="0.25">
      <c r="A767" s="5"/>
      <c r="B767" t="s">
        <v>5426</v>
      </c>
      <c r="C767" t="str">
        <f>IF(OR(D767="x",E767="x",F767="x",G767="x"),"DELETED","READ")</f>
        <v>READ</v>
      </c>
      <c r="D767" s="5"/>
      <c r="E767" s="5"/>
      <c r="F767" s="5"/>
      <c r="G767" s="5"/>
      <c r="H767" s="6" t="s">
        <v>5151</v>
      </c>
      <c r="I767" t="s">
        <v>7453</v>
      </c>
      <c r="J767" t="s">
        <v>7228</v>
      </c>
      <c r="K767" t="s">
        <v>6407</v>
      </c>
      <c r="L767" t="s">
        <v>5578</v>
      </c>
      <c r="N767">
        <v>2015</v>
      </c>
      <c r="Q767">
        <v>297</v>
      </c>
      <c r="R767">
        <v>313</v>
      </c>
      <c r="V767" t="s">
        <v>6408</v>
      </c>
      <c r="W767" t="s">
        <v>5539</v>
      </c>
    </row>
    <row r="768" spans="1:23" x14ac:dyDescent="0.25">
      <c r="A768" s="5" t="s">
        <v>5431</v>
      </c>
      <c r="B768" t="s">
        <v>5426</v>
      </c>
      <c r="C768" t="str">
        <f>IF(OR(D768="x",E768="x",F768="x",G768="x"),"DELETED","READ")</f>
        <v>DELETED</v>
      </c>
      <c r="D768" s="5"/>
      <c r="E768" s="5"/>
      <c r="F768" s="5" t="s">
        <v>5431</v>
      </c>
      <c r="G768" s="5"/>
      <c r="H768" s="6" t="s">
        <v>5346</v>
      </c>
      <c r="I768" t="s">
        <v>353</v>
      </c>
      <c r="J768" t="s">
        <v>7365</v>
      </c>
      <c r="K768" t="s">
        <v>6825</v>
      </c>
      <c r="L768" t="s">
        <v>5890</v>
      </c>
      <c r="N768">
        <v>2009</v>
      </c>
      <c r="Q768">
        <v>181</v>
      </c>
      <c r="R768">
        <v>192</v>
      </c>
      <c r="V768" t="s">
        <v>6826</v>
      </c>
      <c r="W768" t="s">
        <v>5640</v>
      </c>
    </row>
    <row r="769" spans="1:23" x14ac:dyDescent="0.25">
      <c r="A769" s="5"/>
      <c r="B769" t="s">
        <v>5441</v>
      </c>
      <c r="C769" t="str">
        <f>IF(OR(D769="x",E769="x",F769="x",H769="x"),"DELETED","READ")</f>
        <v>DELETED</v>
      </c>
      <c r="D769" s="5"/>
      <c r="E769" s="5"/>
      <c r="F769" s="5" t="s">
        <v>5431</v>
      </c>
      <c r="G769" s="5"/>
      <c r="H769" s="6" t="s">
        <v>5346</v>
      </c>
      <c r="I769" t="s">
        <v>353</v>
      </c>
      <c r="J769" t="s">
        <v>99</v>
      </c>
      <c r="K769" t="s">
        <v>716</v>
      </c>
      <c r="L769" t="s">
        <v>565</v>
      </c>
      <c r="M769" t="s">
        <v>614</v>
      </c>
      <c r="N769">
        <v>2009</v>
      </c>
      <c r="O769">
        <v>21</v>
      </c>
      <c r="P769" t="s">
        <v>18</v>
      </c>
      <c r="Q769">
        <v>181</v>
      </c>
      <c r="R769">
        <v>192</v>
      </c>
      <c r="S769" t="s">
        <v>18</v>
      </c>
      <c r="T769" t="s">
        <v>901</v>
      </c>
      <c r="U769" t="s">
        <v>18</v>
      </c>
      <c r="V769" t="s">
        <v>944</v>
      </c>
    </row>
    <row r="770" spans="1:23" x14ac:dyDescent="0.25">
      <c r="A770" s="5"/>
      <c r="B770" t="s">
        <v>5441</v>
      </c>
      <c r="C770" t="str">
        <f>IF(OR(D770="x",E770="x",F770="x",G770="x"),"DELETED","READ")</f>
        <v>DELETED</v>
      </c>
      <c r="D770" s="5"/>
      <c r="E770" s="5" t="s">
        <v>5431</v>
      </c>
      <c r="F770" s="5"/>
      <c r="G770" s="5"/>
      <c r="H770" s="6" t="s">
        <v>2863</v>
      </c>
      <c r="I770" t="s">
        <v>1227</v>
      </c>
      <c r="J770" t="s">
        <v>1768</v>
      </c>
      <c r="K770" t="s">
        <v>1957</v>
      </c>
      <c r="L770" t="s">
        <v>2213</v>
      </c>
      <c r="M770" t="s">
        <v>2175</v>
      </c>
      <c r="N770">
        <v>2015</v>
      </c>
      <c r="O770" t="s">
        <v>18</v>
      </c>
      <c r="Q770" t="s">
        <v>1462</v>
      </c>
      <c r="R770" t="s">
        <v>1463</v>
      </c>
      <c r="T770" t="s">
        <v>18</v>
      </c>
      <c r="V770" t="s">
        <v>1066</v>
      </c>
      <c r="W770" t="s">
        <v>2143</v>
      </c>
    </row>
    <row r="771" spans="1:23" x14ac:dyDescent="0.25">
      <c r="A771" s="5"/>
      <c r="B771" t="s">
        <v>5441</v>
      </c>
      <c r="C771" t="str">
        <f>IF(OR(D771="x",E771="x",F771="x",H771="x"),"DELETED","READ")</f>
        <v>DELETED</v>
      </c>
      <c r="D771" s="5"/>
      <c r="E771" s="5" t="s">
        <v>5431</v>
      </c>
      <c r="F771" s="5"/>
      <c r="G771" s="5"/>
      <c r="H771" t="str">
        <f>HYPERLINK("http://dx.doi.org/10.1007/978-3-031-25383-6_24","http://dx.doi.org/10.1007/978-3-031-25383-6_24")</f>
        <v>http://dx.doi.org/10.1007/978-3-031-25383-6_24</v>
      </c>
      <c r="I771" t="s">
        <v>473</v>
      </c>
      <c r="J771" t="s">
        <v>215</v>
      </c>
      <c r="K771" t="s">
        <v>836</v>
      </c>
      <c r="L771" t="s">
        <v>549</v>
      </c>
      <c r="M771" t="s">
        <v>596</v>
      </c>
      <c r="N771">
        <v>2023</v>
      </c>
      <c r="O771">
        <v>460</v>
      </c>
      <c r="P771" t="s">
        <v>18</v>
      </c>
      <c r="Q771">
        <v>322</v>
      </c>
      <c r="R771">
        <v>333</v>
      </c>
      <c r="S771" t="s">
        <v>18</v>
      </c>
      <c r="T771" t="s">
        <v>901</v>
      </c>
      <c r="U771" t="s">
        <v>902</v>
      </c>
      <c r="V771" t="s">
        <v>925</v>
      </c>
    </row>
    <row r="772" spans="1:23" x14ac:dyDescent="0.25">
      <c r="A772" s="5"/>
      <c r="B772" t="s">
        <v>5426</v>
      </c>
      <c r="C772" t="str">
        <f>IF(OR(D772="x",E772="x",F772="x",G772="x"),"DELETED","READ")</f>
        <v>READ</v>
      </c>
      <c r="D772" s="5"/>
      <c r="E772" s="5"/>
      <c r="F772" s="5"/>
      <c r="G772" s="5"/>
      <c r="H772" s="6" t="s">
        <v>4771</v>
      </c>
      <c r="I772" t="s">
        <v>7467</v>
      </c>
      <c r="J772" t="s">
        <v>6996</v>
      </c>
      <c r="K772" t="s">
        <v>5591</v>
      </c>
      <c r="L772" t="s">
        <v>5592</v>
      </c>
      <c r="N772">
        <v>2022</v>
      </c>
      <c r="Q772">
        <v>3</v>
      </c>
      <c r="R772">
        <v>17</v>
      </c>
      <c r="V772" t="s">
        <v>5593</v>
      </c>
      <c r="W772" t="s">
        <v>5539</v>
      </c>
    </row>
    <row r="773" spans="1:23" x14ac:dyDescent="0.25">
      <c r="A773" s="5"/>
      <c r="B773" t="s">
        <v>5441</v>
      </c>
      <c r="C773" t="str">
        <f>IF(OR(D773="x",E773="x",F773="x",H773="x"),"DELETED","READ")</f>
        <v>DELETED</v>
      </c>
      <c r="D773" s="5"/>
      <c r="E773" s="5" t="s">
        <v>5431</v>
      </c>
      <c r="F773" s="5"/>
      <c r="G773" s="5"/>
      <c r="H773" t="str">
        <f>HYPERLINK("http://dx.doi.org/10.1109/ICPM57379.2022.9980684","http://dx.doi.org/10.1109/ICPM57379.2022.9980684")</f>
        <v>http://dx.doi.org/10.1109/ICPM57379.2022.9980684</v>
      </c>
      <c r="I773" t="s">
        <v>446</v>
      </c>
      <c r="J773" t="s">
        <v>190</v>
      </c>
      <c r="K773" t="s">
        <v>809</v>
      </c>
      <c r="L773" t="s">
        <v>542</v>
      </c>
      <c r="M773" t="s">
        <v>597</v>
      </c>
      <c r="N773">
        <v>2022</v>
      </c>
      <c r="O773" t="s">
        <v>18</v>
      </c>
      <c r="P773" t="s">
        <v>18</v>
      </c>
      <c r="Q773">
        <v>24</v>
      </c>
      <c r="R773">
        <v>31</v>
      </c>
      <c r="S773" t="s">
        <v>18</v>
      </c>
      <c r="T773" t="s">
        <v>18</v>
      </c>
      <c r="U773" t="s">
        <v>18</v>
      </c>
      <c r="V773" t="s">
        <v>918</v>
      </c>
    </row>
    <row r="774" spans="1:23" x14ac:dyDescent="0.25">
      <c r="A774" s="5"/>
      <c r="B774" t="s">
        <v>5441</v>
      </c>
      <c r="C774" t="str">
        <f>IF(OR(D774="x",E774="x",F774="x",H774="x"),"DELETED","READ")</f>
        <v>DELETED</v>
      </c>
      <c r="D774" s="5"/>
      <c r="E774" s="5" t="s">
        <v>5431</v>
      </c>
      <c r="F774" s="5"/>
      <c r="G774" s="5"/>
      <c r="H774" t="str">
        <f>HYPERLINK("http://dx.doi.org/10.1007/978-3-031-25383-6_9","http://dx.doi.org/10.1007/978-3-031-25383-6_9")</f>
        <v>http://dx.doi.org/10.1007/978-3-031-25383-6_9</v>
      </c>
      <c r="I774" t="s">
        <v>486</v>
      </c>
      <c r="J774" t="s">
        <v>100</v>
      </c>
      <c r="K774" t="s">
        <v>849</v>
      </c>
      <c r="L774" t="s">
        <v>549</v>
      </c>
      <c r="M774" t="s">
        <v>596</v>
      </c>
      <c r="N774">
        <v>2023</v>
      </c>
      <c r="O774">
        <v>460</v>
      </c>
      <c r="P774" t="s">
        <v>18</v>
      </c>
      <c r="Q774">
        <v>101</v>
      </c>
      <c r="R774">
        <v>112</v>
      </c>
      <c r="S774" t="s">
        <v>18</v>
      </c>
      <c r="T774" t="s">
        <v>901</v>
      </c>
      <c r="U774" t="s">
        <v>902</v>
      </c>
      <c r="V774" t="s">
        <v>925</v>
      </c>
    </row>
    <row r="775" spans="1:23" x14ac:dyDescent="0.25">
      <c r="A775" s="5"/>
      <c r="B775" t="s">
        <v>5436</v>
      </c>
      <c r="C775" t="str">
        <f t="shared" ref="C775:C783" si="41">IF(OR(D775="x",E775="x",F775="x",G775="x"),"DELETED","READ")</f>
        <v>DELETED</v>
      </c>
      <c r="D775" s="5"/>
      <c r="E775" s="5" t="s">
        <v>5431</v>
      </c>
      <c r="F775" s="5"/>
      <c r="G775" s="5"/>
      <c r="H775" s="6" t="s">
        <v>3051</v>
      </c>
      <c r="I775" t="s">
        <v>3050</v>
      </c>
      <c r="J775" t="s">
        <v>3057</v>
      </c>
      <c r="K775" t="s">
        <v>3052</v>
      </c>
      <c r="L775" t="s">
        <v>3053</v>
      </c>
      <c r="N775">
        <v>2024</v>
      </c>
      <c r="O775">
        <v>126</v>
      </c>
      <c r="Q775">
        <v>102431</v>
      </c>
      <c r="R775">
        <v>102431</v>
      </c>
      <c r="T775" t="s">
        <v>3054</v>
      </c>
    </row>
    <row r="776" spans="1:23" x14ac:dyDescent="0.25">
      <c r="A776" s="5"/>
      <c r="B776" t="s">
        <v>5424</v>
      </c>
      <c r="C776" t="str">
        <f t="shared" si="41"/>
        <v>DELETED</v>
      </c>
      <c r="D776" s="5"/>
      <c r="E776" s="5" t="s">
        <v>5431</v>
      </c>
      <c r="F776" s="5"/>
      <c r="G776" s="5"/>
      <c r="H776" s="6" t="s">
        <v>4883</v>
      </c>
      <c r="I776" t="s">
        <v>4123</v>
      </c>
      <c r="J776" t="s">
        <v>4644</v>
      </c>
      <c r="K776" t="s">
        <v>5814</v>
      </c>
      <c r="L776" t="s">
        <v>5662</v>
      </c>
      <c r="N776">
        <v>2020</v>
      </c>
      <c r="Q776">
        <v>143</v>
      </c>
      <c r="R776">
        <v>157</v>
      </c>
      <c r="V776" t="s">
        <v>5663</v>
      </c>
      <c r="W776" t="s">
        <v>5539</v>
      </c>
    </row>
    <row r="777" spans="1:23" x14ac:dyDescent="0.25">
      <c r="A777" s="5"/>
      <c r="B777" t="s">
        <v>5425</v>
      </c>
      <c r="C777" t="str">
        <f t="shared" si="41"/>
        <v>READ</v>
      </c>
      <c r="D777" s="5"/>
      <c r="E777" s="5"/>
      <c r="F777" s="5"/>
      <c r="G777" s="5"/>
      <c r="H777" s="6" t="s">
        <v>4950</v>
      </c>
      <c r="I777" t="s">
        <v>4181</v>
      </c>
      <c r="J777" t="s">
        <v>7128</v>
      </c>
      <c r="K777" t="s">
        <v>5964</v>
      </c>
      <c r="L777" t="s">
        <v>5867</v>
      </c>
      <c r="N777">
        <v>2018</v>
      </c>
      <c r="O777">
        <v>55</v>
      </c>
      <c r="P777">
        <v>1</v>
      </c>
      <c r="Q777">
        <v>104</v>
      </c>
      <c r="R777">
        <v>119</v>
      </c>
      <c r="T777" t="s">
        <v>5868</v>
      </c>
    </row>
    <row r="778" spans="1:23" x14ac:dyDescent="0.25">
      <c r="A778" s="5"/>
      <c r="B778" t="s">
        <v>5426</v>
      </c>
      <c r="C778" t="str">
        <f t="shared" si="41"/>
        <v>DELETED</v>
      </c>
      <c r="D778" s="5"/>
      <c r="E778" s="5"/>
      <c r="F778" s="5" t="s">
        <v>5431</v>
      </c>
      <c r="G778" s="5"/>
      <c r="H778" s="6" t="s">
        <v>4895</v>
      </c>
      <c r="I778" t="s">
        <v>4135</v>
      </c>
      <c r="J778" t="s">
        <v>7097</v>
      </c>
      <c r="K778" t="s">
        <v>5841</v>
      </c>
      <c r="L778" t="s">
        <v>5842</v>
      </c>
      <c r="N778">
        <v>2020</v>
      </c>
      <c r="Q778">
        <v>299</v>
      </c>
      <c r="R778">
        <v>312</v>
      </c>
      <c r="V778" t="s">
        <v>5843</v>
      </c>
      <c r="W778" t="s">
        <v>5539</v>
      </c>
    </row>
    <row r="779" spans="1:23" x14ac:dyDescent="0.25">
      <c r="A779" s="5"/>
      <c r="B779" t="s">
        <v>5424</v>
      </c>
      <c r="C779" t="str">
        <f t="shared" si="41"/>
        <v>DELETED</v>
      </c>
      <c r="D779" s="5"/>
      <c r="E779" s="5" t="s">
        <v>5431</v>
      </c>
      <c r="F779" s="5"/>
      <c r="G779" s="5"/>
      <c r="H779" s="6" t="s">
        <v>5141</v>
      </c>
      <c r="I779" t="s">
        <v>4000</v>
      </c>
      <c r="J779" t="s">
        <v>7222</v>
      </c>
      <c r="K779" t="s">
        <v>6384</v>
      </c>
      <c r="L779" t="s">
        <v>6385</v>
      </c>
      <c r="N779">
        <v>2015</v>
      </c>
      <c r="Q779">
        <v>17</v>
      </c>
      <c r="R779">
        <v>26</v>
      </c>
      <c r="V779" t="s">
        <v>6386</v>
      </c>
      <c r="W779" t="s">
        <v>5539</v>
      </c>
    </row>
    <row r="780" spans="1:23" x14ac:dyDescent="0.25">
      <c r="A780" s="5"/>
      <c r="B780" t="s">
        <v>5424</v>
      </c>
      <c r="C780" t="str">
        <f t="shared" si="41"/>
        <v>READ</v>
      </c>
      <c r="D780" s="5"/>
      <c r="E780" s="5"/>
      <c r="F780" s="5"/>
      <c r="G780" s="5"/>
      <c r="H780" s="6" t="s">
        <v>4760</v>
      </c>
      <c r="I780" t="s">
        <v>4026</v>
      </c>
      <c r="J780" t="s">
        <v>4610</v>
      </c>
      <c r="K780" t="s">
        <v>5576</v>
      </c>
      <c r="L780" t="s">
        <v>5503</v>
      </c>
      <c r="N780">
        <v>2023</v>
      </c>
      <c r="Q780">
        <v>57</v>
      </c>
      <c r="R780">
        <v>91</v>
      </c>
      <c r="V780" t="s">
        <v>5462</v>
      </c>
      <c r="W780" t="s">
        <v>5505</v>
      </c>
    </row>
    <row r="781" spans="1:23" x14ac:dyDescent="0.25">
      <c r="A781" s="5"/>
      <c r="B781" t="s">
        <v>5425</v>
      </c>
      <c r="C781" t="str">
        <f t="shared" si="41"/>
        <v>DELETED</v>
      </c>
      <c r="D781" s="5"/>
      <c r="E781" s="5"/>
      <c r="F781" s="5" t="s">
        <v>5431</v>
      </c>
      <c r="G781" s="5"/>
      <c r="H781" s="6" t="s">
        <v>4847</v>
      </c>
      <c r="I781" t="s">
        <v>4093</v>
      </c>
      <c r="J781" t="s">
        <v>7072</v>
      </c>
      <c r="K781" t="s">
        <v>5740</v>
      </c>
      <c r="L781" t="s">
        <v>5741</v>
      </c>
      <c r="N781">
        <v>2019</v>
      </c>
      <c r="O781">
        <v>38</v>
      </c>
      <c r="P781">
        <v>1</v>
      </c>
      <c r="Q781">
        <v>227</v>
      </c>
      <c r="R781">
        <v>253</v>
      </c>
      <c r="T781" t="s">
        <v>970</v>
      </c>
    </row>
    <row r="782" spans="1:23" x14ac:dyDescent="0.25">
      <c r="A782" s="5"/>
      <c r="B782" t="s">
        <v>5426</v>
      </c>
      <c r="C782" t="str">
        <f t="shared" si="41"/>
        <v>READ</v>
      </c>
      <c r="D782" s="5"/>
      <c r="E782" s="5"/>
      <c r="F782" s="5"/>
      <c r="G782" s="5"/>
      <c r="H782" s="6" t="s">
        <v>5272</v>
      </c>
      <c r="I782" t="s">
        <v>4473</v>
      </c>
      <c r="J782" t="s">
        <v>7309</v>
      </c>
      <c r="K782" t="s">
        <v>6677</v>
      </c>
      <c r="L782" t="s">
        <v>5526</v>
      </c>
      <c r="N782">
        <v>2012</v>
      </c>
      <c r="Q782">
        <v>159</v>
      </c>
      <c r="R782">
        <v>164</v>
      </c>
      <c r="V782" t="s">
        <v>6593</v>
      </c>
      <c r="W782" t="s">
        <v>5640</v>
      </c>
    </row>
    <row r="783" spans="1:23" x14ac:dyDescent="0.25">
      <c r="A783" s="5"/>
      <c r="B783" t="s">
        <v>5436</v>
      </c>
      <c r="C783" t="str">
        <f t="shared" si="41"/>
        <v>DELETED</v>
      </c>
      <c r="D783" s="5"/>
      <c r="E783" s="5" t="s">
        <v>5431</v>
      </c>
      <c r="F783" s="5"/>
      <c r="G783" s="5"/>
      <c r="H783" s="6" t="s">
        <v>3166</v>
      </c>
      <c r="I783" t="s">
        <v>3165</v>
      </c>
      <c r="J783" t="s">
        <v>3168</v>
      </c>
      <c r="K783" t="s">
        <v>3167</v>
      </c>
      <c r="L783" t="s">
        <v>3053</v>
      </c>
      <c r="N783">
        <v>2016</v>
      </c>
      <c r="O783">
        <v>56</v>
      </c>
      <c r="Q783">
        <v>235</v>
      </c>
      <c r="R783">
        <v>257</v>
      </c>
      <c r="T783" t="s">
        <v>3054</v>
      </c>
    </row>
    <row r="784" spans="1:23" x14ac:dyDescent="0.25">
      <c r="A784" s="5"/>
      <c r="B784" t="s">
        <v>5441</v>
      </c>
      <c r="C784" t="str">
        <f>IF(OR(D784="x",E784="x",F784="x",H784="x"),"DELETED","READ")</f>
        <v>DELETED</v>
      </c>
      <c r="D784" s="5" t="s">
        <v>5431</v>
      </c>
      <c r="E784" s="5"/>
      <c r="F784" s="5"/>
      <c r="G784" s="5"/>
      <c r="H784" t="str">
        <f>HYPERLINK("http://dx.doi.org/10.1109/ICPM.2019.00024","http://dx.doi.org/10.1109/ICPM.2019.00024")</f>
        <v>http://dx.doi.org/10.1109/ICPM.2019.00024</v>
      </c>
      <c r="I784" t="s">
        <v>420</v>
      </c>
      <c r="J784" t="s">
        <v>165</v>
      </c>
      <c r="K784" t="s">
        <v>783</v>
      </c>
      <c r="L784" t="s">
        <v>545</v>
      </c>
      <c r="M784" t="s">
        <v>603</v>
      </c>
      <c r="N784">
        <v>2019</v>
      </c>
      <c r="O784" t="s">
        <v>18</v>
      </c>
      <c r="P784" t="s">
        <v>18</v>
      </c>
      <c r="Q784">
        <v>97</v>
      </c>
      <c r="R784">
        <v>104</v>
      </c>
      <c r="S784" t="s">
        <v>18</v>
      </c>
      <c r="T784" t="s">
        <v>18</v>
      </c>
      <c r="U784" t="s">
        <v>18</v>
      </c>
      <c r="V784" t="s">
        <v>921</v>
      </c>
    </row>
    <row r="785" spans="1:24" x14ac:dyDescent="0.25">
      <c r="A785" s="5"/>
      <c r="B785" t="s">
        <v>5426</v>
      </c>
      <c r="C785" t="str">
        <f>IF(OR(D785="x",E785="x",F785="x",G785="x"),"DELETED","READ")</f>
        <v>DELETED</v>
      </c>
      <c r="D785" s="5"/>
      <c r="E785" s="5" t="s">
        <v>5431</v>
      </c>
      <c r="F785" s="5"/>
      <c r="G785" s="5"/>
      <c r="H785" s="6" t="s">
        <v>5192</v>
      </c>
      <c r="I785" t="s">
        <v>4396</v>
      </c>
      <c r="J785" t="s">
        <v>7257</v>
      </c>
      <c r="K785" t="s">
        <v>6495</v>
      </c>
      <c r="L785" t="s">
        <v>6496</v>
      </c>
      <c r="N785">
        <v>2015</v>
      </c>
      <c r="Q785">
        <v>244</v>
      </c>
      <c r="R785">
        <v>263</v>
      </c>
      <c r="V785" t="s">
        <v>6497</v>
      </c>
      <c r="W785" t="s">
        <v>5539</v>
      </c>
    </row>
    <row r="786" spans="1:24" x14ac:dyDescent="0.25">
      <c r="A786" s="5"/>
      <c r="B786" t="s">
        <v>5441</v>
      </c>
      <c r="C786" t="str">
        <f>IF(OR(D786="x",E786="x",F786="x",H786="x"),"DELETED","READ")</f>
        <v>DELETED</v>
      </c>
      <c r="D786" s="5"/>
      <c r="E786" s="5" t="s">
        <v>5431</v>
      </c>
      <c r="F786" s="5"/>
      <c r="G786" s="5"/>
      <c r="H786" t="str">
        <f>HYPERLINK("http://dx.doi.org/10.1007/978-3-319-42887-1_15","http://dx.doi.org/10.1007/978-3-319-42887-1_15")</f>
        <v>http://dx.doi.org/10.1007/978-3-319-42887-1_15</v>
      </c>
      <c r="I786" t="s">
        <v>391</v>
      </c>
      <c r="J786" t="s">
        <v>137</v>
      </c>
      <c r="K786" t="s">
        <v>754</v>
      </c>
      <c r="L786" t="s">
        <v>544</v>
      </c>
      <c r="M786" t="s">
        <v>602</v>
      </c>
      <c r="N786">
        <v>2016</v>
      </c>
      <c r="O786">
        <v>256</v>
      </c>
      <c r="P786" t="s">
        <v>18</v>
      </c>
      <c r="Q786">
        <v>179</v>
      </c>
      <c r="R786">
        <v>190</v>
      </c>
      <c r="S786" t="s">
        <v>18</v>
      </c>
      <c r="T786" t="s">
        <v>901</v>
      </c>
      <c r="U786" t="s">
        <v>902</v>
      </c>
      <c r="V786" t="s">
        <v>920</v>
      </c>
    </row>
    <row r="787" spans="1:24" x14ac:dyDescent="0.25">
      <c r="A787" s="5"/>
      <c r="B787" t="s">
        <v>5426</v>
      </c>
      <c r="C787" t="str">
        <f>IF(OR(D787="x",E787="x",F787="x",G787="x"),"DELETED","READ")</f>
        <v>READ</v>
      </c>
      <c r="D787" s="5"/>
      <c r="E787" s="5"/>
      <c r="F787" s="5"/>
      <c r="G787" s="5"/>
      <c r="H787" s="6" t="s">
        <v>4931</v>
      </c>
      <c r="I787" t="s">
        <v>4166</v>
      </c>
      <c r="J787" t="s">
        <v>4615</v>
      </c>
      <c r="K787" t="s">
        <v>5929</v>
      </c>
      <c r="L787" t="s">
        <v>5930</v>
      </c>
      <c r="N787">
        <v>2021</v>
      </c>
      <c r="Q787">
        <v>3</v>
      </c>
      <c r="R787">
        <v>17</v>
      </c>
      <c r="V787" t="s">
        <v>5931</v>
      </c>
      <c r="W787" t="s">
        <v>5539</v>
      </c>
      <c r="X787" t="s">
        <v>7454</v>
      </c>
    </row>
    <row r="788" spans="1:24" x14ac:dyDescent="0.25">
      <c r="A788" s="5"/>
      <c r="B788" t="s">
        <v>5441</v>
      </c>
      <c r="C788" t="str">
        <f>IF(OR(D788="x",E788="x",F788="x",G788="x"),"DELETED","READ")</f>
        <v>DELETED</v>
      </c>
      <c r="D788" s="5" t="s">
        <v>5431</v>
      </c>
      <c r="E788" s="5"/>
      <c r="F788" s="5"/>
      <c r="G788" s="5"/>
      <c r="H788" s="6" t="s">
        <v>2851</v>
      </c>
      <c r="I788" t="s">
        <v>1215</v>
      </c>
      <c r="J788" t="s">
        <v>1756</v>
      </c>
      <c r="K788" t="s">
        <v>1945</v>
      </c>
      <c r="L788" t="s">
        <v>2199</v>
      </c>
      <c r="M788" t="s">
        <v>2171</v>
      </c>
      <c r="N788">
        <v>2023</v>
      </c>
      <c r="O788" t="s">
        <v>18</v>
      </c>
      <c r="Q788" t="s">
        <v>1413</v>
      </c>
      <c r="R788" t="s">
        <v>1444</v>
      </c>
      <c r="T788" t="s">
        <v>993</v>
      </c>
      <c r="V788" t="s">
        <v>1056</v>
      </c>
      <c r="W788" t="s">
        <v>2143</v>
      </c>
    </row>
    <row r="789" spans="1:24" x14ac:dyDescent="0.25">
      <c r="A789" s="5"/>
      <c r="B789" t="s">
        <v>5441</v>
      </c>
      <c r="C789" t="str">
        <f>IF(OR(D789="x",E789="x",F789="x",H789="x"),"DELETED","READ")</f>
        <v>DELETED</v>
      </c>
      <c r="D789" s="5" t="s">
        <v>5431</v>
      </c>
      <c r="E789" s="5"/>
      <c r="F789" s="5"/>
      <c r="G789" s="5"/>
      <c r="H789" t="str">
        <f>HYPERLINK("http://dx.doi.org/10.1007/978-3-031-16103-2_13","http://dx.doi.org/10.1007/978-3-031-16103-2_13")</f>
        <v>http://dx.doi.org/10.1007/978-3-031-16103-2_13</v>
      </c>
      <c r="I789" t="s">
        <v>326</v>
      </c>
      <c r="J789" t="s">
        <v>73</v>
      </c>
      <c r="K789" t="s">
        <v>689</v>
      </c>
      <c r="L789" t="s">
        <v>533</v>
      </c>
      <c r="M789" t="s">
        <v>596</v>
      </c>
      <c r="N789">
        <v>2022</v>
      </c>
      <c r="O789">
        <v>13420</v>
      </c>
      <c r="P789" t="s">
        <v>18</v>
      </c>
      <c r="Q789">
        <v>163</v>
      </c>
      <c r="R789">
        <v>180</v>
      </c>
      <c r="S789" t="s">
        <v>18</v>
      </c>
      <c r="T789" t="s">
        <v>904</v>
      </c>
      <c r="U789" t="s">
        <v>905</v>
      </c>
      <c r="V789" t="s">
        <v>906</v>
      </c>
    </row>
    <row r="790" spans="1:24" x14ac:dyDescent="0.25">
      <c r="A790" s="5"/>
      <c r="B790" t="s">
        <v>5436</v>
      </c>
      <c r="C790" t="str">
        <f>IF(OR(D790="x",E790="x",F790="x",G790="x"),"DELETED","READ")</f>
        <v>DELETED</v>
      </c>
      <c r="D790" s="5"/>
      <c r="E790" s="5"/>
      <c r="F790" s="5" t="s">
        <v>5431</v>
      </c>
      <c r="G790" s="5"/>
      <c r="H790" s="6" t="s">
        <v>3083</v>
      </c>
      <c r="I790" t="s">
        <v>3082</v>
      </c>
      <c r="J790" t="s">
        <v>3086</v>
      </c>
      <c r="K790" t="s">
        <v>3084</v>
      </c>
      <c r="L790" t="s">
        <v>3073</v>
      </c>
      <c r="M790" t="s">
        <v>3085</v>
      </c>
      <c r="N790">
        <v>2023</v>
      </c>
      <c r="O790">
        <v>119</v>
      </c>
      <c r="Q790">
        <v>602</v>
      </c>
      <c r="R790">
        <v>607</v>
      </c>
      <c r="T790" t="s">
        <v>3075</v>
      </c>
    </row>
    <row r="791" spans="1:24" ht="14.25" customHeight="1" x14ac:dyDescent="0.25">
      <c r="A791" s="5"/>
      <c r="B791" t="s">
        <v>5441</v>
      </c>
      <c r="C791" t="str">
        <f>IF(OR(D791="x",E791="x",F791="x",H791="x"),"DELETED","READ")</f>
        <v>READ</v>
      </c>
      <c r="D791" s="5"/>
      <c r="E791" s="5"/>
      <c r="F791" s="5"/>
      <c r="G791" s="5"/>
      <c r="H791" t="str">
        <f>HYPERLINK("http://dx.doi.org/10.1007/978-3-030-85440-9_11","http://dx.doi.org/10.1007/978-3-030-85440-9_11")</f>
        <v>http://dx.doi.org/10.1007/978-3-030-85440-9_11</v>
      </c>
      <c r="I791" t="s">
        <v>356</v>
      </c>
      <c r="J791" t="s">
        <v>102</v>
      </c>
      <c r="K791" t="s">
        <v>719</v>
      </c>
      <c r="L791" t="s">
        <v>566</v>
      </c>
      <c r="M791" t="s">
        <v>615</v>
      </c>
      <c r="N791">
        <v>2021</v>
      </c>
      <c r="O791">
        <v>427</v>
      </c>
      <c r="P791" t="s">
        <v>18</v>
      </c>
      <c r="Q791">
        <v>178</v>
      </c>
      <c r="R791">
        <v>194</v>
      </c>
      <c r="S791" t="s">
        <v>18</v>
      </c>
      <c r="T791" t="s">
        <v>901</v>
      </c>
      <c r="U791" t="s">
        <v>902</v>
      </c>
      <c r="V791" t="s">
        <v>945</v>
      </c>
      <c r="W791" t="s">
        <v>5539</v>
      </c>
    </row>
    <row r="792" spans="1:24" x14ac:dyDescent="0.25">
      <c r="A792" s="5" t="s">
        <v>5431</v>
      </c>
      <c r="B792" t="s">
        <v>5426</v>
      </c>
      <c r="C792" t="str">
        <f>IF(OR(D792="x",E792="x",F792="x",G792="x"),"DELETED","READ")</f>
        <v>READ</v>
      </c>
      <c r="D792" s="5"/>
      <c r="E792" s="5"/>
      <c r="F792" s="5"/>
      <c r="G792" s="5"/>
      <c r="H792" s="6" t="s">
        <v>4928</v>
      </c>
      <c r="I792" t="s">
        <v>356</v>
      </c>
      <c r="J792" t="s">
        <v>7114</v>
      </c>
      <c r="K792" t="s">
        <v>719</v>
      </c>
      <c r="L792" t="s">
        <v>5571</v>
      </c>
      <c r="N792">
        <v>2021</v>
      </c>
      <c r="Q792">
        <v>178</v>
      </c>
      <c r="R792">
        <v>194</v>
      </c>
      <c r="V792" t="s">
        <v>5922</v>
      </c>
      <c r="W792" t="s">
        <v>5539</v>
      </c>
    </row>
    <row r="793" spans="1:24" x14ac:dyDescent="0.25">
      <c r="A793" s="5"/>
      <c r="B793" t="s">
        <v>5424</v>
      </c>
      <c r="C793" t="str">
        <f>IF(OR(D793="x",E793="x",F793="x",G793="x"),"DELETED","READ")</f>
        <v>DELETED</v>
      </c>
      <c r="D793" s="5"/>
      <c r="E793" s="5"/>
      <c r="F793" s="5" t="s">
        <v>5431</v>
      </c>
      <c r="G793" s="5"/>
      <c r="H793" s="6" t="s">
        <v>4759</v>
      </c>
      <c r="I793" t="s">
        <v>4025</v>
      </c>
      <c r="J793" t="s">
        <v>4615</v>
      </c>
      <c r="K793" t="s">
        <v>5574</v>
      </c>
      <c r="L793" t="s">
        <v>5575</v>
      </c>
      <c r="N793">
        <v>2022</v>
      </c>
      <c r="Q793">
        <v>3</v>
      </c>
      <c r="R793">
        <v>34</v>
      </c>
      <c r="V793" t="s">
        <v>5486</v>
      </c>
      <c r="W793" t="s">
        <v>5539</v>
      </c>
    </row>
    <row r="794" spans="1:24" x14ac:dyDescent="0.25">
      <c r="A794" s="5"/>
      <c r="B794" t="s">
        <v>5441</v>
      </c>
      <c r="C794" t="str">
        <f>IF(OR(D794="x",E794="x",F794="x",G794="x"),"DELETED","READ")</f>
        <v>DELETED</v>
      </c>
      <c r="D794" s="5"/>
      <c r="E794" s="5" t="s">
        <v>5431</v>
      </c>
      <c r="F794" s="5"/>
      <c r="G794" s="5"/>
      <c r="H794" s="6" t="s">
        <v>2914</v>
      </c>
      <c r="I794" t="s">
        <v>1281</v>
      </c>
      <c r="J794" t="s">
        <v>1818</v>
      </c>
      <c r="K794" t="s">
        <v>2011</v>
      </c>
      <c r="L794" t="s">
        <v>2296</v>
      </c>
      <c r="M794" t="s">
        <v>2269</v>
      </c>
      <c r="N794">
        <v>2023</v>
      </c>
      <c r="O794" t="s">
        <v>18</v>
      </c>
      <c r="Q794" t="s">
        <v>1554</v>
      </c>
      <c r="R794" t="s">
        <v>1555</v>
      </c>
      <c r="T794" t="s">
        <v>1012</v>
      </c>
      <c r="V794" t="s">
        <v>1105</v>
      </c>
      <c r="W794" t="s">
        <v>2143</v>
      </c>
    </row>
    <row r="795" spans="1:24" x14ac:dyDescent="0.25">
      <c r="A795" s="5"/>
      <c r="B795" t="s">
        <v>5441</v>
      </c>
      <c r="C795" t="str">
        <f>IF(OR(D795="x",E795="x",F795="x",G795="x"),"DELETED","READ")</f>
        <v>DELETED</v>
      </c>
      <c r="D795" s="5"/>
      <c r="E795" s="5" t="s">
        <v>5431</v>
      </c>
      <c r="F795" s="5"/>
      <c r="G795" s="5"/>
      <c r="H795" s="6" t="s">
        <v>2835</v>
      </c>
      <c r="I795" t="s">
        <v>1200</v>
      </c>
      <c r="J795" t="s">
        <v>1741</v>
      </c>
      <c r="K795" t="s">
        <v>1930</v>
      </c>
      <c r="L795" t="s">
        <v>2187</v>
      </c>
      <c r="M795" t="s">
        <v>2164</v>
      </c>
      <c r="N795">
        <v>2009</v>
      </c>
      <c r="O795" t="s">
        <v>18</v>
      </c>
      <c r="Q795" t="s">
        <v>1419</v>
      </c>
      <c r="R795" t="s">
        <v>1420</v>
      </c>
      <c r="T795" t="s">
        <v>989</v>
      </c>
      <c r="V795" t="s">
        <v>1046</v>
      </c>
      <c r="W795" t="s">
        <v>2143</v>
      </c>
    </row>
    <row r="796" spans="1:24" x14ac:dyDescent="0.25">
      <c r="A796" s="5"/>
      <c r="B796" t="s">
        <v>5436</v>
      </c>
      <c r="C796" t="str">
        <f>IF(OR(D796="x",E796="x",F796="x",G796="x"),"DELETED","READ")</f>
        <v>DELETED</v>
      </c>
      <c r="D796" s="5"/>
      <c r="E796" s="5" t="s">
        <v>5431</v>
      </c>
      <c r="F796" s="5"/>
      <c r="G796" s="5"/>
      <c r="H796" s="6" t="s">
        <v>3136</v>
      </c>
      <c r="I796" t="s">
        <v>3133</v>
      </c>
      <c r="J796" t="s">
        <v>3138</v>
      </c>
      <c r="K796" t="s">
        <v>3135</v>
      </c>
      <c r="L796" t="s">
        <v>3134</v>
      </c>
      <c r="N796">
        <v>2016</v>
      </c>
      <c r="O796">
        <v>61</v>
      </c>
      <c r="Q796">
        <v>224</v>
      </c>
      <c r="R796">
        <v>236</v>
      </c>
      <c r="T796" t="s">
        <v>3137</v>
      </c>
    </row>
    <row r="797" spans="1:24" x14ac:dyDescent="0.25">
      <c r="A797" s="5"/>
      <c r="B797" t="s">
        <v>5441</v>
      </c>
      <c r="C797" t="str">
        <f>IF(OR(D797="x",E797="x",F797="x",H797="x"),"DELETED","READ")</f>
        <v>READ</v>
      </c>
      <c r="D797" s="5"/>
      <c r="E797" s="5"/>
      <c r="F797" s="5"/>
      <c r="G797" s="5"/>
      <c r="H797" t="str">
        <f>HYPERLINK("http://dx.doi.org/10.1007/978-3-031-16103-2_11","http://dx.doi.org/10.1007/978-3-031-16103-2_11")</f>
        <v>http://dx.doi.org/10.1007/978-3-031-16103-2_11</v>
      </c>
      <c r="I797" t="s">
        <v>298</v>
      </c>
      <c r="J797" t="s">
        <v>45</v>
      </c>
      <c r="K797" t="s">
        <v>661</v>
      </c>
      <c r="L797" t="s">
        <v>533</v>
      </c>
      <c r="M797" t="s">
        <v>596</v>
      </c>
      <c r="N797">
        <v>2022</v>
      </c>
      <c r="O797">
        <v>13420</v>
      </c>
      <c r="P797" t="s">
        <v>18</v>
      </c>
      <c r="Q797">
        <v>125</v>
      </c>
      <c r="R797">
        <v>142</v>
      </c>
      <c r="S797" t="s">
        <v>18</v>
      </c>
      <c r="T797" t="s">
        <v>904</v>
      </c>
      <c r="U797" t="s">
        <v>905</v>
      </c>
      <c r="V797" t="s">
        <v>906</v>
      </c>
    </row>
    <row r="798" spans="1:24" x14ac:dyDescent="0.25">
      <c r="A798" s="5"/>
      <c r="B798" t="s">
        <v>5426</v>
      </c>
      <c r="C798" t="str">
        <f t="shared" ref="C798:C807" si="42">IF(OR(D798="x",E798="x",F798="x",G798="x"),"DELETED","READ")</f>
        <v>READ</v>
      </c>
      <c r="D798" s="5"/>
      <c r="E798" s="5"/>
      <c r="F798" s="5"/>
      <c r="G798" s="5"/>
      <c r="H798" s="6" t="s">
        <v>5229</v>
      </c>
      <c r="I798" t="s">
        <v>4432</v>
      </c>
      <c r="J798" t="s">
        <v>7279</v>
      </c>
      <c r="K798" t="s">
        <v>6573</v>
      </c>
      <c r="L798" t="s">
        <v>6574</v>
      </c>
      <c r="N798">
        <v>2013</v>
      </c>
      <c r="Q798">
        <v>105</v>
      </c>
      <c r="R798">
        <v>119</v>
      </c>
      <c r="V798" t="s">
        <v>6575</v>
      </c>
      <c r="W798" t="s">
        <v>5640</v>
      </c>
    </row>
    <row r="799" spans="1:24" x14ac:dyDescent="0.25">
      <c r="A799" s="5"/>
      <c r="B799" t="s">
        <v>5426</v>
      </c>
      <c r="C799" t="str">
        <f t="shared" si="42"/>
        <v>DELETED</v>
      </c>
      <c r="D799" s="5"/>
      <c r="E799" s="5" t="s">
        <v>5431</v>
      </c>
      <c r="F799" s="5"/>
      <c r="G799" s="5"/>
      <c r="H799" s="6" t="s">
        <v>4761</v>
      </c>
      <c r="I799" t="s">
        <v>7456</v>
      </c>
      <c r="J799" t="s">
        <v>7019</v>
      </c>
      <c r="K799" t="s">
        <v>5577</v>
      </c>
      <c r="L799" t="s">
        <v>5578</v>
      </c>
      <c r="N799">
        <v>2024</v>
      </c>
      <c r="Q799">
        <v>371</v>
      </c>
      <c r="R799">
        <v>386</v>
      </c>
      <c r="V799" t="s">
        <v>5487</v>
      </c>
      <c r="W799" t="s">
        <v>5498</v>
      </c>
    </row>
    <row r="800" spans="1:24" x14ac:dyDescent="0.25">
      <c r="A800" s="5"/>
      <c r="B800" t="s">
        <v>5426</v>
      </c>
      <c r="C800" t="str">
        <f t="shared" si="42"/>
        <v>DELETED</v>
      </c>
      <c r="D800" s="5"/>
      <c r="E800" s="5"/>
      <c r="F800" s="5" t="s">
        <v>5431</v>
      </c>
      <c r="G800" s="5"/>
      <c r="H800" s="6" t="s">
        <v>5195</v>
      </c>
      <c r="I800" t="s">
        <v>4399</v>
      </c>
      <c r="J800" t="s">
        <v>7258</v>
      </c>
      <c r="K800" t="s">
        <v>6502</v>
      </c>
      <c r="L800" t="s">
        <v>6419</v>
      </c>
      <c r="N800">
        <v>2014</v>
      </c>
      <c r="Q800">
        <v>16</v>
      </c>
      <c r="R800">
        <v>30</v>
      </c>
      <c r="V800" t="s">
        <v>6503</v>
      </c>
      <c r="W800" t="s">
        <v>5539</v>
      </c>
    </row>
    <row r="801" spans="1:23" x14ac:dyDescent="0.25">
      <c r="A801" s="5"/>
      <c r="B801" t="s">
        <v>5426</v>
      </c>
      <c r="C801" t="str">
        <f t="shared" si="42"/>
        <v>DELETED</v>
      </c>
      <c r="D801" s="5" t="s">
        <v>5431</v>
      </c>
      <c r="E801" s="5"/>
      <c r="F801" s="5"/>
      <c r="G801" s="5"/>
      <c r="H801" s="6" t="s">
        <v>4735</v>
      </c>
      <c r="I801" t="s">
        <v>7457</v>
      </c>
      <c r="J801" t="s">
        <v>7000</v>
      </c>
      <c r="K801" t="s">
        <v>5529</v>
      </c>
      <c r="L801" t="s">
        <v>5525</v>
      </c>
      <c r="N801">
        <v>2025</v>
      </c>
      <c r="Q801">
        <v>5</v>
      </c>
      <c r="R801">
        <v>17</v>
      </c>
      <c r="V801" t="s">
        <v>5464</v>
      </c>
      <c r="W801" t="s">
        <v>5498</v>
      </c>
    </row>
    <row r="802" spans="1:23" x14ac:dyDescent="0.25">
      <c r="A802" s="5"/>
      <c r="B802" t="s">
        <v>5426</v>
      </c>
      <c r="C802" t="str">
        <f t="shared" si="42"/>
        <v>DELETED</v>
      </c>
      <c r="D802" s="5"/>
      <c r="E802" s="5" t="s">
        <v>5431</v>
      </c>
      <c r="F802" s="5"/>
      <c r="G802" s="5"/>
      <c r="H802" s="6" t="s">
        <v>5294</v>
      </c>
      <c r="I802" t="s">
        <v>4494</v>
      </c>
      <c r="J802" t="s">
        <v>7325</v>
      </c>
      <c r="K802" t="s">
        <v>6723</v>
      </c>
      <c r="L802" t="s">
        <v>6724</v>
      </c>
      <c r="N802">
        <v>2011</v>
      </c>
      <c r="Q802">
        <v>60</v>
      </c>
      <c r="R802">
        <v>75</v>
      </c>
      <c r="V802" t="s">
        <v>6725</v>
      </c>
      <c r="W802" t="s">
        <v>5640</v>
      </c>
    </row>
    <row r="803" spans="1:23" x14ac:dyDescent="0.25">
      <c r="A803" s="5"/>
      <c r="B803" t="s">
        <v>5424</v>
      </c>
      <c r="C803" t="str">
        <f t="shared" si="42"/>
        <v>READ</v>
      </c>
      <c r="D803" s="5"/>
      <c r="E803" s="5"/>
      <c r="F803" s="5"/>
      <c r="G803" s="5"/>
      <c r="H803" s="6" t="s">
        <v>4753</v>
      </c>
      <c r="I803" t="s">
        <v>4020</v>
      </c>
      <c r="J803" t="s">
        <v>4615</v>
      </c>
      <c r="K803" t="s">
        <v>5563</v>
      </c>
      <c r="L803" t="s">
        <v>5564</v>
      </c>
      <c r="N803">
        <v>2024</v>
      </c>
      <c r="Q803">
        <v>219</v>
      </c>
      <c r="R803">
        <v>232</v>
      </c>
      <c r="V803" t="s">
        <v>5480</v>
      </c>
      <c r="W803" t="s">
        <v>5498</v>
      </c>
    </row>
    <row r="804" spans="1:23" x14ac:dyDescent="0.25">
      <c r="A804" s="5"/>
      <c r="B804" t="s">
        <v>5436</v>
      </c>
      <c r="C804" t="str">
        <f t="shared" si="42"/>
        <v>DELETED</v>
      </c>
      <c r="D804" s="5"/>
      <c r="E804" s="5" t="s">
        <v>5431</v>
      </c>
      <c r="F804" s="5"/>
      <c r="G804" s="5"/>
      <c r="H804" s="6" t="s">
        <v>3355</v>
      </c>
      <c r="I804" t="s">
        <v>3354</v>
      </c>
      <c r="J804" t="s">
        <v>3357</v>
      </c>
      <c r="K804" t="s">
        <v>3356</v>
      </c>
      <c r="L804" t="s">
        <v>3229</v>
      </c>
      <c r="N804">
        <v>2008</v>
      </c>
      <c r="O804">
        <v>46</v>
      </c>
      <c r="P804">
        <v>1</v>
      </c>
      <c r="Q804">
        <v>300</v>
      </c>
      <c r="R804">
        <v>317</v>
      </c>
      <c r="T804" t="s">
        <v>949</v>
      </c>
    </row>
    <row r="805" spans="1:23" x14ac:dyDescent="0.25">
      <c r="A805" s="5"/>
      <c r="B805" t="s">
        <v>5425</v>
      </c>
      <c r="C805" t="str">
        <f t="shared" si="42"/>
        <v>DELETED</v>
      </c>
      <c r="D805" s="5"/>
      <c r="E805" s="5" t="s">
        <v>5431</v>
      </c>
      <c r="F805" s="5"/>
      <c r="G805" s="5"/>
      <c r="H805" s="6" t="s">
        <v>4727</v>
      </c>
      <c r="I805" t="s">
        <v>4003</v>
      </c>
      <c r="J805" t="s">
        <v>6994</v>
      </c>
      <c r="K805" t="s">
        <v>5513</v>
      </c>
      <c r="L805" t="s">
        <v>5501</v>
      </c>
      <c r="N805">
        <v>2024</v>
      </c>
      <c r="T805" t="s">
        <v>964</v>
      </c>
    </row>
    <row r="806" spans="1:23" x14ac:dyDescent="0.25">
      <c r="A806" s="5"/>
      <c r="B806" t="s">
        <v>5426</v>
      </c>
      <c r="C806" t="str">
        <f t="shared" si="42"/>
        <v>READ</v>
      </c>
      <c r="D806" s="5"/>
      <c r="E806" s="5"/>
      <c r="F806" s="5"/>
      <c r="G806" s="5"/>
      <c r="H806" s="6" t="s">
        <v>5042</v>
      </c>
      <c r="I806" t="s">
        <v>4264</v>
      </c>
      <c r="J806" t="s">
        <v>7169</v>
      </c>
      <c r="K806" t="s">
        <v>6171</v>
      </c>
      <c r="L806" t="s">
        <v>6172</v>
      </c>
      <c r="N806">
        <v>2018</v>
      </c>
      <c r="Q806">
        <v>182</v>
      </c>
      <c r="R806">
        <v>199</v>
      </c>
      <c r="V806" t="s">
        <v>6173</v>
      </c>
      <c r="W806" t="s">
        <v>5539</v>
      </c>
    </row>
    <row r="807" spans="1:23" x14ac:dyDescent="0.25">
      <c r="A807" s="5"/>
      <c r="B807" t="s">
        <v>5441</v>
      </c>
      <c r="C807" t="str">
        <f t="shared" si="42"/>
        <v>DELETED</v>
      </c>
      <c r="D807" s="5"/>
      <c r="E807" s="5" t="s">
        <v>5431</v>
      </c>
      <c r="F807" s="5"/>
      <c r="G807" s="5"/>
      <c r="H807" s="6" t="s">
        <v>2840</v>
      </c>
      <c r="I807" t="s">
        <v>1204</v>
      </c>
      <c r="J807" t="s">
        <v>1746</v>
      </c>
      <c r="K807" t="s">
        <v>1934</v>
      </c>
      <c r="L807" t="s">
        <v>2192</v>
      </c>
      <c r="M807" t="s">
        <v>2168</v>
      </c>
      <c r="N807">
        <v>2009</v>
      </c>
      <c r="O807" t="s">
        <v>18</v>
      </c>
      <c r="Q807" t="s">
        <v>1430</v>
      </c>
      <c r="R807" t="s">
        <v>1431</v>
      </c>
      <c r="T807" t="s">
        <v>18</v>
      </c>
      <c r="V807" t="s">
        <v>1049</v>
      </c>
      <c r="W807" t="s">
        <v>2143</v>
      </c>
    </row>
    <row r="808" spans="1:23" x14ac:dyDescent="0.25">
      <c r="A808" s="5"/>
      <c r="B808" t="s">
        <v>5445</v>
      </c>
      <c r="C808" t="str">
        <f>IF(OR(D808="x",E808="x",F808="x",H808="x"),"DELETED","READ")</f>
        <v>DELETED</v>
      </c>
      <c r="D808" s="5" t="s">
        <v>5431</v>
      </c>
      <c r="E808" s="5"/>
      <c r="F808" s="5"/>
      <c r="G808" s="5"/>
      <c r="H808" t="s">
        <v>18</v>
      </c>
      <c r="I808" t="s">
        <v>318</v>
      </c>
      <c r="J808" t="s">
        <v>65</v>
      </c>
      <c r="K808" t="s">
        <v>681</v>
      </c>
      <c r="L808" t="s">
        <v>556</v>
      </c>
      <c r="M808" t="s">
        <v>601</v>
      </c>
      <c r="N808">
        <v>2024</v>
      </c>
      <c r="O808">
        <v>14940</v>
      </c>
      <c r="P808" t="s">
        <v>18</v>
      </c>
      <c r="Q808">
        <v>544</v>
      </c>
      <c r="R808">
        <v>547</v>
      </c>
      <c r="S808" t="s">
        <v>18</v>
      </c>
      <c r="T808" t="s">
        <v>904</v>
      </c>
      <c r="U808" t="s">
        <v>905</v>
      </c>
      <c r="V808" t="s">
        <v>934</v>
      </c>
    </row>
    <row r="809" spans="1:23" x14ac:dyDescent="0.25">
      <c r="A809" s="5"/>
      <c r="B809" t="s">
        <v>5441</v>
      </c>
      <c r="C809" t="str">
        <f>IF(OR(D809="x",E809="x",F809="x",H809="x"),"DELETED","READ")</f>
        <v>DELETED</v>
      </c>
      <c r="D809" s="5"/>
      <c r="E809" s="5" t="s">
        <v>5431</v>
      </c>
      <c r="F809" s="5"/>
      <c r="G809" s="5"/>
      <c r="H809" t="str">
        <f>HYPERLINK("http://dx.doi.org/10.1007/978-3-031-27815-0_34","http://dx.doi.org/10.1007/978-3-031-27815-0_34")</f>
        <v>http://dx.doi.org/10.1007/978-3-031-27815-0_34</v>
      </c>
      <c r="I809" t="s">
        <v>379</v>
      </c>
      <c r="J809" t="s">
        <v>125</v>
      </c>
      <c r="K809" t="s">
        <v>742</v>
      </c>
      <c r="L809" t="s">
        <v>535</v>
      </c>
      <c r="M809" t="s">
        <v>597</v>
      </c>
      <c r="N809">
        <v>2023</v>
      </c>
      <c r="O809">
        <v>468</v>
      </c>
      <c r="P809" t="s">
        <v>18</v>
      </c>
      <c r="Q809">
        <v>466</v>
      </c>
      <c r="R809">
        <v>478</v>
      </c>
      <c r="S809" t="s">
        <v>18</v>
      </c>
      <c r="T809" t="s">
        <v>901</v>
      </c>
      <c r="U809" t="s">
        <v>902</v>
      </c>
      <c r="V809" t="s">
        <v>908</v>
      </c>
    </row>
    <row r="810" spans="1:23" x14ac:dyDescent="0.25">
      <c r="A810" s="5"/>
      <c r="B810" t="s">
        <v>5441</v>
      </c>
      <c r="C810" t="str">
        <f>IF(OR(D810="x",E810="x",F810="x",H810="x"),"DELETED","READ")</f>
        <v>DELETED</v>
      </c>
      <c r="D810" s="5"/>
      <c r="E810" s="5"/>
      <c r="F810" s="5" t="s">
        <v>5431</v>
      </c>
      <c r="G810" s="5"/>
      <c r="H810" t="str">
        <f>HYPERLINK("http://dx.doi.org/10.1007/978-3-031-16103-2_5","http://dx.doi.org/10.1007/978-3-031-16103-2_5")</f>
        <v>http://dx.doi.org/10.1007/978-3-031-16103-2_5</v>
      </c>
      <c r="I810" t="s">
        <v>274</v>
      </c>
      <c r="J810" t="s">
        <v>21</v>
      </c>
      <c r="K810" t="s">
        <v>637</v>
      </c>
      <c r="L810" t="s">
        <v>533</v>
      </c>
      <c r="M810" t="s">
        <v>596</v>
      </c>
      <c r="N810">
        <v>2022</v>
      </c>
      <c r="O810">
        <v>13420</v>
      </c>
      <c r="P810" t="s">
        <v>18</v>
      </c>
      <c r="Q810">
        <v>40</v>
      </c>
      <c r="R810">
        <v>46</v>
      </c>
      <c r="S810" t="s">
        <v>18</v>
      </c>
      <c r="T810" t="s">
        <v>904</v>
      </c>
      <c r="U810" t="s">
        <v>905</v>
      </c>
      <c r="V810" t="s">
        <v>906</v>
      </c>
    </row>
    <row r="811" spans="1:23" x14ac:dyDescent="0.25">
      <c r="A811" s="5"/>
      <c r="B811" t="s">
        <v>5436</v>
      </c>
      <c r="C811" t="str">
        <f>IF(OR(D811="x",E811="x",F811="x",G811="x"),"DELETED","READ")</f>
        <v>DELETED</v>
      </c>
      <c r="D811" s="5"/>
      <c r="E811" s="5" t="s">
        <v>5431</v>
      </c>
      <c r="F811" s="5"/>
      <c r="G811" s="5"/>
      <c r="H811" s="6" t="s">
        <v>3141</v>
      </c>
      <c r="I811" t="s">
        <v>3139</v>
      </c>
      <c r="J811" t="s">
        <v>3142</v>
      </c>
      <c r="K811" t="s">
        <v>3140</v>
      </c>
      <c r="L811" t="s">
        <v>3070</v>
      </c>
      <c r="N811">
        <v>2019</v>
      </c>
      <c r="O811">
        <v>133</v>
      </c>
      <c r="Q811">
        <v>260</v>
      </c>
      <c r="R811">
        <v>295</v>
      </c>
      <c r="T811" t="s">
        <v>3066</v>
      </c>
    </row>
    <row r="812" spans="1:23" x14ac:dyDescent="0.25">
      <c r="A812" s="5"/>
      <c r="B812" t="s">
        <v>5441</v>
      </c>
      <c r="C812" t="str">
        <f>IF(OR(D812="x",E812="x",F812="x",G812="x"),"DELETED","READ")</f>
        <v>DELETED</v>
      </c>
      <c r="D812" s="5" t="s">
        <v>5431</v>
      </c>
      <c r="E812" s="5"/>
      <c r="F812" s="5"/>
      <c r="G812" s="5"/>
      <c r="H812" s="6" t="s">
        <v>2857</v>
      </c>
      <c r="I812" t="s">
        <v>1221</v>
      </c>
      <c r="J812" t="s">
        <v>1762</v>
      </c>
      <c r="K812" t="s">
        <v>1951</v>
      </c>
      <c r="L812" t="s">
        <v>2207</v>
      </c>
      <c r="M812" t="s">
        <v>2156</v>
      </c>
      <c r="N812">
        <v>2015</v>
      </c>
      <c r="O812" t="s">
        <v>18</v>
      </c>
      <c r="Q812" t="s">
        <v>1457</v>
      </c>
      <c r="R812" t="s">
        <v>1458</v>
      </c>
      <c r="T812" t="s">
        <v>18</v>
      </c>
      <c r="V812" t="s">
        <v>1062</v>
      </c>
      <c r="W812" t="s">
        <v>2143</v>
      </c>
    </row>
    <row r="813" spans="1:23" x14ac:dyDescent="0.25">
      <c r="A813" s="5"/>
      <c r="B813" t="s">
        <v>5441</v>
      </c>
      <c r="C813" t="str">
        <f>IF(OR(D813="x",E813="x",F813="x",H813="x"),"DELETED","READ")</f>
        <v>DELETED</v>
      </c>
      <c r="D813" s="5"/>
      <c r="E813" s="5" t="s">
        <v>5431</v>
      </c>
      <c r="F813" s="5"/>
      <c r="G813" s="5"/>
      <c r="H813" t="str">
        <f>HYPERLINK("http://dx.doi.org/10.1007/978-3-031-16103-2_14","http://dx.doi.org/10.1007/978-3-031-16103-2_14")</f>
        <v>http://dx.doi.org/10.1007/978-3-031-16103-2_14</v>
      </c>
      <c r="I813" t="s">
        <v>392</v>
      </c>
      <c r="J813" t="s">
        <v>138</v>
      </c>
      <c r="K813" t="s">
        <v>755</v>
      </c>
      <c r="L813" t="s">
        <v>533</v>
      </c>
      <c r="M813" t="s">
        <v>596</v>
      </c>
      <c r="N813">
        <v>2022</v>
      </c>
      <c r="O813">
        <v>13420</v>
      </c>
      <c r="P813" t="s">
        <v>18</v>
      </c>
      <c r="Q813">
        <v>181</v>
      </c>
      <c r="R813">
        <v>198</v>
      </c>
      <c r="S813" t="s">
        <v>18</v>
      </c>
      <c r="T813" t="s">
        <v>904</v>
      </c>
      <c r="U813" t="s">
        <v>905</v>
      </c>
      <c r="V813" t="s">
        <v>906</v>
      </c>
    </row>
    <row r="814" spans="1:23" x14ac:dyDescent="0.25">
      <c r="A814" s="5"/>
      <c r="B814" t="s">
        <v>5426</v>
      </c>
      <c r="C814" t="str">
        <f>IF(OR(D814="x",E814="x",F814="x",G814="x"),"DELETED","READ")</f>
        <v>DELETED</v>
      </c>
      <c r="D814" s="5"/>
      <c r="E814" s="5"/>
      <c r="F814" s="5" t="s">
        <v>5431</v>
      </c>
      <c r="G814" s="5"/>
      <c r="H814" s="6" t="s">
        <v>4886</v>
      </c>
      <c r="I814" t="s">
        <v>4126</v>
      </c>
      <c r="J814" t="s">
        <v>7091</v>
      </c>
      <c r="K814" t="s">
        <v>5821</v>
      </c>
      <c r="L814" t="s">
        <v>5822</v>
      </c>
      <c r="N814">
        <v>2020</v>
      </c>
      <c r="Q814">
        <v>123</v>
      </c>
      <c r="R814">
        <v>138</v>
      </c>
      <c r="V814" t="s">
        <v>5823</v>
      </c>
      <c r="W814" t="s">
        <v>5539</v>
      </c>
    </row>
    <row r="815" spans="1:23" x14ac:dyDescent="0.25">
      <c r="A815" s="5"/>
      <c r="B815" t="s">
        <v>5436</v>
      </c>
      <c r="C815" t="str">
        <f>IF(OR(D815="x",E815="x",F815="x",G815="x"),"DELETED","READ")</f>
        <v>DELETED</v>
      </c>
      <c r="D815" s="5"/>
      <c r="E815" s="5" t="s">
        <v>5431</v>
      </c>
      <c r="F815" s="5"/>
      <c r="G815" s="5"/>
      <c r="H815" s="6" t="s">
        <v>3063</v>
      </c>
      <c r="I815" t="s">
        <v>3062</v>
      </c>
      <c r="J815" t="s">
        <v>3065</v>
      </c>
      <c r="K815" t="s">
        <v>3064</v>
      </c>
      <c r="L815" t="s">
        <v>3070</v>
      </c>
      <c r="N815">
        <v>2024</v>
      </c>
      <c r="O815">
        <v>239</v>
      </c>
      <c r="Q815">
        <v>122435</v>
      </c>
      <c r="R815">
        <v>122435</v>
      </c>
      <c r="T815" t="s">
        <v>3066</v>
      </c>
    </row>
    <row r="816" spans="1:23" x14ac:dyDescent="0.25">
      <c r="A816" s="5"/>
      <c r="B816" t="s">
        <v>5441</v>
      </c>
      <c r="C816" t="str">
        <f>IF(OR(D816="x",E816="x",F816="x",G816="x"),"DELETED","READ")</f>
        <v>DELETED</v>
      </c>
      <c r="D816" s="5"/>
      <c r="E816" s="5" t="s">
        <v>5431</v>
      </c>
      <c r="F816" s="5"/>
      <c r="G816" s="5"/>
      <c r="H816" s="6" t="s">
        <v>2933</v>
      </c>
      <c r="I816" t="s">
        <v>1300</v>
      </c>
      <c r="J816" t="s">
        <v>1830</v>
      </c>
      <c r="K816" t="s">
        <v>2030</v>
      </c>
      <c r="L816" t="s">
        <v>2243</v>
      </c>
      <c r="M816" t="s">
        <v>2170</v>
      </c>
      <c r="N816">
        <v>2011</v>
      </c>
      <c r="O816" t="s">
        <v>18</v>
      </c>
      <c r="Q816" t="s">
        <v>1585</v>
      </c>
      <c r="R816" t="s">
        <v>1586</v>
      </c>
      <c r="T816" t="s">
        <v>18</v>
      </c>
      <c r="V816" t="s">
        <v>1081</v>
      </c>
      <c r="W816" t="s">
        <v>2143</v>
      </c>
    </row>
    <row r="817" spans="1:24" x14ac:dyDescent="0.25">
      <c r="A817" s="5"/>
      <c r="B817" t="s">
        <v>5441</v>
      </c>
      <c r="C817" t="str">
        <f>IF(OR(D817="x",E817="x",F817="x",H817="x"),"DELETED","READ")</f>
        <v>DELETED</v>
      </c>
      <c r="D817" s="5"/>
      <c r="E817" s="5"/>
      <c r="F817" s="5" t="s">
        <v>5431</v>
      </c>
      <c r="G817" s="5"/>
      <c r="H817" t="str">
        <f>HYPERLINK("http://dx.doi.org/10.1007/978-3-031-27815-0_16","http://dx.doi.org/10.1007/978-3-031-27815-0_16")</f>
        <v>http://dx.doi.org/10.1007/978-3-031-27815-0_16</v>
      </c>
      <c r="I817" t="s">
        <v>375</v>
      </c>
      <c r="J817" t="s">
        <v>122</v>
      </c>
      <c r="K817" t="s">
        <v>738</v>
      </c>
      <c r="L817" t="s">
        <v>535</v>
      </c>
      <c r="M817" t="s">
        <v>597</v>
      </c>
      <c r="N817">
        <v>2023</v>
      </c>
      <c r="O817">
        <v>468</v>
      </c>
      <c r="P817" t="s">
        <v>18</v>
      </c>
      <c r="Q817">
        <v>216</v>
      </c>
      <c r="R817">
        <v>228</v>
      </c>
      <c r="S817" t="s">
        <v>18</v>
      </c>
      <c r="T817" t="s">
        <v>901</v>
      </c>
      <c r="U817" t="s">
        <v>902</v>
      </c>
      <c r="V817" t="s">
        <v>908</v>
      </c>
    </row>
    <row r="818" spans="1:24" x14ac:dyDescent="0.25">
      <c r="A818" s="5"/>
      <c r="B818" t="s">
        <v>5426</v>
      </c>
      <c r="C818" t="str">
        <f>IF(OR(D818="x",E818="x",F818="x",G818="x"),"DELETED","READ")</f>
        <v>DELETED</v>
      </c>
      <c r="D818" s="5"/>
      <c r="E818" s="5"/>
      <c r="F818" s="5" t="s">
        <v>5431</v>
      </c>
      <c r="G818" s="5"/>
      <c r="H818" s="6" t="s">
        <v>4874</v>
      </c>
      <c r="I818" t="s">
        <v>4117</v>
      </c>
      <c r="J818" t="s">
        <v>4641</v>
      </c>
      <c r="K818" t="s">
        <v>5800</v>
      </c>
      <c r="L818" t="s">
        <v>5801</v>
      </c>
      <c r="N818">
        <v>2020</v>
      </c>
      <c r="Q818">
        <v>587</v>
      </c>
      <c r="R818">
        <v>605</v>
      </c>
      <c r="V818" t="s">
        <v>5802</v>
      </c>
      <c r="W818" t="s">
        <v>5539</v>
      </c>
    </row>
    <row r="819" spans="1:24" x14ac:dyDescent="0.25">
      <c r="A819" s="5"/>
      <c r="B819" t="s">
        <v>5426</v>
      </c>
      <c r="C819" t="str">
        <f>IF(OR(D819="x",E819="x",F819="x",G819="x"),"DELETED","READ")</f>
        <v>READ</v>
      </c>
      <c r="D819" s="5"/>
      <c r="E819" s="5"/>
      <c r="F819" s="5"/>
      <c r="G819" s="5"/>
      <c r="H819" s="6" t="s">
        <v>5157</v>
      </c>
      <c r="I819" t="s">
        <v>4365</v>
      </c>
      <c r="J819" t="s">
        <v>7232</v>
      </c>
      <c r="K819" t="s">
        <v>6418</v>
      </c>
      <c r="L819" t="s">
        <v>6419</v>
      </c>
      <c r="N819">
        <v>2015</v>
      </c>
      <c r="Q819">
        <v>115</v>
      </c>
      <c r="R819">
        <v>127</v>
      </c>
      <c r="V819" t="s">
        <v>6420</v>
      </c>
      <c r="W819" t="s">
        <v>5539</v>
      </c>
    </row>
    <row r="820" spans="1:24" x14ac:dyDescent="0.25">
      <c r="A820" s="5"/>
      <c r="B820" t="s">
        <v>5436</v>
      </c>
      <c r="C820" t="str">
        <f>IF(OR(D820="x",E820="x",F820="x",G820="x"),"DELETED","READ")</f>
        <v>DELETED</v>
      </c>
      <c r="D820" s="5"/>
      <c r="E820" s="5" t="s">
        <v>5431</v>
      </c>
      <c r="F820" s="5"/>
      <c r="G820" s="5"/>
      <c r="H820" s="6" t="s">
        <v>3359</v>
      </c>
      <c r="I820" t="s">
        <v>3358</v>
      </c>
      <c r="J820" t="s">
        <v>3361</v>
      </c>
      <c r="K820" t="s">
        <v>3360</v>
      </c>
      <c r="L820" t="s">
        <v>3053</v>
      </c>
      <c r="N820">
        <v>2009</v>
      </c>
      <c r="O820">
        <v>34</v>
      </c>
      <c r="P820">
        <v>3</v>
      </c>
      <c r="Q820">
        <v>305</v>
      </c>
      <c r="R820">
        <v>327</v>
      </c>
      <c r="T820" t="s">
        <v>3054</v>
      </c>
    </row>
    <row r="821" spans="1:24" x14ac:dyDescent="0.25">
      <c r="A821" s="5"/>
      <c r="B821" t="s">
        <v>5426</v>
      </c>
      <c r="C821" t="str">
        <f>IF(OR(D821="x",E821="x",F821="x",G821="x"),"DELETED","READ")</f>
        <v>DELETED</v>
      </c>
      <c r="D821" s="5"/>
      <c r="E821" s="5" t="s">
        <v>5431</v>
      </c>
      <c r="F821" s="5"/>
      <c r="G821" s="5"/>
      <c r="H821" s="6" t="s">
        <v>4762</v>
      </c>
      <c r="I821" t="s">
        <v>7458</v>
      </c>
      <c r="J821" t="s">
        <v>7020</v>
      </c>
      <c r="K821" t="s">
        <v>5579</v>
      </c>
      <c r="L821" t="s">
        <v>5580</v>
      </c>
      <c r="N821">
        <v>2024</v>
      </c>
      <c r="Q821">
        <v>48</v>
      </c>
      <c r="R821">
        <v>62</v>
      </c>
      <c r="V821" t="s">
        <v>5488</v>
      </c>
      <c r="W821" t="s">
        <v>5498</v>
      </c>
    </row>
    <row r="822" spans="1:24" x14ac:dyDescent="0.25">
      <c r="A822" s="5"/>
      <c r="B822" t="s">
        <v>5441</v>
      </c>
      <c r="C822" t="str">
        <f>IF(OR(D822="x",E822="x",F822="x",H822="x"),"DELETED","READ")</f>
        <v>READ</v>
      </c>
      <c r="D822" s="5"/>
      <c r="E822" s="5"/>
      <c r="F822" s="5"/>
      <c r="G822" s="5"/>
      <c r="H822" s="6" t="s">
        <v>5300</v>
      </c>
      <c r="I822" t="s">
        <v>279</v>
      </c>
      <c r="J822" t="s">
        <v>26</v>
      </c>
      <c r="K822" t="s">
        <v>642</v>
      </c>
      <c r="L822" t="s">
        <v>536</v>
      </c>
      <c r="M822" t="s">
        <v>598</v>
      </c>
      <c r="N822">
        <v>2010</v>
      </c>
      <c r="O822">
        <v>6275</v>
      </c>
      <c r="P822" t="s">
        <v>18</v>
      </c>
      <c r="Q822">
        <v>293</v>
      </c>
      <c r="R822">
        <v>302</v>
      </c>
      <c r="S822" t="s">
        <v>18</v>
      </c>
      <c r="T822" t="s">
        <v>904</v>
      </c>
      <c r="U822" t="s">
        <v>905</v>
      </c>
      <c r="V822" t="s">
        <v>909</v>
      </c>
      <c r="W822" t="s">
        <v>5640</v>
      </c>
    </row>
    <row r="823" spans="1:24" x14ac:dyDescent="0.25">
      <c r="A823" s="5" t="s">
        <v>5431</v>
      </c>
      <c r="B823" t="s">
        <v>5426</v>
      </c>
      <c r="C823" t="str">
        <f>IF(OR(D823="x",E823="x",F823="x",G823="x"),"DELETED","READ")</f>
        <v>READ</v>
      </c>
      <c r="D823" s="5"/>
      <c r="E823" s="5"/>
      <c r="F823" s="5"/>
      <c r="G823" s="5"/>
      <c r="H823" s="6" t="s">
        <v>5300</v>
      </c>
      <c r="I823" t="s">
        <v>279</v>
      </c>
      <c r="J823" t="s">
        <v>7330</v>
      </c>
      <c r="K823" t="s">
        <v>642</v>
      </c>
      <c r="L823" t="s">
        <v>6735</v>
      </c>
      <c r="N823">
        <v>2010</v>
      </c>
      <c r="Q823">
        <v>293</v>
      </c>
      <c r="R823">
        <v>302</v>
      </c>
      <c r="V823" t="s">
        <v>6736</v>
      </c>
      <c r="W823" t="s">
        <v>5640</v>
      </c>
    </row>
    <row r="824" spans="1:24" x14ac:dyDescent="0.25">
      <c r="A824" s="5"/>
      <c r="B824" t="s">
        <v>5424</v>
      </c>
      <c r="C824" t="str">
        <f>IF(OR(D824="x",E824="x",F824="x",G824="x"),"DELETED","READ")</f>
        <v>DELETED</v>
      </c>
      <c r="D824" s="5"/>
      <c r="E824" s="5"/>
      <c r="F824" s="5" t="s">
        <v>5431</v>
      </c>
      <c r="G824" s="5"/>
      <c r="H824" s="6" t="s">
        <v>5082</v>
      </c>
      <c r="I824" t="s">
        <v>4298</v>
      </c>
      <c r="J824" t="s">
        <v>7189</v>
      </c>
      <c r="K824" t="s">
        <v>6258</v>
      </c>
      <c r="L824" t="s">
        <v>6259</v>
      </c>
      <c r="N824">
        <v>2017</v>
      </c>
      <c r="Q824">
        <v>292</v>
      </c>
      <c r="R824">
        <v>345</v>
      </c>
      <c r="V824" t="s">
        <v>6260</v>
      </c>
      <c r="W824" t="s">
        <v>5539</v>
      </c>
    </row>
    <row r="825" spans="1:24" x14ac:dyDescent="0.25">
      <c r="A825" s="5"/>
      <c r="B825" t="s">
        <v>5441</v>
      </c>
      <c r="C825" t="str">
        <f>IF(OR(D825="x",E825="x",F825="x",G825="x"),"DELETED","READ")</f>
        <v>READ</v>
      </c>
      <c r="D825" s="5"/>
      <c r="E825" s="5"/>
      <c r="F825" s="5"/>
      <c r="G825" s="5"/>
      <c r="H825" s="6" t="s">
        <v>2886</v>
      </c>
      <c r="I825" t="s">
        <v>1250</v>
      </c>
      <c r="J825" t="s">
        <v>1791</v>
      </c>
      <c r="K825" t="s">
        <v>1980</v>
      </c>
      <c r="L825" t="s">
        <v>2243</v>
      </c>
      <c r="M825" t="s">
        <v>2170</v>
      </c>
      <c r="N825">
        <v>2011</v>
      </c>
      <c r="O825" t="s">
        <v>18</v>
      </c>
      <c r="Q825" t="s">
        <v>1413</v>
      </c>
      <c r="R825" t="s">
        <v>1507</v>
      </c>
      <c r="T825" t="s">
        <v>18</v>
      </c>
      <c r="V825" t="s">
        <v>1081</v>
      </c>
      <c r="W825" t="s">
        <v>2143</v>
      </c>
    </row>
    <row r="826" spans="1:24" x14ac:dyDescent="0.25">
      <c r="A826" s="5"/>
      <c r="B826" t="s">
        <v>5441</v>
      </c>
      <c r="C826" t="str">
        <f>IF(OR(D826="x",E826="x",F826="x",H826="x"),"DELETED","READ")</f>
        <v>DELETED</v>
      </c>
      <c r="D826" s="5"/>
      <c r="E826" s="5" t="s">
        <v>5431</v>
      </c>
      <c r="F826" s="5"/>
      <c r="G826" s="5"/>
      <c r="H826" t="str">
        <f>HYPERLINK("http://dx.doi.org/10.1007/978-3-319-42887-1_12","http://dx.doi.org/10.1007/978-3-319-42887-1_12")</f>
        <v>http://dx.doi.org/10.1007/978-3-319-42887-1_12</v>
      </c>
      <c r="I826" t="s">
        <v>401</v>
      </c>
      <c r="J826" t="s">
        <v>147</v>
      </c>
      <c r="K826" t="s">
        <v>764</v>
      </c>
      <c r="L826" t="s">
        <v>544</v>
      </c>
      <c r="M826" t="s">
        <v>602</v>
      </c>
      <c r="N826">
        <v>2016</v>
      </c>
      <c r="O826">
        <v>256</v>
      </c>
      <c r="P826" t="s">
        <v>18</v>
      </c>
      <c r="Q826">
        <v>140</v>
      </c>
      <c r="R826">
        <v>153</v>
      </c>
      <c r="S826" t="s">
        <v>18</v>
      </c>
      <c r="T826" t="s">
        <v>901</v>
      </c>
      <c r="U826" t="s">
        <v>18</v>
      </c>
      <c r="V826" t="s">
        <v>920</v>
      </c>
    </row>
    <row r="827" spans="1:24" x14ac:dyDescent="0.25">
      <c r="A827" s="5"/>
      <c r="B827" t="s">
        <v>5441</v>
      </c>
      <c r="C827" t="str">
        <f>IF(OR(D827="x",E827="x",F827="x",G827="x"),"DELETED","READ")</f>
        <v>READ</v>
      </c>
      <c r="D827" s="5"/>
      <c r="E827" s="5"/>
      <c r="F827" s="5"/>
      <c r="G827" s="5"/>
      <c r="H827" s="6" t="s">
        <v>2837</v>
      </c>
      <c r="I827" t="s">
        <v>1202</v>
      </c>
      <c r="J827" t="s">
        <v>1743</v>
      </c>
      <c r="K827" t="s">
        <v>1932</v>
      </c>
      <c r="L827" t="s">
        <v>2190</v>
      </c>
      <c r="M827" t="s">
        <v>2165</v>
      </c>
      <c r="N827">
        <v>2013</v>
      </c>
      <c r="O827" t="s">
        <v>18</v>
      </c>
      <c r="Q827" t="s">
        <v>1424</v>
      </c>
      <c r="R827" t="s">
        <v>1425</v>
      </c>
      <c r="T827" t="s">
        <v>18</v>
      </c>
      <c r="V827" t="s">
        <v>1047</v>
      </c>
      <c r="W827" t="s">
        <v>2143</v>
      </c>
    </row>
    <row r="828" spans="1:24" x14ac:dyDescent="0.25">
      <c r="A828" s="5"/>
      <c r="B828" t="s">
        <v>5441</v>
      </c>
      <c r="C828" t="str">
        <f>IF(OR(D828="x",E828="x",F828="x",G828="x"),"DELETED","READ")</f>
        <v>DELETED</v>
      </c>
      <c r="D828" s="5" t="s">
        <v>5431</v>
      </c>
      <c r="E828" s="5"/>
      <c r="F828" s="5"/>
      <c r="G828" s="5"/>
      <c r="H828" s="6" t="s">
        <v>2836</v>
      </c>
      <c r="I828" t="s">
        <v>1201</v>
      </c>
      <c r="J828" t="s">
        <v>1742</v>
      </c>
      <c r="K828" t="s">
        <v>1931</v>
      </c>
      <c r="L828" t="s">
        <v>2189</v>
      </c>
      <c r="N828">
        <v>2025</v>
      </c>
      <c r="O828" t="s">
        <v>1421</v>
      </c>
      <c r="Q828" t="s">
        <v>1422</v>
      </c>
      <c r="R828" t="s">
        <v>1423</v>
      </c>
      <c r="T828" t="s">
        <v>990</v>
      </c>
      <c r="V828" t="s">
        <v>18</v>
      </c>
      <c r="W828" t="s">
        <v>2143</v>
      </c>
    </row>
    <row r="829" spans="1:24" x14ac:dyDescent="0.25">
      <c r="A829" s="5"/>
      <c r="B829" t="s">
        <v>5426</v>
      </c>
      <c r="C829" t="str">
        <f>IF(OR(D829="x",E829="x",F829="x",G829="x"),"DELETED","READ")</f>
        <v>DELETED</v>
      </c>
      <c r="D829" s="5" t="s">
        <v>5431</v>
      </c>
      <c r="E829" s="5"/>
      <c r="F829" s="5"/>
      <c r="G829" s="5"/>
      <c r="H829" s="6" t="s">
        <v>4751</v>
      </c>
      <c r="I829" t="s">
        <v>4018</v>
      </c>
      <c r="J829" t="s">
        <v>7012</v>
      </c>
      <c r="K829" t="s">
        <v>5560</v>
      </c>
      <c r="L829" t="s">
        <v>5561</v>
      </c>
      <c r="N829">
        <v>2023</v>
      </c>
      <c r="Q829">
        <v>900</v>
      </c>
      <c r="R829">
        <v>912</v>
      </c>
      <c r="V829" t="s">
        <v>5479</v>
      </c>
      <c r="W829" t="s">
        <v>5539</v>
      </c>
      <c r="X829" t="s">
        <v>7451</v>
      </c>
    </row>
    <row r="830" spans="1:24" x14ac:dyDescent="0.25">
      <c r="A830" s="5"/>
      <c r="B830" t="s">
        <v>5441</v>
      </c>
      <c r="C830" t="str">
        <f>IF(OR(D830="x",E830="x",F830="x",H830="x"),"DELETED","READ")</f>
        <v>DELETED</v>
      </c>
      <c r="D830" s="5" t="s">
        <v>5431</v>
      </c>
      <c r="E830" s="5"/>
      <c r="F830" s="5"/>
      <c r="G830" s="5"/>
      <c r="H830" t="str">
        <f>HYPERLINK("http://dx.doi.org/10.1007/978-3-031-78666-2_25","http://dx.doi.org/10.1007/978-3-031-78666-2_25")</f>
        <v>http://dx.doi.org/10.1007/978-3-031-78666-2_25</v>
      </c>
      <c r="I830" t="s">
        <v>370</v>
      </c>
      <c r="J830" t="s">
        <v>117</v>
      </c>
      <c r="K830" t="s">
        <v>733</v>
      </c>
      <c r="L830" t="s">
        <v>543</v>
      </c>
      <c r="M830" t="s">
        <v>601</v>
      </c>
      <c r="N830">
        <v>2025</v>
      </c>
      <c r="O830">
        <v>534</v>
      </c>
      <c r="P830" t="s">
        <v>18</v>
      </c>
      <c r="Q830">
        <v>332</v>
      </c>
      <c r="R830">
        <v>337</v>
      </c>
      <c r="S830" t="s">
        <v>18</v>
      </c>
      <c r="T830" t="s">
        <v>901</v>
      </c>
      <c r="U830" t="s">
        <v>902</v>
      </c>
      <c r="V830" t="s">
        <v>919</v>
      </c>
    </row>
    <row r="831" spans="1:24" x14ac:dyDescent="0.25">
      <c r="A831" s="5"/>
      <c r="B831" t="s">
        <v>5441</v>
      </c>
      <c r="C831" t="str">
        <f>IF(OR(D831="x",E831="x",F831="x",H831="x"),"DELETED","READ")</f>
        <v>DELETED</v>
      </c>
      <c r="D831" s="5" t="s">
        <v>5431</v>
      </c>
      <c r="E831" s="5"/>
      <c r="F831" s="5"/>
      <c r="G831" s="5"/>
      <c r="H831" t="str">
        <f>HYPERLINK("http://dx.doi.org/10.1007/978-3-031-25383-6_14","http://dx.doi.org/10.1007/978-3-031-25383-6_14")</f>
        <v>http://dx.doi.org/10.1007/978-3-031-25383-6_14</v>
      </c>
      <c r="I831" t="s">
        <v>310</v>
      </c>
      <c r="J831" t="s">
        <v>57</v>
      </c>
      <c r="K831" t="s">
        <v>673</v>
      </c>
      <c r="L831" t="s">
        <v>549</v>
      </c>
      <c r="M831" t="s">
        <v>596</v>
      </c>
      <c r="N831">
        <v>2023</v>
      </c>
      <c r="O831">
        <v>460</v>
      </c>
      <c r="P831" t="s">
        <v>18</v>
      </c>
      <c r="Q831">
        <v>179</v>
      </c>
      <c r="R831">
        <v>191</v>
      </c>
      <c r="S831" t="s">
        <v>18</v>
      </c>
      <c r="T831" t="s">
        <v>901</v>
      </c>
      <c r="U831" t="s">
        <v>902</v>
      </c>
      <c r="V831" t="s">
        <v>925</v>
      </c>
    </row>
    <row r="832" spans="1:24" x14ac:dyDescent="0.25">
      <c r="A832" s="5"/>
      <c r="B832" t="s">
        <v>5424</v>
      </c>
      <c r="C832" t="str">
        <f t="shared" ref="C832:C839" si="43">IF(OR(D832="x",E832="x",F832="x",G832="x"),"DELETED","READ")</f>
        <v>READ</v>
      </c>
      <c r="D832" s="5"/>
      <c r="E832" s="5"/>
      <c r="F832" s="5"/>
      <c r="G832" s="5"/>
      <c r="H832" s="6" t="s">
        <v>5148</v>
      </c>
      <c r="I832" t="s">
        <v>4357</v>
      </c>
      <c r="J832" t="s">
        <v>4682</v>
      </c>
      <c r="K832" t="s">
        <v>6404</v>
      </c>
      <c r="L832" t="s">
        <v>6311</v>
      </c>
      <c r="N832">
        <v>2016</v>
      </c>
      <c r="Q832">
        <v>125</v>
      </c>
      <c r="R832">
        <v>162</v>
      </c>
      <c r="V832" t="s">
        <v>6312</v>
      </c>
      <c r="W832" t="s">
        <v>5640</v>
      </c>
    </row>
    <row r="833" spans="1:23" x14ac:dyDescent="0.25">
      <c r="A833" s="5" t="s">
        <v>5431</v>
      </c>
      <c r="B833" t="s">
        <v>5424</v>
      </c>
      <c r="C833" t="str">
        <f t="shared" si="43"/>
        <v>READ</v>
      </c>
      <c r="D833" s="5"/>
      <c r="E833" s="5"/>
      <c r="F833" s="5"/>
      <c r="G833" s="5"/>
      <c r="H833" s="6" t="s">
        <v>5295</v>
      </c>
      <c r="I833" t="s">
        <v>4357</v>
      </c>
      <c r="J833" t="s">
        <v>4615</v>
      </c>
      <c r="K833" t="s">
        <v>6726</v>
      </c>
      <c r="L833" t="s">
        <v>6720</v>
      </c>
      <c r="N833">
        <v>2011</v>
      </c>
      <c r="Q833">
        <v>95</v>
      </c>
      <c r="R833">
        <v>123</v>
      </c>
      <c r="V833" t="s">
        <v>6721</v>
      </c>
      <c r="W833" t="s">
        <v>5640</v>
      </c>
    </row>
    <row r="834" spans="1:23" x14ac:dyDescent="0.25">
      <c r="A834" s="5"/>
      <c r="B834" t="s">
        <v>5426</v>
      </c>
      <c r="C834" t="str">
        <f t="shared" si="43"/>
        <v>READ</v>
      </c>
      <c r="D834" s="5"/>
      <c r="E834" s="5"/>
      <c r="F834" s="5"/>
      <c r="G834" s="5"/>
      <c r="H834" s="6" t="s">
        <v>5132</v>
      </c>
      <c r="I834" t="s">
        <v>4344</v>
      </c>
      <c r="J834" t="s">
        <v>7217</v>
      </c>
      <c r="K834" t="s">
        <v>6368</v>
      </c>
      <c r="L834" t="s">
        <v>6369</v>
      </c>
      <c r="N834">
        <v>2017</v>
      </c>
      <c r="Q834">
        <v>232</v>
      </c>
      <c r="R834">
        <v>251</v>
      </c>
      <c r="V834" t="s">
        <v>6370</v>
      </c>
      <c r="W834" t="s">
        <v>5539</v>
      </c>
    </row>
    <row r="835" spans="1:23" x14ac:dyDescent="0.25">
      <c r="A835" s="5"/>
      <c r="B835" t="s">
        <v>5441</v>
      </c>
      <c r="C835" t="str">
        <f t="shared" si="43"/>
        <v>DELETED</v>
      </c>
      <c r="D835" s="5" t="s">
        <v>5431</v>
      </c>
      <c r="E835" s="5"/>
      <c r="F835" s="5"/>
      <c r="G835" s="5"/>
      <c r="H835" s="6" t="s">
        <v>2854</v>
      </c>
      <c r="I835" t="s">
        <v>1218</v>
      </c>
      <c r="J835" t="s">
        <v>1759</v>
      </c>
      <c r="K835" t="s">
        <v>1948</v>
      </c>
      <c r="L835" t="s">
        <v>2202</v>
      </c>
      <c r="M835" t="s">
        <v>2172</v>
      </c>
      <c r="N835">
        <v>2012</v>
      </c>
      <c r="O835" t="s">
        <v>18</v>
      </c>
      <c r="Q835" t="s">
        <v>1451</v>
      </c>
      <c r="R835" t="s">
        <v>1452</v>
      </c>
      <c r="T835" t="s">
        <v>18</v>
      </c>
      <c r="V835" t="s">
        <v>1059</v>
      </c>
      <c r="W835" t="s">
        <v>2143</v>
      </c>
    </row>
    <row r="836" spans="1:23" x14ac:dyDescent="0.25">
      <c r="A836" s="5"/>
      <c r="B836" t="s">
        <v>5426</v>
      </c>
      <c r="C836" t="str">
        <f t="shared" si="43"/>
        <v>READ</v>
      </c>
      <c r="D836" s="5"/>
      <c r="E836" s="5"/>
      <c r="F836" s="5"/>
      <c r="G836" s="5"/>
      <c r="H836" s="6" t="s">
        <v>5196</v>
      </c>
      <c r="I836" t="s">
        <v>4400</v>
      </c>
      <c r="J836" t="s">
        <v>7259</v>
      </c>
      <c r="K836" t="s">
        <v>6504</v>
      </c>
      <c r="L836" t="s">
        <v>6505</v>
      </c>
      <c r="N836">
        <v>2014</v>
      </c>
      <c r="Q836">
        <v>580</v>
      </c>
      <c r="R836">
        <v>591</v>
      </c>
      <c r="V836" t="s">
        <v>6506</v>
      </c>
      <c r="W836" t="s">
        <v>5640</v>
      </c>
    </row>
    <row r="837" spans="1:23" x14ac:dyDescent="0.25">
      <c r="A837" s="5"/>
      <c r="B837" t="s">
        <v>5426</v>
      </c>
      <c r="C837" t="str">
        <f t="shared" si="43"/>
        <v>DELETED</v>
      </c>
      <c r="D837" s="5"/>
      <c r="E837" s="5"/>
      <c r="F837" s="5" t="s">
        <v>5431</v>
      </c>
      <c r="G837" s="5"/>
      <c r="H837" s="6" t="s">
        <v>5174</v>
      </c>
      <c r="I837" t="s">
        <v>4379</v>
      </c>
      <c r="J837" t="s">
        <v>7244</v>
      </c>
      <c r="K837" t="s">
        <v>6451</v>
      </c>
      <c r="L837" t="s">
        <v>6452</v>
      </c>
      <c r="N837">
        <v>2015</v>
      </c>
      <c r="Q837">
        <v>327</v>
      </c>
      <c r="R837">
        <v>334</v>
      </c>
      <c r="V837" t="s">
        <v>6453</v>
      </c>
      <c r="W837" t="s">
        <v>5539</v>
      </c>
    </row>
    <row r="838" spans="1:23" x14ac:dyDescent="0.25">
      <c r="A838" s="5"/>
      <c r="B838" t="s">
        <v>5425</v>
      </c>
      <c r="C838" t="str">
        <f t="shared" si="43"/>
        <v>DELETED</v>
      </c>
      <c r="D838" s="5"/>
      <c r="E838" s="5"/>
      <c r="F838" s="5" t="s">
        <v>5431</v>
      </c>
      <c r="G838" s="5"/>
      <c r="H838" s="6" t="s">
        <v>4730</v>
      </c>
      <c r="I838" t="s">
        <v>4006</v>
      </c>
      <c r="J838" t="s">
        <v>4611</v>
      </c>
      <c r="K838" t="s">
        <v>5520</v>
      </c>
      <c r="L838" t="s">
        <v>5510</v>
      </c>
      <c r="N838">
        <v>2022</v>
      </c>
      <c r="O838">
        <v>15</v>
      </c>
      <c r="P838">
        <v>4</v>
      </c>
      <c r="Q838">
        <v>407</v>
      </c>
      <c r="R838">
        <v>420</v>
      </c>
      <c r="T838" t="s">
        <v>912</v>
      </c>
    </row>
    <row r="839" spans="1:23" x14ac:dyDescent="0.25">
      <c r="A839" s="5"/>
      <c r="B839" t="s">
        <v>5436</v>
      </c>
      <c r="C839" t="str">
        <f t="shared" si="43"/>
        <v>DELETED</v>
      </c>
      <c r="D839" s="5"/>
      <c r="E839" s="5"/>
      <c r="F839" s="5" t="s">
        <v>5431</v>
      </c>
      <c r="G839" s="5"/>
      <c r="H839" s="6" t="s">
        <v>3347</v>
      </c>
      <c r="I839" t="s">
        <v>3346</v>
      </c>
      <c r="J839" t="s">
        <v>3349</v>
      </c>
      <c r="K839" t="s">
        <v>3348</v>
      </c>
      <c r="L839" t="s">
        <v>3053</v>
      </c>
      <c r="N839">
        <v>2012</v>
      </c>
      <c r="O839">
        <v>37</v>
      </c>
      <c r="P839">
        <v>7</v>
      </c>
      <c r="Q839">
        <v>654</v>
      </c>
      <c r="R839">
        <v>676</v>
      </c>
      <c r="T839" t="s">
        <v>3054</v>
      </c>
    </row>
    <row r="840" spans="1:23" x14ac:dyDescent="0.25">
      <c r="A840" s="5"/>
      <c r="B840" t="s">
        <v>5436</v>
      </c>
      <c r="C840" t="str">
        <f>IF(OR(D840="x",E840="x",F840="x",H840="x"),"DELETED","READ")</f>
        <v>DELETED</v>
      </c>
      <c r="D840" s="5"/>
      <c r="E840" s="5"/>
      <c r="F840" s="5" t="s">
        <v>5431</v>
      </c>
      <c r="G840" s="5"/>
      <c r="H840" t="str">
        <f>HYPERLINK("http://dx.doi.org/10.1145/2591062.2591080","http://dx.doi.org/10.1145/2591062.2591080")</f>
        <v>http://dx.doi.org/10.1145/2591062.2591080</v>
      </c>
      <c r="I840" t="s">
        <v>348</v>
      </c>
      <c r="J840" t="s">
        <v>94</v>
      </c>
      <c r="K840" t="s">
        <v>711</v>
      </c>
      <c r="L840" t="s">
        <v>560</v>
      </c>
      <c r="M840" t="s">
        <v>610</v>
      </c>
      <c r="N840">
        <v>2014</v>
      </c>
      <c r="O840" t="s">
        <v>18</v>
      </c>
      <c r="P840" t="s">
        <v>18</v>
      </c>
      <c r="Q840">
        <v>658</v>
      </c>
      <c r="R840">
        <v>661</v>
      </c>
      <c r="S840" t="s">
        <v>18</v>
      </c>
      <c r="T840" t="s">
        <v>18</v>
      </c>
      <c r="U840" t="s">
        <v>18</v>
      </c>
      <c r="V840" t="s">
        <v>939</v>
      </c>
    </row>
    <row r="841" spans="1:23" x14ac:dyDescent="0.25">
      <c r="A841" s="5"/>
      <c r="B841" t="s">
        <v>5424</v>
      </c>
      <c r="C841" t="str">
        <f>IF(OR(D841="x",E841="x",F841="x",G841="x"),"DELETED","READ")</f>
        <v>READ</v>
      </c>
      <c r="D841" s="5"/>
      <c r="E841" s="5"/>
      <c r="F841" s="5"/>
      <c r="G841" s="5"/>
      <c r="H841" s="6" t="s">
        <v>4770</v>
      </c>
      <c r="I841" t="s">
        <v>7447</v>
      </c>
      <c r="J841" t="s">
        <v>7027</v>
      </c>
      <c r="K841" t="s">
        <v>5590</v>
      </c>
      <c r="L841" t="s">
        <v>5575</v>
      </c>
      <c r="N841">
        <v>2022</v>
      </c>
      <c r="Q841">
        <v>212</v>
      </c>
      <c r="R841">
        <v>240</v>
      </c>
      <c r="V841" t="s">
        <v>5486</v>
      </c>
      <c r="W841" t="s">
        <v>5539</v>
      </c>
    </row>
    <row r="842" spans="1:23" x14ac:dyDescent="0.25">
      <c r="A842" s="5"/>
      <c r="B842" t="s">
        <v>5441</v>
      </c>
      <c r="C842" t="str">
        <f>IF(OR(D842="x",E842="x",F842="x",H842="x"),"DELETED","READ")</f>
        <v>DELETED</v>
      </c>
      <c r="D842" s="5"/>
      <c r="E842" s="5" t="s">
        <v>5431</v>
      </c>
      <c r="F842" s="5"/>
      <c r="G842" s="5"/>
      <c r="H842" t="str">
        <f>HYPERLINK("http://dx.doi.org/10.1007/978-3-031-78666-2_27","http://dx.doi.org/10.1007/978-3-031-78666-2_27")</f>
        <v>http://dx.doi.org/10.1007/978-3-031-78666-2_27</v>
      </c>
      <c r="I842" t="s">
        <v>339</v>
      </c>
      <c r="J842" t="s">
        <v>85</v>
      </c>
      <c r="K842" t="s">
        <v>702</v>
      </c>
      <c r="L842" t="s">
        <v>543</v>
      </c>
      <c r="M842" t="s">
        <v>601</v>
      </c>
      <c r="N842">
        <v>2025</v>
      </c>
      <c r="O842">
        <v>534</v>
      </c>
      <c r="P842" t="s">
        <v>18</v>
      </c>
      <c r="Q842">
        <v>357</v>
      </c>
      <c r="R842">
        <v>369</v>
      </c>
      <c r="S842" t="s">
        <v>18</v>
      </c>
      <c r="T842" t="s">
        <v>901</v>
      </c>
      <c r="U842" t="s">
        <v>902</v>
      </c>
      <c r="V842" t="s">
        <v>919</v>
      </c>
      <c r="W842" t="s">
        <v>5498</v>
      </c>
    </row>
    <row r="843" spans="1:23" x14ac:dyDescent="0.25">
      <c r="A843" s="5" t="s">
        <v>5431</v>
      </c>
      <c r="B843" t="s">
        <v>5426</v>
      </c>
      <c r="C843" t="str">
        <f>IF(OR(D843="x",E843="x",F843="x",G843="x"),"DELETED","READ")</f>
        <v>DELETED</v>
      </c>
      <c r="D843" s="5"/>
      <c r="E843" s="5" t="s">
        <v>5431</v>
      </c>
      <c r="F843" s="5"/>
      <c r="G843" s="5"/>
      <c r="H843" s="6" t="s">
        <v>4733</v>
      </c>
      <c r="I843" t="s">
        <v>339</v>
      </c>
      <c r="J843" t="s">
        <v>6999</v>
      </c>
      <c r="K843" t="s">
        <v>702</v>
      </c>
      <c r="L843" t="s">
        <v>5526</v>
      </c>
      <c r="N843">
        <v>2025</v>
      </c>
      <c r="Q843">
        <v>357</v>
      </c>
      <c r="R843">
        <v>369</v>
      </c>
      <c r="V843" t="s">
        <v>5465</v>
      </c>
      <c r="W843" t="s">
        <v>5498</v>
      </c>
    </row>
    <row r="844" spans="1:23" x14ac:dyDescent="0.25">
      <c r="A844" s="5"/>
      <c r="B844" t="s">
        <v>5424</v>
      </c>
      <c r="C844" t="str">
        <f>IF(OR(D844="x",E844="x",F844="x",G844="x"),"DELETED","READ")</f>
        <v>DELETED</v>
      </c>
      <c r="D844" s="5" t="s">
        <v>5431</v>
      </c>
      <c r="E844" s="5"/>
      <c r="F844" s="5"/>
      <c r="G844" s="5"/>
      <c r="H844" s="6" t="s">
        <v>4917</v>
      </c>
      <c r="I844" t="s">
        <v>4153</v>
      </c>
      <c r="J844" t="s">
        <v>7096</v>
      </c>
      <c r="K844" t="s">
        <v>5896</v>
      </c>
      <c r="L844" t="s">
        <v>5838</v>
      </c>
      <c r="N844">
        <v>2019</v>
      </c>
      <c r="Q844">
        <v>3</v>
      </c>
      <c r="R844">
        <v>16</v>
      </c>
      <c r="V844" t="s">
        <v>5839</v>
      </c>
      <c r="W844" t="s">
        <v>5505</v>
      </c>
    </row>
    <row r="845" spans="1:23" x14ac:dyDescent="0.25">
      <c r="A845" s="5"/>
      <c r="B845" t="s">
        <v>5436</v>
      </c>
      <c r="C845" t="str">
        <f>IF(OR(D845="x",E845="x",F845="x",G845="x"),"DELETED","READ")</f>
        <v>DELETED</v>
      </c>
      <c r="D845" s="5"/>
      <c r="E845" s="5" t="s">
        <v>5431</v>
      </c>
      <c r="F845" s="5"/>
      <c r="G845" s="5"/>
      <c r="H845" s="6" t="s">
        <v>3367</v>
      </c>
      <c r="I845" t="s">
        <v>3366</v>
      </c>
      <c r="J845" t="s">
        <v>3369</v>
      </c>
      <c r="K845" t="s">
        <v>3368</v>
      </c>
      <c r="L845" t="s">
        <v>3053</v>
      </c>
      <c r="N845">
        <v>2018</v>
      </c>
      <c r="O845">
        <v>73</v>
      </c>
      <c r="Q845">
        <v>1</v>
      </c>
      <c r="R845">
        <v>24</v>
      </c>
      <c r="T845" t="s">
        <v>3054</v>
      </c>
    </row>
    <row r="846" spans="1:23" x14ac:dyDescent="0.25">
      <c r="A846" s="5"/>
      <c r="B846" t="s">
        <v>5441</v>
      </c>
      <c r="C846" t="str">
        <f>IF(OR(D846="x",E846="x",F846="x",H846="x"),"DELETED","READ")</f>
        <v>DELETED</v>
      </c>
      <c r="D846" s="5" t="s">
        <v>5431</v>
      </c>
      <c r="E846" s="5"/>
      <c r="F846" s="5"/>
      <c r="G846" s="5"/>
      <c r="H846" t="str">
        <f>HYPERLINK("http://dx.doi.org/10.1109/ICPM57379.2022.9980816","http://dx.doi.org/10.1109/ICPM57379.2022.9980816")</f>
        <v>http://dx.doi.org/10.1109/ICPM57379.2022.9980816</v>
      </c>
      <c r="I846" t="s">
        <v>426</v>
      </c>
      <c r="J846" t="s">
        <v>171</v>
      </c>
      <c r="K846" t="s">
        <v>789</v>
      </c>
      <c r="L846" t="s">
        <v>542</v>
      </c>
      <c r="M846" t="s">
        <v>597</v>
      </c>
      <c r="N846">
        <v>2022</v>
      </c>
      <c r="O846" t="s">
        <v>18</v>
      </c>
      <c r="P846" t="s">
        <v>18</v>
      </c>
      <c r="Q846">
        <v>136</v>
      </c>
      <c r="R846">
        <v>143</v>
      </c>
      <c r="S846" t="s">
        <v>18</v>
      </c>
      <c r="T846" t="s">
        <v>18</v>
      </c>
      <c r="U846" t="s">
        <v>18</v>
      </c>
      <c r="V846" t="s">
        <v>918</v>
      </c>
    </row>
    <row r="847" spans="1:23" x14ac:dyDescent="0.25">
      <c r="A847" s="5"/>
      <c r="B847" t="s">
        <v>5426</v>
      </c>
      <c r="C847" t="str">
        <f>IF(OR(D847="x",E847="x",F847="x",G847="x"),"DELETED","READ")</f>
        <v>DELETED</v>
      </c>
      <c r="D847" s="5" t="s">
        <v>5431</v>
      </c>
      <c r="E847" s="5"/>
      <c r="F847" s="5"/>
      <c r="G847" s="5"/>
      <c r="H847" s="6" t="s">
        <v>5416</v>
      </c>
      <c r="I847" t="s">
        <v>4601</v>
      </c>
      <c r="J847" t="s">
        <v>7417</v>
      </c>
      <c r="K847" t="s">
        <v>6961</v>
      </c>
      <c r="L847" t="s">
        <v>6962</v>
      </c>
      <c r="N847">
        <v>2004</v>
      </c>
      <c r="Q847">
        <v>454</v>
      </c>
      <c r="R847">
        <v>463</v>
      </c>
      <c r="V847" t="s">
        <v>6963</v>
      </c>
      <c r="W847" t="s">
        <v>5640</v>
      </c>
    </row>
    <row r="848" spans="1:23" x14ac:dyDescent="0.25">
      <c r="A848" s="5"/>
      <c r="B848" t="s">
        <v>5426</v>
      </c>
      <c r="C848" t="str">
        <f>IF(OR(D848="x",E848="x",F848="x",G848="x"),"DELETED","READ")</f>
        <v>DELETED</v>
      </c>
      <c r="D848" s="5"/>
      <c r="E848" s="5" t="s">
        <v>5431</v>
      </c>
      <c r="F848" s="5"/>
      <c r="G848" s="5"/>
      <c r="H848" s="6" t="s">
        <v>5395</v>
      </c>
      <c r="I848" t="s">
        <v>4580</v>
      </c>
      <c r="J848" t="s">
        <v>7402</v>
      </c>
      <c r="K848" t="s">
        <v>6923</v>
      </c>
      <c r="L848" t="s">
        <v>5526</v>
      </c>
      <c r="N848">
        <v>2006</v>
      </c>
      <c r="Q848">
        <v>177</v>
      </c>
      <c r="R848">
        <v>190</v>
      </c>
      <c r="V848" t="s">
        <v>6918</v>
      </c>
      <c r="W848" t="s">
        <v>5640</v>
      </c>
    </row>
    <row r="849" spans="1:23" x14ac:dyDescent="0.25">
      <c r="A849" s="5"/>
      <c r="B849" t="s">
        <v>5441</v>
      </c>
      <c r="C849" t="str">
        <f>IF(OR(D849="x",E849="x",F849="x",H849="x"),"DELETED","READ")</f>
        <v>DELETED</v>
      </c>
      <c r="D849" s="5"/>
      <c r="E849" s="5" t="s">
        <v>5431</v>
      </c>
      <c r="F849" s="5"/>
      <c r="G849" s="5"/>
      <c r="H849" t="str">
        <f>HYPERLINK("http://dx.doi.org/10.1007/978-3-031-70396-6_7","http://dx.doi.org/10.1007/978-3-031-70396-6_7")</f>
        <v>http://dx.doi.org/10.1007/978-3-031-70396-6_7</v>
      </c>
      <c r="I849" t="s">
        <v>382</v>
      </c>
      <c r="J849" t="s">
        <v>128</v>
      </c>
      <c r="K849" t="s">
        <v>745</v>
      </c>
      <c r="L849" t="s">
        <v>556</v>
      </c>
      <c r="M849" t="s">
        <v>601</v>
      </c>
      <c r="N849">
        <v>2024</v>
      </c>
      <c r="O849">
        <v>14940</v>
      </c>
      <c r="P849" t="s">
        <v>18</v>
      </c>
      <c r="Q849">
        <v>111</v>
      </c>
      <c r="R849">
        <v>128</v>
      </c>
      <c r="S849" t="s">
        <v>18</v>
      </c>
      <c r="T849" t="s">
        <v>904</v>
      </c>
      <c r="U849" t="s">
        <v>905</v>
      </c>
      <c r="V849" t="s">
        <v>934</v>
      </c>
    </row>
    <row r="850" spans="1:23" x14ac:dyDescent="0.25">
      <c r="A850" s="5"/>
      <c r="B850" t="s">
        <v>5441</v>
      </c>
      <c r="C850" t="str">
        <f>IF(OR(D850="x",E850="x",F850="x",H850="x"),"DELETED","READ")</f>
        <v>DELETED</v>
      </c>
      <c r="D850" s="5"/>
      <c r="E850" s="5" t="s">
        <v>5431</v>
      </c>
      <c r="F850" s="5"/>
      <c r="G850" s="5"/>
      <c r="H850" t="str">
        <f>HYPERLINK("http://dx.doi.org/10.1007/978-3-031-70418-5_5","http://dx.doi.org/10.1007/978-3-031-70418-5_5")</f>
        <v>http://dx.doi.org/10.1007/978-3-031-70418-5_5</v>
      </c>
      <c r="I850" t="s">
        <v>512</v>
      </c>
      <c r="J850" t="s">
        <v>253</v>
      </c>
      <c r="K850" t="s">
        <v>875</v>
      </c>
      <c r="L850" t="s">
        <v>551</v>
      </c>
      <c r="M850" t="s">
        <v>601</v>
      </c>
      <c r="N850">
        <v>2024</v>
      </c>
      <c r="O850">
        <v>526</v>
      </c>
      <c r="P850" t="s">
        <v>18</v>
      </c>
      <c r="Q850">
        <v>72</v>
      </c>
      <c r="R850">
        <v>89</v>
      </c>
      <c r="S850" t="s">
        <v>18</v>
      </c>
      <c r="T850" t="s">
        <v>901</v>
      </c>
      <c r="U850" t="s">
        <v>902</v>
      </c>
      <c r="V850" t="s">
        <v>927</v>
      </c>
    </row>
    <row r="851" spans="1:23" x14ac:dyDescent="0.25">
      <c r="A851" s="5"/>
      <c r="B851" t="s">
        <v>5436</v>
      </c>
      <c r="C851" t="str">
        <f>IF(OR(D851="x",E851="x",F851="x",G851="x"),"DELETED","READ")</f>
        <v>DELETED</v>
      </c>
      <c r="D851" s="5"/>
      <c r="E851" s="5" t="s">
        <v>5431</v>
      </c>
      <c r="F851" s="5"/>
      <c r="G851" s="5"/>
      <c r="H851" s="6" t="s">
        <v>3105</v>
      </c>
      <c r="I851" t="s">
        <v>3104</v>
      </c>
      <c r="J851" t="s">
        <v>3108</v>
      </c>
      <c r="K851" t="s">
        <v>3106</v>
      </c>
      <c r="L851" t="s">
        <v>3073</v>
      </c>
      <c r="M851" t="s">
        <v>3107</v>
      </c>
      <c r="N851">
        <v>2019</v>
      </c>
      <c r="O851">
        <v>79</v>
      </c>
      <c r="Q851">
        <v>427</v>
      </c>
      <c r="R851">
        <v>432</v>
      </c>
      <c r="T851" t="s">
        <v>3075</v>
      </c>
    </row>
    <row r="852" spans="1:23" x14ac:dyDescent="0.25">
      <c r="A852" s="5"/>
      <c r="B852" t="s">
        <v>5436</v>
      </c>
      <c r="C852" t="str">
        <f>IF(OR(D852="x",E852="x",F852="x",H852="x"),"DELETED","READ")</f>
        <v>READ</v>
      </c>
      <c r="D852" s="5"/>
      <c r="E852" s="5"/>
      <c r="F852" s="5"/>
      <c r="G852" s="5"/>
      <c r="H852" t="str">
        <f>HYPERLINK("http://dx.doi.org/10.1007/s10844-023-00799-9","http://dx.doi.org/10.1007/s10844-023-00799-9")</f>
        <v>http://dx.doi.org/10.1007/s10844-023-00799-9</v>
      </c>
      <c r="I852" t="s">
        <v>332</v>
      </c>
      <c r="J852" t="s">
        <v>20</v>
      </c>
      <c r="K852" t="s">
        <v>695</v>
      </c>
      <c r="L852" t="s">
        <v>558</v>
      </c>
      <c r="M852" t="s">
        <v>18</v>
      </c>
      <c r="N852">
        <v>2023</v>
      </c>
      <c r="O852">
        <v>61</v>
      </c>
      <c r="P852">
        <v>3</v>
      </c>
      <c r="Q852">
        <v>835</v>
      </c>
      <c r="R852">
        <v>857</v>
      </c>
      <c r="S852" t="s">
        <v>18</v>
      </c>
      <c r="T852" t="s">
        <v>937</v>
      </c>
      <c r="U852" t="s">
        <v>938</v>
      </c>
      <c r="V852" t="s">
        <v>18</v>
      </c>
    </row>
    <row r="853" spans="1:23" x14ac:dyDescent="0.25">
      <c r="A853" s="5" t="s">
        <v>5431</v>
      </c>
      <c r="B853" t="s">
        <v>5425</v>
      </c>
      <c r="C853" t="str">
        <f>IF(OR(D853="x",E853="x",F853="x",G853="x"),"DELETED","READ")</f>
        <v>READ</v>
      </c>
      <c r="D853" s="5"/>
      <c r="E853" s="5"/>
      <c r="F853" s="5"/>
      <c r="G853" s="5"/>
      <c r="H853" s="6" t="s">
        <v>4739</v>
      </c>
      <c r="I853" t="s">
        <v>332</v>
      </c>
      <c r="J853" t="s">
        <v>7003</v>
      </c>
      <c r="K853" t="s">
        <v>695</v>
      </c>
      <c r="L853" t="s">
        <v>5536</v>
      </c>
      <c r="N853">
        <v>2023</v>
      </c>
      <c r="O853">
        <v>61</v>
      </c>
      <c r="P853">
        <v>3</v>
      </c>
      <c r="Q853">
        <v>835</v>
      </c>
      <c r="R853">
        <v>857</v>
      </c>
      <c r="T853" t="s">
        <v>938</v>
      </c>
    </row>
    <row r="854" spans="1:23" x14ac:dyDescent="0.25">
      <c r="A854" s="5"/>
      <c r="B854" t="s">
        <v>5441</v>
      </c>
      <c r="C854" t="str">
        <f>IF(OR(D854="x",E854="x",F854="x",H854="x"),"DELETED","READ")</f>
        <v>DELETED</v>
      </c>
      <c r="D854" s="5" t="s">
        <v>5431</v>
      </c>
      <c r="E854" s="5"/>
      <c r="F854" s="5"/>
      <c r="G854" s="5"/>
      <c r="H854" t="str">
        <f>HYPERLINK("http://dx.doi.org/10.1007/978-3-319-42887-1_14","http://dx.doi.org/10.1007/978-3-319-42887-1_14")</f>
        <v>http://dx.doi.org/10.1007/978-3-319-42887-1_14</v>
      </c>
      <c r="I854" t="s">
        <v>293</v>
      </c>
      <c r="J854" t="s">
        <v>40</v>
      </c>
      <c r="K854" t="s">
        <v>656</v>
      </c>
      <c r="L854" t="s">
        <v>544</v>
      </c>
      <c r="M854" t="s">
        <v>602</v>
      </c>
      <c r="N854">
        <v>2016</v>
      </c>
      <c r="O854">
        <v>256</v>
      </c>
      <c r="P854" t="s">
        <v>18</v>
      </c>
      <c r="Q854">
        <v>167</v>
      </c>
      <c r="R854">
        <v>178</v>
      </c>
      <c r="S854" t="s">
        <v>18</v>
      </c>
      <c r="T854" t="s">
        <v>901</v>
      </c>
      <c r="U854" t="s">
        <v>18</v>
      </c>
      <c r="V854" t="s">
        <v>920</v>
      </c>
    </row>
    <row r="855" spans="1:23" x14ac:dyDescent="0.25">
      <c r="A855" s="5"/>
      <c r="B855" t="s">
        <v>5441</v>
      </c>
      <c r="C855" t="str">
        <f>IF(OR(D855="x",E855="x",F855="x",H855="x"),"DELETED","READ")</f>
        <v>DELETED</v>
      </c>
      <c r="D855" s="5"/>
      <c r="E855" s="5" t="s">
        <v>5431</v>
      </c>
      <c r="F855" s="5"/>
      <c r="G855" s="5"/>
      <c r="H855" t="str">
        <f>HYPERLINK("http://dx.doi.org/10.1007/978-3-031-16103-2_19","http://dx.doi.org/10.1007/978-3-031-16103-2_19")</f>
        <v>http://dx.doi.org/10.1007/978-3-031-16103-2_19</v>
      </c>
      <c r="I855" t="s">
        <v>292</v>
      </c>
      <c r="J855" t="s">
        <v>39</v>
      </c>
      <c r="K855" t="s">
        <v>655</v>
      </c>
      <c r="L855" t="s">
        <v>533</v>
      </c>
      <c r="M855" t="s">
        <v>596</v>
      </c>
      <c r="N855">
        <v>2022</v>
      </c>
      <c r="O855">
        <v>13420</v>
      </c>
      <c r="P855" t="s">
        <v>18</v>
      </c>
      <c r="Q855">
        <v>268</v>
      </c>
      <c r="R855">
        <v>285</v>
      </c>
      <c r="S855" t="s">
        <v>18</v>
      </c>
      <c r="T855" t="s">
        <v>904</v>
      </c>
      <c r="U855" t="s">
        <v>905</v>
      </c>
      <c r="V855" t="s">
        <v>906</v>
      </c>
    </row>
    <row r="856" spans="1:23" x14ac:dyDescent="0.25">
      <c r="A856" s="5"/>
      <c r="B856" t="s">
        <v>5426</v>
      </c>
      <c r="C856" t="str">
        <f>IF(OR(D856="x",E856="x",F856="x",G856="x"),"DELETED","READ")</f>
        <v>DELETED</v>
      </c>
      <c r="D856" s="5"/>
      <c r="E856" s="5"/>
      <c r="F856" s="5" t="s">
        <v>5431</v>
      </c>
      <c r="G856" s="5"/>
      <c r="H856" s="6" t="s">
        <v>4855</v>
      </c>
      <c r="I856" t="s">
        <v>4099</v>
      </c>
      <c r="J856" t="s">
        <v>7002</v>
      </c>
      <c r="K856" t="s">
        <v>5756</v>
      </c>
      <c r="L856" t="s">
        <v>5526</v>
      </c>
      <c r="N856">
        <v>2020</v>
      </c>
      <c r="Q856">
        <v>206</v>
      </c>
      <c r="R856">
        <v>218</v>
      </c>
      <c r="V856" t="s">
        <v>5757</v>
      </c>
      <c r="W856" t="s">
        <v>5539</v>
      </c>
    </row>
    <row r="857" spans="1:23" x14ac:dyDescent="0.25">
      <c r="A857" s="5"/>
      <c r="B857" t="s">
        <v>5424</v>
      </c>
      <c r="C857" t="str">
        <f>IF(OR(D857="x",E857="x",F857="x",G857="x"),"DELETED","READ")</f>
        <v>DELETED</v>
      </c>
      <c r="D857" s="5"/>
      <c r="E857" s="5"/>
      <c r="F857" s="5" t="s">
        <v>5431</v>
      </c>
      <c r="G857" s="5"/>
      <c r="H857" s="6" t="s">
        <v>5122</v>
      </c>
      <c r="I857" t="s">
        <v>4334</v>
      </c>
      <c r="J857" t="s">
        <v>4682</v>
      </c>
      <c r="K857" t="s">
        <v>6346</v>
      </c>
      <c r="L857" t="s">
        <v>6311</v>
      </c>
      <c r="N857">
        <v>2016</v>
      </c>
      <c r="Q857">
        <v>353</v>
      </c>
      <c r="R857">
        <v>385</v>
      </c>
      <c r="V857" t="s">
        <v>6312</v>
      </c>
      <c r="W857" t="s">
        <v>5640</v>
      </c>
    </row>
    <row r="858" spans="1:23" x14ac:dyDescent="0.25">
      <c r="A858" s="5"/>
      <c r="B858" t="s">
        <v>5426</v>
      </c>
      <c r="C858" t="str">
        <f>IF(OR(D858="x",E858="x",F858="x",G858="x"),"DELETED","READ")</f>
        <v>DELETED</v>
      </c>
      <c r="D858" s="5"/>
      <c r="E858" s="5"/>
      <c r="F858" s="5" t="s">
        <v>5431</v>
      </c>
      <c r="G858" s="5"/>
      <c r="H858" s="6" t="s">
        <v>5268</v>
      </c>
      <c r="I858" t="s">
        <v>4469</v>
      </c>
      <c r="J858" t="s">
        <v>7305</v>
      </c>
      <c r="K858" t="s">
        <v>6667</v>
      </c>
      <c r="L858" t="s">
        <v>6668</v>
      </c>
      <c r="N858">
        <v>2012</v>
      </c>
      <c r="Q858">
        <v>126</v>
      </c>
      <c r="R858">
        <v>131</v>
      </c>
      <c r="V858" t="s">
        <v>6669</v>
      </c>
      <c r="W858" t="s">
        <v>5640</v>
      </c>
    </row>
    <row r="859" spans="1:23" x14ac:dyDescent="0.25">
      <c r="A859" s="5"/>
      <c r="B859" t="s">
        <v>5424</v>
      </c>
      <c r="C859" t="str">
        <f>IF(OR(D859="x",E859="x",F859="x",G859="x"),"DELETED","READ")</f>
        <v>DELETED</v>
      </c>
      <c r="D859" s="5"/>
      <c r="E859" s="5" t="s">
        <v>5431</v>
      </c>
      <c r="F859" s="5"/>
      <c r="G859" s="5"/>
      <c r="H859" s="6" t="s">
        <v>4962</v>
      </c>
      <c r="I859" t="s">
        <v>7483</v>
      </c>
      <c r="J859" t="s">
        <v>4615</v>
      </c>
      <c r="K859" t="s">
        <v>5990</v>
      </c>
      <c r="L859" t="s">
        <v>5991</v>
      </c>
      <c r="N859">
        <v>2022</v>
      </c>
      <c r="Q859">
        <v>539</v>
      </c>
      <c r="R859">
        <v>558</v>
      </c>
      <c r="V859" t="s">
        <v>5992</v>
      </c>
      <c r="W859" t="s">
        <v>5498</v>
      </c>
    </row>
    <row r="860" spans="1:23" x14ac:dyDescent="0.25">
      <c r="A860" s="5"/>
      <c r="B860" t="s">
        <v>5441</v>
      </c>
      <c r="C860" t="str">
        <f>IF(OR(D860="x",E860="x",F860="x",H860="x"),"DELETED","READ")</f>
        <v>DELETED</v>
      </c>
      <c r="D860" s="5"/>
      <c r="E860" s="5"/>
      <c r="F860" s="5" t="s">
        <v>5431</v>
      </c>
      <c r="G860" s="5"/>
      <c r="H860" t="str">
        <f>HYPERLINK("http://dx.doi.org/10.1109/ICPM63005.2024.10680665","http://dx.doi.org/10.1109/ICPM63005.2024.10680665")</f>
        <v>http://dx.doi.org/10.1109/ICPM63005.2024.10680665</v>
      </c>
      <c r="I860" t="s">
        <v>280</v>
      </c>
      <c r="J860" t="s">
        <v>27</v>
      </c>
      <c r="K860" t="s">
        <v>643</v>
      </c>
      <c r="L860" t="s">
        <v>537</v>
      </c>
      <c r="M860" t="s">
        <v>599</v>
      </c>
      <c r="N860">
        <v>2024</v>
      </c>
      <c r="O860" t="s">
        <v>18</v>
      </c>
      <c r="P860" t="s">
        <v>18</v>
      </c>
      <c r="Q860">
        <v>57</v>
      </c>
      <c r="R860">
        <v>64</v>
      </c>
      <c r="S860" t="s">
        <v>18</v>
      </c>
      <c r="T860" t="s">
        <v>18</v>
      </c>
      <c r="U860" t="s">
        <v>18</v>
      </c>
      <c r="V860" t="s">
        <v>910</v>
      </c>
    </row>
    <row r="861" spans="1:23" x14ac:dyDescent="0.25">
      <c r="A861" s="5"/>
      <c r="B861" t="s">
        <v>5441</v>
      </c>
      <c r="C861" t="str">
        <f>IF(OR(D861="x",E861="x",F861="x",H861="x"),"DELETED","READ")</f>
        <v>DELETED</v>
      </c>
      <c r="D861" s="5"/>
      <c r="E861" s="5" t="s">
        <v>5431</v>
      </c>
      <c r="F861" s="5"/>
      <c r="G861" s="5"/>
      <c r="H861" t="str">
        <f>HYPERLINK("http://dx.doi.org/10.1109/ICPM.2019.00018","http://dx.doi.org/10.1109/ICPM.2019.00018")</f>
        <v>http://dx.doi.org/10.1109/ICPM.2019.00018</v>
      </c>
      <c r="I861" t="s">
        <v>445</v>
      </c>
      <c r="J861" t="s">
        <v>189</v>
      </c>
      <c r="K861" t="s">
        <v>808</v>
      </c>
      <c r="L861" t="s">
        <v>545</v>
      </c>
      <c r="M861" t="s">
        <v>603</v>
      </c>
      <c r="N861">
        <v>2019</v>
      </c>
      <c r="O861" t="s">
        <v>18</v>
      </c>
      <c r="P861" t="s">
        <v>18</v>
      </c>
      <c r="Q861">
        <v>49</v>
      </c>
      <c r="R861">
        <v>56</v>
      </c>
      <c r="S861" t="s">
        <v>18</v>
      </c>
      <c r="T861" t="s">
        <v>18</v>
      </c>
      <c r="U861" t="s">
        <v>18</v>
      </c>
      <c r="V861" t="s">
        <v>921</v>
      </c>
    </row>
    <row r="862" spans="1:23" x14ac:dyDescent="0.25">
      <c r="A862" s="5"/>
      <c r="B862" t="s">
        <v>5441</v>
      </c>
      <c r="C862" t="str">
        <f>IF(OR(D862="x",E862="x",F862="x",H862="x"),"DELETED","READ")</f>
        <v>DELETED</v>
      </c>
      <c r="D862" s="5" t="s">
        <v>5431</v>
      </c>
      <c r="E862" s="5"/>
      <c r="F862" s="5"/>
      <c r="G862" s="5"/>
      <c r="H862" t="str">
        <f>HYPERLINK("http://dx.doi.org/10.1007/978-3-031-70396-6_13","http://dx.doi.org/10.1007/978-3-031-70396-6_13")</f>
        <v>http://dx.doi.org/10.1007/978-3-031-70396-6_13</v>
      </c>
      <c r="I862" t="s">
        <v>342</v>
      </c>
      <c r="J862" t="s">
        <v>88</v>
      </c>
      <c r="K862" t="s">
        <v>705</v>
      </c>
      <c r="L862" t="s">
        <v>556</v>
      </c>
      <c r="M862" t="s">
        <v>601</v>
      </c>
      <c r="N862">
        <v>2024</v>
      </c>
      <c r="O862">
        <v>14940</v>
      </c>
      <c r="P862" t="s">
        <v>18</v>
      </c>
      <c r="Q862">
        <v>221</v>
      </c>
      <c r="R862">
        <v>237</v>
      </c>
      <c r="S862" t="s">
        <v>18</v>
      </c>
      <c r="T862" t="s">
        <v>904</v>
      </c>
      <c r="U862" t="s">
        <v>905</v>
      </c>
      <c r="V862" t="s">
        <v>934</v>
      </c>
    </row>
    <row r="863" spans="1:23" x14ac:dyDescent="0.25">
      <c r="A863" s="5"/>
      <c r="B863" t="s">
        <v>5424</v>
      </c>
      <c r="C863" t="str">
        <f t="shared" ref="C863:C870" si="44">IF(OR(D863="x",E863="x",F863="x",G863="x"),"DELETED","READ")</f>
        <v>DELETED</v>
      </c>
      <c r="D863" s="5"/>
      <c r="E863" s="5"/>
      <c r="F863" s="5" t="s">
        <v>5431</v>
      </c>
      <c r="G863" s="5"/>
      <c r="H863" s="6" t="s">
        <v>4852</v>
      </c>
      <c r="I863" t="s">
        <v>4097</v>
      </c>
      <c r="J863" t="s">
        <v>7074</v>
      </c>
      <c r="K863" t="s">
        <v>5751</v>
      </c>
      <c r="L863" t="s">
        <v>5752</v>
      </c>
      <c r="N863">
        <v>2021</v>
      </c>
      <c r="Q863">
        <v>161</v>
      </c>
      <c r="R863">
        <v>187</v>
      </c>
      <c r="V863" t="s">
        <v>5753</v>
      </c>
      <c r="W863" t="s">
        <v>5505</v>
      </c>
    </row>
    <row r="864" spans="1:23" x14ac:dyDescent="0.25">
      <c r="A864" s="5"/>
      <c r="B864" t="s">
        <v>5424</v>
      </c>
      <c r="C864" t="str">
        <f t="shared" si="44"/>
        <v>DELETED</v>
      </c>
      <c r="D864" s="5" t="s">
        <v>5431</v>
      </c>
      <c r="E864" s="5"/>
      <c r="F864" s="5"/>
      <c r="G864" s="5"/>
      <c r="H864" s="6" t="s">
        <v>4766</v>
      </c>
      <c r="I864" t="s">
        <v>4030</v>
      </c>
      <c r="J864" t="s">
        <v>7024</v>
      </c>
      <c r="K864" t="s">
        <v>5585</v>
      </c>
      <c r="L864" t="s">
        <v>5586</v>
      </c>
      <c r="N864">
        <v>2022</v>
      </c>
      <c r="Q864">
        <v>377</v>
      </c>
      <c r="R864">
        <v>408</v>
      </c>
      <c r="V864" t="s">
        <v>5490</v>
      </c>
      <c r="W864" t="s">
        <v>5539</v>
      </c>
    </row>
    <row r="865" spans="1:24" x14ac:dyDescent="0.25">
      <c r="A865" s="5" t="s">
        <v>5431</v>
      </c>
      <c r="B865" t="s">
        <v>5441</v>
      </c>
      <c r="C865" t="str">
        <f t="shared" si="44"/>
        <v>READ</v>
      </c>
      <c r="D865" s="5"/>
      <c r="E865" s="5"/>
      <c r="F865" s="5"/>
      <c r="G865" s="5"/>
      <c r="H865" s="6" t="s">
        <v>2887</v>
      </c>
      <c r="I865" t="s">
        <v>1251</v>
      </c>
      <c r="J865" t="s">
        <v>1791</v>
      </c>
      <c r="K865" t="s">
        <v>1981</v>
      </c>
      <c r="L865" t="s">
        <v>2244</v>
      </c>
      <c r="M865" t="s">
        <v>2271</v>
      </c>
      <c r="N865">
        <v>2005</v>
      </c>
      <c r="O865" t="s">
        <v>1413</v>
      </c>
      <c r="Q865" t="s">
        <v>1413</v>
      </c>
      <c r="R865" t="s">
        <v>1508</v>
      </c>
      <c r="T865" t="s">
        <v>18</v>
      </c>
      <c r="V865" t="s">
        <v>1082</v>
      </c>
      <c r="W865" t="s">
        <v>2143</v>
      </c>
    </row>
    <row r="866" spans="1:24" x14ac:dyDescent="0.25">
      <c r="A866" s="5"/>
      <c r="B866" t="s">
        <v>5436</v>
      </c>
      <c r="C866" t="str">
        <f t="shared" si="44"/>
        <v>READ</v>
      </c>
      <c r="D866" s="5"/>
      <c r="E866" s="5"/>
      <c r="F866" s="5"/>
      <c r="G866" s="5"/>
      <c r="H866" s="6" t="s">
        <v>3176</v>
      </c>
      <c r="I866" t="s">
        <v>3175</v>
      </c>
      <c r="J866" t="s">
        <v>3179</v>
      </c>
      <c r="K866" t="s">
        <v>1981</v>
      </c>
      <c r="L866" t="s">
        <v>3177</v>
      </c>
      <c r="N866">
        <v>2007</v>
      </c>
      <c r="O866">
        <v>21</v>
      </c>
      <c r="P866">
        <v>2</v>
      </c>
      <c r="Q866">
        <v>191</v>
      </c>
      <c r="R866">
        <v>199</v>
      </c>
      <c r="T866" t="s">
        <v>3178</v>
      </c>
    </row>
    <row r="867" spans="1:24" x14ac:dyDescent="0.25">
      <c r="A867" s="5"/>
      <c r="B867" t="s">
        <v>5424</v>
      </c>
      <c r="C867" t="str">
        <f t="shared" si="44"/>
        <v>DELETED</v>
      </c>
      <c r="D867" s="5"/>
      <c r="E867" s="5"/>
      <c r="F867" s="5" t="s">
        <v>5431</v>
      </c>
      <c r="G867" s="5"/>
      <c r="H867" s="6" t="s">
        <v>5357</v>
      </c>
      <c r="I867" t="s">
        <v>4544</v>
      </c>
      <c r="J867" t="s">
        <v>4713</v>
      </c>
      <c r="K867" t="s">
        <v>6846</v>
      </c>
      <c r="L867" t="s">
        <v>6847</v>
      </c>
      <c r="N867">
        <v>2008</v>
      </c>
      <c r="Q867">
        <v>637</v>
      </c>
      <c r="R867">
        <v>657</v>
      </c>
      <c r="V867" t="s">
        <v>6848</v>
      </c>
      <c r="W867" t="s">
        <v>5640</v>
      </c>
    </row>
    <row r="868" spans="1:24" x14ac:dyDescent="0.25">
      <c r="A868" s="5"/>
      <c r="B868" t="s">
        <v>5425</v>
      </c>
      <c r="C868" t="str">
        <f t="shared" si="44"/>
        <v>DELETED</v>
      </c>
      <c r="D868" s="5"/>
      <c r="E868" s="5" t="s">
        <v>5431</v>
      </c>
      <c r="F868" s="5"/>
      <c r="G868" s="5"/>
      <c r="H868" s="6" t="s">
        <v>5399</v>
      </c>
      <c r="I868" t="s">
        <v>4584</v>
      </c>
      <c r="J868" t="s">
        <v>7405</v>
      </c>
      <c r="K868" t="s">
        <v>6929</v>
      </c>
      <c r="L868" t="s">
        <v>6930</v>
      </c>
      <c r="N868">
        <v>2005</v>
      </c>
      <c r="O868">
        <v>14</v>
      </c>
      <c r="P868">
        <v>6</v>
      </c>
      <c r="Q868">
        <v>549</v>
      </c>
      <c r="R868">
        <v>593</v>
      </c>
      <c r="T868" t="s">
        <v>6931</v>
      </c>
    </row>
    <row r="869" spans="1:24" x14ac:dyDescent="0.25">
      <c r="A869" s="5"/>
      <c r="B869" t="s">
        <v>5426</v>
      </c>
      <c r="C869" t="str">
        <f t="shared" si="44"/>
        <v>READ</v>
      </c>
      <c r="D869" s="5"/>
      <c r="E869" s="5"/>
      <c r="F869" s="5"/>
      <c r="G869" s="5"/>
      <c r="H869" s="6" t="s">
        <v>5237</v>
      </c>
      <c r="I869" t="s">
        <v>4440</v>
      </c>
      <c r="J869" t="s">
        <v>7283</v>
      </c>
      <c r="K869" t="s">
        <v>6592</v>
      </c>
      <c r="L869" t="s">
        <v>5526</v>
      </c>
      <c r="N869">
        <v>2012</v>
      </c>
      <c r="Q869">
        <v>169</v>
      </c>
      <c r="R869">
        <v>194</v>
      </c>
      <c r="V869" t="s">
        <v>6593</v>
      </c>
      <c r="W869" t="s">
        <v>5640</v>
      </c>
    </row>
    <row r="870" spans="1:24" x14ac:dyDescent="0.25">
      <c r="A870" s="5"/>
      <c r="B870" t="s">
        <v>5441</v>
      </c>
      <c r="C870" t="str">
        <f t="shared" si="44"/>
        <v>DELETED</v>
      </c>
      <c r="D870" s="5"/>
      <c r="E870" s="5" t="s">
        <v>5431</v>
      </c>
      <c r="F870" s="5"/>
      <c r="G870" s="5"/>
      <c r="H870" s="6" t="s">
        <v>2849</v>
      </c>
      <c r="I870" t="s">
        <v>1213</v>
      </c>
      <c r="J870" t="s">
        <v>1754</v>
      </c>
      <c r="K870" t="s">
        <v>1943</v>
      </c>
      <c r="L870" t="s">
        <v>2198</v>
      </c>
      <c r="M870" t="s">
        <v>2153</v>
      </c>
      <c r="N870">
        <v>2016</v>
      </c>
      <c r="O870" t="s">
        <v>18</v>
      </c>
      <c r="Q870" t="s">
        <v>1447</v>
      </c>
      <c r="R870" t="s">
        <v>1448</v>
      </c>
      <c r="T870" t="s">
        <v>18</v>
      </c>
      <c r="V870" t="s">
        <v>1055</v>
      </c>
      <c r="W870" t="s">
        <v>2143</v>
      </c>
    </row>
    <row r="871" spans="1:24" x14ac:dyDescent="0.25">
      <c r="A871" s="5"/>
      <c r="B871" t="s">
        <v>5441</v>
      </c>
      <c r="C871" t="str">
        <f>IF(OR(D871="x",E871="x",F871="x",H871="x"),"DELETED","READ")</f>
        <v>DELETED</v>
      </c>
      <c r="D871" s="5" t="s">
        <v>5431</v>
      </c>
      <c r="E871" s="5"/>
      <c r="F871" s="5"/>
      <c r="G871" s="5"/>
      <c r="H871" t="str">
        <f>HYPERLINK("http://dx.doi.org/10.1109/ICPM57379.2022.9980619","http://dx.doi.org/10.1109/ICPM57379.2022.9980619")</f>
        <v>http://dx.doi.org/10.1109/ICPM57379.2022.9980619</v>
      </c>
      <c r="I871" t="s">
        <v>288</v>
      </c>
      <c r="J871" t="s">
        <v>35</v>
      </c>
      <c r="K871" t="s">
        <v>651</v>
      </c>
      <c r="L871" t="s">
        <v>542</v>
      </c>
      <c r="M871" t="s">
        <v>597</v>
      </c>
      <c r="N871">
        <v>2022</v>
      </c>
      <c r="O871" t="s">
        <v>18</v>
      </c>
      <c r="P871" t="s">
        <v>18</v>
      </c>
      <c r="Q871">
        <v>144</v>
      </c>
      <c r="R871">
        <v>151</v>
      </c>
      <c r="S871" t="s">
        <v>18</v>
      </c>
      <c r="T871" t="s">
        <v>18</v>
      </c>
      <c r="U871" t="s">
        <v>18</v>
      </c>
      <c r="V871" t="s">
        <v>918</v>
      </c>
    </row>
    <row r="872" spans="1:24" x14ac:dyDescent="0.25">
      <c r="A872" s="5"/>
      <c r="B872" t="s">
        <v>5425</v>
      </c>
      <c r="C872" t="str">
        <f>IF(OR(D872="x",E872="x",F872="x",G872="x"),"DELETED","READ")</f>
        <v>READ</v>
      </c>
      <c r="D872" s="5"/>
      <c r="E872" s="5"/>
      <c r="F872" s="5"/>
      <c r="G872" s="5"/>
      <c r="H872" s="6" t="s">
        <v>4777</v>
      </c>
      <c r="I872" t="s">
        <v>4036</v>
      </c>
      <c r="J872" t="s">
        <v>7030</v>
      </c>
      <c r="K872" t="s">
        <v>5602</v>
      </c>
      <c r="L872" t="s">
        <v>5510</v>
      </c>
      <c r="N872">
        <v>2023</v>
      </c>
      <c r="O872">
        <v>18</v>
      </c>
      <c r="P872">
        <v>2</v>
      </c>
      <c r="Q872">
        <v>139</v>
      </c>
      <c r="R872">
        <v>155</v>
      </c>
      <c r="T872" t="s">
        <v>912</v>
      </c>
    </row>
    <row r="873" spans="1:24" x14ac:dyDescent="0.25">
      <c r="A873" s="5"/>
      <c r="B873" t="s">
        <v>5441</v>
      </c>
      <c r="C873" t="str">
        <f>IF(OR(D873="x",E873="x",F873="x",G873="x"),"DELETED","READ")</f>
        <v>DELETED</v>
      </c>
      <c r="D873" s="5"/>
      <c r="E873" s="5" t="s">
        <v>5431</v>
      </c>
      <c r="F873" s="5"/>
      <c r="G873" s="5"/>
      <c r="H873" s="6" t="s">
        <v>3022</v>
      </c>
      <c r="I873" t="s">
        <v>1405</v>
      </c>
      <c r="J873" t="s">
        <v>1926</v>
      </c>
      <c r="K873" t="s">
        <v>2132</v>
      </c>
      <c r="L873" t="s">
        <v>2446</v>
      </c>
      <c r="N873">
        <v>2012</v>
      </c>
      <c r="O873" t="s">
        <v>1416</v>
      </c>
      <c r="P873">
        <v>1</v>
      </c>
      <c r="Q873" t="s">
        <v>1729</v>
      </c>
      <c r="R873" t="s">
        <v>1730</v>
      </c>
      <c r="T873" t="s">
        <v>1038</v>
      </c>
      <c r="V873" t="s">
        <v>18</v>
      </c>
      <c r="W873" t="s">
        <v>2143</v>
      </c>
    </row>
    <row r="874" spans="1:24" x14ac:dyDescent="0.25">
      <c r="A874" s="5"/>
      <c r="B874" t="s">
        <v>5441</v>
      </c>
      <c r="C874" t="str">
        <f>IF(OR(D874="x",E874="x",F874="x",G874="x"),"DELETED","READ")</f>
        <v>READ</v>
      </c>
      <c r="D874" s="5"/>
      <c r="E874" s="5"/>
      <c r="F874" s="5"/>
      <c r="G874" s="5"/>
      <c r="H874" s="6" t="s">
        <v>2909</v>
      </c>
      <c r="I874" t="s">
        <v>1275</v>
      </c>
      <c r="J874" t="s">
        <v>1813</v>
      </c>
      <c r="K874" t="s">
        <v>2005</v>
      </c>
      <c r="L874" t="s">
        <v>2265</v>
      </c>
      <c r="M874" t="s">
        <v>2273</v>
      </c>
      <c r="N874">
        <v>2018</v>
      </c>
      <c r="O874" t="s">
        <v>18</v>
      </c>
      <c r="Q874" t="s">
        <v>1464</v>
      </c>
      <c r="R874" t="s">
        <v>1416</v>
      </c>
      <c r="T874" t="s">
        <v>18</v>
      </c>
      <c r="V874" t="s">
        <v>1101</v>
      </c>
      <c r="W874" t="s">
        <v>2143</v>
      </c>
    </row>
    <row r="875" spans="1:24" x14ac:dyDescent="0.25">
      <c r="A875" s="5"/>
      <c r="B875" t="s">
        <v>5441</v>
      </c>
      <c r="C875" t="str">
        <f>IF(OR(D875="x",E875="x",F875="x",H875="x"),"DELETED","READ")</f>
        <v>DELETED</v>
      </c>
      <c r="D875" s="5"/>
      <c r="E875" s="5"/>
      <c r="F875" s="5" t="s">
        <v>5431</v>
      </c>
      <c r="G875" s="5"/>
      <c r="H875" t="str">
        <f>HYPERLINK("http://dx.doi.org/10.1007/978-3-319-23063-4_25","http://dx.doi.org/10.1007/978-3-319-23063-4_25")</f>
        <v>http://dx.doi.org/10.1007/978-3-319-23063-4_25</v>
      </c>
      <c r="I875" t="s">
        <v>314</v>
      </c>
      <c r="J875" t="s">
        <v>61</v>
      </c>
      <c r="K875" t="s">
        <v>677</v>
      </c>
      <c r="L875" t="s">
        <v>552</v>
      </c>
      <c r="M875" t="s">
        <v>602</v>
      </c>
      <c r="N875">
        <v>2015</v>
      </c>
      <c r="O875">
        <v>9253</v>
      </c>
      <c r="P875" t="s">
        <v>18</v>
      </c>
      <c r="Q875">
        <v>367</v>
      </c>
      <c r="R875">
        <v>385</v>
      </c>
      <c r="S875" t="s">
        <v>18</v>
      </c>
      <c r="T875" t="s">
        <v>904</v>
      </c>
      <c r="U875" t="s">
        <v>905</v>
      </c>
      <c r="V875" t="s">
        <v>928</v>
      </c>
      <c r="W875" t="s">
        <v>5539</v>
      </c>
    </row>
    <row r="876" spans="1:24" x14ac:dyDescent="0.25">
      <c r="A876" s="5" t="s">
        <v>5431</v>
      </c>
      <c r="B876" t="s">
        <v>5426</v>
      </c>
      <c r="C876" t="str">
        <f t="shared" ref="C876:C882" si="45">IF(OR(D876="x",E876="x",F876="x",G876="x"),"DELETED","READ")</f>
        <v>DELETED</v>
      </c>
      <c r="D876" s="5"/>
      <c r="E876" s="5" t="s">
        <v>5431</v>
      </c>
      <c r="F876" s="5"/>
      <c r="G876" s="5"/>
      <c r="H876" s="6" t="s">
        <v>5154</v>
      </c>
      <c r="I876" t="s">
        <v>314</v>
      </c>
      <c r="J876" t="s">
        <v>7230</v>
      </c>
      <c r="K876" t="s">
        <v>677</v>
      </c>
      <c r="L876" t="s">
        <v>4144</v>
      </c>
      <c r="N876">
        <v>2015</v>
      </c>
      <c r="Q876">
        <v>367</v>
      </c>
      <c r="R876">
        <v>385</v>
      </c>
      <c r="V876" t="s">
        <v>6411</v>
      </c>
      <c r="W876" t="s">
        <v>5539</v>
      </c>
    </row>
    <row r="877" spans="1:24" x14ac:dyDescent="0.25">
      <c r="A877" s="5"/>
      <c r="B877" t="s">
        <v>5425</v>
      </c>
      <c r="C877" t="str">
        <f t="shared" si="45"/>
        <v>READ</v>
      </c>
      <c r="D877" s="5"/>
      <c r="E877" s="5"/>
      <c r="F877" s="5"/>
      <c r="G877" s="5"/>
      <c r="H877" s="6" t="s">
        <v>4996</v>
      </c>
      <c r="I877" t="s">
        <v>4223</v>
      </c>
      <c r="J877" t="s">
        <v>7148</v>
      </c>
      <c r="K877" t="s">
        <v>6070</v>
      </c>
      <c r="L877" t="s">
        <v>6071</v>
      </c>
      <c r="N877">
        <v>2018</v>
      </c>
      <c r="O877">
        <v>18</v>
      </c>
      <c r="P877">
        <v>2</v>
      </c>
      <c r="Q877">
        <v>1209</v>
      </c>
      <c r="R877">
        <v>1247</v>
      </c>
      <c r="T877" t="s">
        <v>5519</v>
      </c>
    </row>
    <row r="878" spans="1:24" x14ac:dyDescent="0.25">
      <c r="A878" s="5" t="s">
        <v>5431</v>
      </c>
      <c r="B878" t="s">
        <v>5426</v>
      </c>
      <c r="C878" t="str">
        <f t="shared" si="45"/>
        <v>DELETED</v>
      </c>
      <c r="D878" s="5" t="s">
        <v>5431</v>
      </c>
      <c r="E878" s="5"/>
      <c r="F878" s="5"/>
      <c r="G878" s="5"/>
      <c r="H878" s="6" t="s">
        <v>5126</v>
      </c>
      <c r="I878" t="s">
        <v>4338</v>
      </c>
      <c r="J878" t="s">
        <v>7214</v>
      </c>
      <c r="K878" t="s">
        <v>6354</v>
      </c>
      <c r="L878" t="s">
        <v>5592</v>
      </c>
      <c r="N878">
        <v>2016</v>
      </c>
      <c r="Q878">
        <v>231</v>
      </c>
      <c r="R878">
        <v>249</v>
      </c>
      <c r="V878" t="s">
        <v>6355</v>
      </c>
      <c r="W878" t="s">
        <v>5539</v>
      </c>
      <c r="X878" t="s">
        <v>7451</v>
      </c>
    </row>
    <row r="879" spans="1:24" x14ac:dyDescent="0.25">
      <c r="A879" s="5"/>
      <c r="B879" t="s">
        <v>5424</v>
      </c>
      <c r="C879" t="str">
        <f t="shared" si="45"/>
        <v>DELETED</v>
      </c>
      <c r="D879" s="5"/>
      <c r="E879" s="5"/>
      <c r="F879" s="5" t="s">
        <v>5431</v>
      </c>
      <c r="G879" s="5"/>
      <c r="H879" s="6" t="s">
        <v>5356</v>
      </c>
      <c r="I879" t="s">
        <v>4543</v>
      </c>
      <c r="J879" t="s">
        <v>7374</v>
      </c>
      <c r="K879" t="s">
        <v>6843</v>
      </c>
      <c r="L879" t="s">
        <v>6844</v>
      </c>
      <c r="N879">
        <v>2008</v>
      </c>
      <c r="Q879">
        <v>35</v>
      </c>
      <c r="R879">
        <v>80</v>
      </c>
      <c r="V879" t="s">
        <v>6845</v>
      </c>
      <c r="W879" t="s">
        <v>5640</v>
      </c>
    </row>
    <row r="880" spans="1:24" x14ac:dyDescent="0.25">
      <c r="A880" s="5"/>
      <c r="B880" t="s">
        <v>5426</v>
      </c>
      <c r="C880" t="str">
        <f t="shared" si="45"/>
        <v>DELETED</v>
      </c>
      <c r="D880" s="5"/>
      <c r="E880" s="5"/>
      <c r="F880" s="5" t="s">
        <v>5431</v>
      </c>
      <c r="G880" s="5"/>
      <c r="H880" s="6" t="s">
        <v>5251</v>
      </c>
      <c r="I880" t="s">
        <v>4454</v>
      </c>
      <c r="J880" t="s">
        <v>7292</v>
      </c>
      <c r="K880" t="s">
        <v>6624</v>
      </c>
      <c r="L880" t="s">
        <v>5526</v>
      </c>
      <c r="N880">
        <v>2012</v>
      </c>
      <c r="Q880">
        <v>99</v>
      </c>
      <c r="R880">
        <v>110</v>
      </c>
      <c r="V880" t="s">
        <v>6593</v>
      </c>
      <c r="W880" t="s">
        <v>5640</v>
      </c>
    </row>
    <row r="881" spans="1:23" x14ac:dyDescent="0.25">
      <c r="A881" s="5"/>
      <c r="B881" t="s">
        <v>5426</v>
      </c>
      <c r="C881" t="str">
        <f t="shared" si="45"/>
        <v>READ</v>
      </c>
      <c r="D881" s="5"/>
      <c r="E881" s="5"/>
      <c r="F881" s="5"/>
      <c r="G881" s="5"/>
      <c r="H881" s="6" t="s">
        <v>4979</v>
      </c>
      <c r="I881" t="s">
        <v>4206</v>
      </c>
      <c r="J881" t="s">
        <v>4615</v>
      </c>
      <c r="K881" t="s">
        <v>6035</v>
      </c>
      <c r="L881" t="s">
        <v>6036</v>
      </c>
      <c r="N881">
        <v>2019</v>
      </c>
      <c r="Q881">
        <v>3</v>
      </c>
      <c r="R881">
        <v>25</v>
      </c>
      <c r="V881" t="s">
        <v>6037</v>
      </c>
      <c r="W881" t="s">
        <v>5539</v>
      </c>
    </row>
    <row r="882" spans="1:23" x14ac:dyDescent="0.25">
      <c r="A882" s="5"/>
      <c r="B882" t="s">
        <v>5425</v>
      </c>
      <c r="C882" t="str">
        <f t="shared" si="45"/>
        <v>READ</v>
      </c>
      <c r="D882" s="5"/>
      <c r="E882" s="5"/>
      <c r="F882" s="5"/>
      <c r="G882" s="5"/>
      <c r="H882" s="6" t="s">
        <v>5000</v>
      </c>
      <c r="I882" t="s">
        <v>4227</v>
      </c>
      <c r="J882" t="s">
        <v>7150</v>
      </c>
      <c r="K882" t="s">
        <v>6080</v>
      </c>
      <c r="L882" t="s">
        <v>5541</v>
      </c>
      <c r="N882">
        <v>2019</v>
      </c>
      <c r="O882">
        <v>62</v>
      </c>
      <c r="P882">
        <v>7</v>
      </c>
      <c r="Q882">
        <v>2539</v>
      </c>
      <c r="R882">
        <v>2575</v>
      </c>
      <c r="T882" t="s">
        <v>5542</v>
      </c>
    </row>
    <row r="883" spans="1:23" x14ac:dyDescent="0.25">
      <c r="A883" s="5"/>
      <c r="B883" t="s">
        <v>5441</v>
      </c>
      <c r="C883" t="str">
        <f>IF(OR(D883="x",E883="x",F883="x",H883="x"),"DELETED","READ")</f>
        <v>DELETED</v>
      </c>
      <c r="D883" s="5"/>
      <c r="E883" s="5" t="s">
        <v>5431</v>
      </c>
      <c r="F883" s="5"/>
      <c r="G883" s="5"/>
      <c r="H883" t="str">
        <f>HYPERLINK("http://dx.doi.org/10.1007/978-3-030-21571-2_14","http://dx.doi.org/10.1007/978-3-030-21571-2_14")</f>
        <v>http://dx.doi.org/10.1007/978-3-030-21571-2_14</v>
      </c>
      <c r="I883" t="s">
        <v>478</v>
      </c>
      <c r="J883" t="s">
        <v>220</v>
      </c>
      <c r="K883" t="s">
        <v>841</v>
      </c>
      <c r="L883" t="s">
        <v>587</v>
      </c>
      <c r="M883" t="s">
        <v>631</v>
      </c>
      <c r="N883">
        <v>2019</v>
      </c>
      <c r="O883">
        <v>11522</v>
      </c>
      <c r="P883" t="s">
        <v>18</v>
      </c>
      <c r="Q883">
        <v>237</v>
      </c>
      <c r="R883">
        <v>257</v>
      </c>
      <c r="S883" t="s">
        <v>18</v>
      </c>
      <c r="T883" t="s">
        <v>904</v>
      </c>
      <c r="U883" t="s">
        <v>905</v>
      </c>
      <c r="V883" t="s">
        <v>974</v>
      </c>
    </row>
    <row r="884" spans="1:23" x14ac:dyDescent="0.25">
      <c r="A884" s="5"/>
      <c r="B884" t="s">
        <v>5426</v>
      </c>
      <c r="C884" t="str">
        <f t="shared" ref="C884:C890" si="46">IF(OR(D884="x",E884="x",F884="x",G884="x"),"DELETED","READ")</f>
        <v>READ</v>
      </c>
      <c r="D884" s="5"/>
      <c r="E884" s="5"/>
      <c r="F884" s="5"/>
      <c r="G884" s="5"/>
      <c r="H884" s="6" t="s">
        <v>4756</v>
      </c>
      <c r="I884" t="s">
        <v>7466</v>
      </c>
      <c r="J884" t="s">
        <v>7016</v>
      </c>
      <c r="K884" t="s">
        <v>5570</v>
      </c>
      <c r="L884" t="s">
        <v>5525</v>
      </c>
      <c r="N884">
        <v>2024</v>
      </c>
      <c r="Q884">
        <v>406</v>
      </c>
      <c r="R884">
        <v>418</v>
      </c>
      <c r="V884" t="s">
        <v>5483</v>
      </c>
      <c r="W884" t="s">
        <v>5498</v>
      </c>
    </row>
    <row r="885" spans="1:23" x14ac:dyDescent="0.25">
      <c r="A885" s="5"/>
      <c r="B885" t="s">
        <v>5425</v>
      </c>
      <c r="C885" t="str">
        <f t="shared" si="46"/>
        <v>READ</v>
      </c>
      <c r="D885" s="5"/>
      <c r="E885" s="5"/>
      <c r="F885" s="5"/>
      <c r="G885" s="5"/>
      <c r="H885" s="6" t="s">
        <v>4718</v>
      </c>
      <c r="I885" t="s">
        <v>3995</v>
      </c>
      <c r="J885" t="s">
        <v>6987</v>
      </c>
      <c r="K885" t="s">
        <v>5494</v>
      </c>
      <c r="L885" t="s">
        <v>5495</v>
      </c>
      <c r="N885">
        <v>2024</v>
      </c>
    </row>
    <row r="886" spans="1:23" x14ac:dyDescent="0.25">
      <c r="A886" s="5"/>
      <c r="B886" t="s">
        <v>5436</v>
      </c>
      <c r="C886" t="str">
        <f t="shared" si="46"/>
        <v>DELETED</v>
      </c>
      <c r="D886" s="5"/>
      <c r="E886" s="5" t="s">
        <v>5431</v>
      </c>
      <c r="F886" s="5"/>
      <c r="G886" s="5"/>
      <c r="H886" s="6" t="s">
        <v>3394</v>
      </c>
      <c r="I886" t="s">
        <v>3393</v>
      </c>
      <c r="J886" t="s">
        <v>3396</v>
      </c>
      <c r="K886" t="s">
        <v>3395</v>
      </c>
      <c r="L886" t="s">
        <v>3060</v>
      </c>
      <c r="N886">
        <v>2009</v>
      </c>
      <c r="O886">
        <v>51</v>
      </c>
      <c r="P886">
        <v>3</v>
      </c>
      <c r="Q886">
        <v>610</v>
      </c>
      <c r="R886">
        <v>626</v>
      </c>
      <c r="T886" t="s">
        <v>3061</v>
      </c>
    </row>
    <row r="887" spans="1:23" x14ac:dyDescent="0.25">
      <c r="A887" s="5"/>
      <c r="B887" t="s">
        <v>5424</v>
      </c>
      <c r="C887" t="str">
        <f t="shared" si="46"/>
        <v>READ</v>
      </c>
      <c r="D887" s="5"/>
      <c r="E887" s="5"/>
      <c r="F887" s="5"/>
      <c r="G887" s="5"/>
      <c r="H887" s="6" t="s">
        <v>5068</v>
      </c>
      <c r="I887" t="s">
        <v>4286</v>
      </c>
      <c r="J887" t="s">
        <v>4682</v>
      </c>
      <c r="K887" t="s">
        <v>6228</v>
      </c>
      <c r="L887" t="s">
        <v>6229</v>
      </c>
      <c r="N887">
        <v>2019</v>
      </c>
      <c r="Q887">
        <v>221</v>
      </c>
      <c r="R887">
        <v>226</v>
      </c>
      <c r="V887" t="s">
        <v>6230</v>
      </c>
      <c r="W887" t="s">
        <v>5539</v>
      </c>
    </row>
    <row r="888" spans="1:23" x14ac:dyDescent="0.25">
      <c r="A888" s="5"/>
      <c r="B888" t="s">
        <v>5436</v>
      </c>
      <c r="C888" t="str">
        <f t="shared" si="46"/>
        <v>DELETED</v>
      </c>
      <c r="D888" s="5"/>
      <c r="E888" s="5" t="s">
        <v>5431</v>
      </c>
      <c r="F888" s="5"/>
      <c r="G888" s="5"/>
      <c r="H888" s="6" t="s">
        <v>3798</v>
      </c>
      <c r="I888" t="s">
        <v>3797</v>
      </c>
      <c r="J888" t="s">
        <v>3800</v>
      </c>
      <c r="K888" t="s">
        <v>3799</v>
      </c>
      <c r="L888" t="s">
        <v>3053</v>
      </c>
      <c r="N888">
        <v>2021</v>
      </c>
      <c r="O888">
        <v>95</v>
      </c>
      <c r="Q888">
        <v>101612</v>
      </c>
      <c r="R888">
        <v>101612</v>
      </c>
      <c r="T888" t="s">
        <v>3054</v>
      </c>
    </row>
    <row r="889" spans="1:23" x14ac:dyDescent="0.25">
      <c r="A889" s="5"/>
      <c r="B889" t="s">
        <v>5436</v>
      </c>
      <c r="C889" t="str">
        <f t="shared" si="46"/>
        <v>DELETED</v>
      </c>
      <c r="D889" s="5"/>
      <c r="E889" s="5"/>
      <c r="F889" s="5" t="s">
        <v>5431</v>
      </c>
      <c r="G889" s="5"/>
      <c r="H889" s="6" t="s">
        <v>3911</v>
      </c>
      <c r="I889" t="s">
        <v>3910</v>
      </c>
      <c r="J889" t="s">
        <v>3913</v>
      </c>
      <c r="K889" t="s">
        <v>3912</v>
      </c>
      <c r="L889" t="s">
        <v>3053</v>
      </c>
      <c r="N889">
        <v>2020</v>
      </c>
      <c r="O889">
        <v>93</v>
      </c>
      <c r="Q889">
        <v>101563</v>
      </c>
      <c r="R889">
        <v>101563</v>
      </c>
      <c r="T889" t="s">
        <v>3054</v>
      </c>
    </row>
    <row r="890" spans="1:23" x14ac:dyDescent="0.25">
      <c r="A890" s="5"/>
      <c r="B890" t="s">
        <v>5426</v>
      </c>
      <c r="C890" t="str">
        <f t="shared" si="46"/>
        <v>DELETED</v>
      </c>
      <c r="D890" s="5"/>
      <c r="E890" s="5" t="s">
        <v>5431</v>
      </c>
      <c r="F890" s="5"/>
      <c r="G890" s="5"/>
      <c r="H890" s="6" t="s">
        <v>5317</v>
      </c>
      <c r="I890" t="s">
        <v>4512</v>
      </c>
      <c r="J890" t="s">
        <v>7341</v>
      </c>
      <c r="K890" t="s">
        <v>6765</v>
      </c>
      <c r="L890" t="s">
        <v>4144</v>
      </c>
      <c r="N890">
        <v>2011</v>
      </c>
      <c r="Q890">
        <v>298</v>
      </c>
      <c r="R890">
        <v>312</v>
      </c>
      <c r="V890" t="s">
        <v>6730</v>
      </c>
      <c r="W890" t="s">
        <v>5640</v>
      </c>
    </row>
    <row r="891" spans="1:23" x14ac:dyDescent="0.25">
      <c r="A891" s="5"/>
      <c r="B891" t="s">
        <v>5445</v>
      </c>
      <c r="C891" t="str">
        <f>IF(OR(D891="x",E891="x",F891="x",H891="x"),"DELETED","READ")</f>
        <v>DELETED</v>
      </c>
      <c r="D891" s="5" t="s">
        <v>5431</v>
      </c>
      <c r="E891" s="5"/>
      <c r="F891" s="5"/>
      <c r="G891" s="5"/>
      <c r="H891" t="str">
        <f>HYPERLINK("http://dx.doi.org/10.1007/978-3-319-42887-1_10","http://dx.doi.org/10.1007/978-3-319-42887-1_10")</f>
        <v>http://dx.doi.org/10.1007/978-3-319-42887-1_10</v>
      </c>
      <c r="I891" t="s">
        <v>430</v>
      </c>
      <c r="J891" t="s">
        <v>175</v>
      </c>
      <c r="K891" t="s">
        <v>793</v>
      </c>
      <c r="L891" t="s">
        <v>544</v>
      </c>
      <c r="M891" t="s">
        <v>602</v>
      </c>
      <c r="N891">
        <v>2016</v>
      </c>
      <c r="O891">
        <v>256</v>
      </c>
      <c r="P891" t="s">
        <v>18</v>
      </c>
      <c r="Q891">
        <v>113</v>
      </c>
      <c r="R891">
        <v>125</v>
      </c>
      <c r="S891" t="s">
        <v>18</v>
      </c>
      <c r="T891" t="s">
        <v>901</v>
      </c>
      <c r="U891" t="s">
        <v>18</v>
      </c>
      <c r="V891" t="s">
        <v>920</v>
      </c>
    </row>
    <row r="892" spans="1:23" x14ac:dyDescent="0.25">
      <c r="A892" s="5"/>
      <c r="B892" t="s">
        <v>5424</v>
      </c>
      <c r="C892" t="str">
        <f>IF(OR(D892="x",E892="x",F892="x",G892="x"),"DELETED","READ")</f>
        <v>DELETED</v>
      </c>
      <c r="D892" s="5"/>
      <c r="E892" s="5" t="s">
        <v>5431</v>
      </c>
      <c r="F892" s="5"/>
      <c r="G892" s="5"/>
      <c r="H892" s="6" t="s">
        <v>4901</v>
      </c>
      <c r="I892" t="s">
        <v>5852</v>
      </c>
      <c r="J892" t="s">
        <v>4647</v>
      </c>
      <c r="K892" t="s">
        <v>5853</v>
      </c>
      <c r="L892" t="s">
        <v>5854</v>
      </c>
      <c r="N892">
        <v>2024</v>
      </c>
      <c r="Q892">
        <v>185</v>
      </c>
      <c r="R892">
        <v>200</v>
      </c>
      <c r="V892" t="s">
        <v>5855</v>
      </c>
      <c r="W892" t="s">
        <v>5498</v>
      </c>
    </row>
    <row r="893" spans="1:23" x14ac:dyDescent="0.25">
      <c r="A893" s="5"/>
      <c r="B893" t="s">
        <v>5441</v>
      </c>
      <c r="C893" t="str">
        <f>IF(OR(D893="x",E893="x",F893="x",H893="x"),"DELETED","READ")</f>
        <v>DELETED</v>
      </c>
      <c r="D893" s="5"/>
      <c r="E893" s="5" t="s">
        <v>5431</v>
      </c>
      <c r="F893" s="5"/>
      <c r="G893" s="5"/>
      <c r="H893" t="str">
        <f>HYPERLINK("http://dx.doi.org/10.1109/ICPM63005.2024.10680657","http://dx.doi.org/10.1109/ICPM63005.2024.10680657")</f>
        <v>http://dx.doi.org/10.1109/ICPM63005.2024.10680657</v>
      </c>
      <c r="I893" t="s">
        <v>437</v>
      </c>
      <c r="J893" t="s">
        <v>181</v>
      </c>
      <c r="K893" t="s">
        <v>800</v>
      </c>
      <c r="L893" t="s">
        <v>537</v>
      </c>
      <c r="M893" t="s">
        <v>599</v>
      </c>
      <c r="N893">
        <v>2024</v>
      </c>
      <c r="O893" t="s">
        <v>18</v>
      </c>
      <c r="P893" t="s">
        <v>18</v>
      </c>
      <c r="Q893">
        <v>129</v>
      </c>
      <c r="R893">
        <v>136</v>
      </c>
      <c r="S893" t="s">
        <v>18</v>
      </c>
      <c r="T893" t="s">
        <v>18</v>
      </c>
      <c r="U893" t="s">
        <v>18</v>
      </c>
      <c r="V893" t="s">
        <v>910</v>
      </c>
    </row>
    <row r="894" spans="1:23" x14ac:dyDescent="0.25">
      <c r="A894" s="5"/>
      <c r="B894" t="s">
        <v>5441</v>
      </c>
      <c r="C894" t="str">
        <f>IF(OR(D894="x",E894="x",F894="x",H894="x"),"DELETED","READ")</f>
        <v>DELETED</v>
      </c>
      <c r="D894" s="5" t="s">
        <v>5431</v>
      </c>
      <c r="E894" s="5"/>
      <c r="F894" s="5"/>
      <c r="G894" s="5"/>
      <c r="H894" t="str">
        <f>HYPERLINK("http://dx.doi.org/10.1007/978-3-031-70396-6_19","http://dx.doi.org/10.1007/978-3-031-70396-6_19")</f>
        <v>http://dx.doi.org/10.1007/978-3-031-70396-6_19</v>
      </c>
      <c r="I894" t="s">
        <v>463</v>
      </c>
      <c r="J894" t="s">
        <v>206</v>
      </c>
      <c r="K894" t="s">
        <v>826</v>
      </c>
      <c r="L894" t="s">
        <v>556</v>
      </c>
      <c r="M894" t="s">
        <v>601</v>
      </c>
      <c r="N894">
        <v>2024</v>
      </c>
      <c r="O894">
        <v>14940</v>
      </c>
      <c r="P894" t="s">
        <v>18</v>
      </c>
      <c r="Q894">
        <v>328</v>
      </c>
      <c r="R894">
        <v>344</v>
      </c>
      <c r="S894" t="s">
        <v>18</v>
      </c>
      <c r="T894" t="s">
        <v>904</v>
      </c>
      <c r="U894" t="s">
        <v>905</v>
      </c>
      <c r="V894" t="s">
        <v>934</v>
      </c>
    </row>
    <row r="895" spans="1:23" x14ac:dyDescent="0.25">
      <c r="A895" s="5"/>
      <c r="B895" t="s">
        <v>5426</v>
      </c>
      <c r="C895" t="str">
        <f>IF(OR(D895="x",E895="x",F895="x",G895="x"),"DELETED","READ")</f>
        <v>READ</v>
      </c>
      <c r="D895" s="5"/>
      <c r="E895" s="5"/>
      <c r="F895" s="5"/>
      <c r="G895" s="5"/>
      <c r="H895" s="6" t="s">
        <v>5050</v>
      </c>
      <c r="I895" t="s">
        <v>4271</v>
      </c>
      <c r="J895" t="s">
        <v>7174</v>
      </c>
      <c r="K895" t="s">
        <v>6187</v>
      </c>
      <c r="L895" t="s">
        <v>5571</v>
      </c>
      <c r="N895">
        <v>2018</v>
      </c>
      <c r="Q895">
        <v>228</v>
      </c>
      <c r="R895">
        <v>244</v>
      </c>
      <c r="V895" t="s">
        <v>6188</v>
      </c>
      <c r="W895" t="s">
        <v>5539</v>
      </c>
    </row>
    <row r="896" spans="1:23" x14ac:dyDescent="0.25">
      <c r="A896" s="5"/>
      <c r="B896" t="s">
        <v>5426</v>
      </c>
      <c r="C896" t="str">
        <f>IF(OR(D896="x",E896="x",F896="x",G896="x"),"DELETED","READ")</f>
        <v>DELETED</v>
      </c>
      <c r="D896" s="5"/>
      <c r="E896" s="5"/>
      <c r="F896" s="5" t="s">
        <v>5431</v>
      </c>
      <c r="G896" s="5"/>
      <c r="H896" s="6" t="s">
        <v>5243</v>
      </c>
      <c r="I896" t="s">
        <v>4446</v>
      </c>
      <c r="J896" t="s">
        <v>7286</v>
      </c>
      <c r="K896" t="s">
        <v>6605</v>
      </c>
      <c r="L896" t="s">
        <v>5640</v>
      </c>
      <c r="N896">
        <v>2013</v>
      </c>
      <c r="Q896">
        <v>44</v>
      </c>
      <c r="R896">
        <v>59</v>
      </c>
      <c r="V896" t="s">
        <v>6606</v>
      </c>
      <c r="W896" t="s">
        <v>5640</v>
      </c>
    </row>
    <row r="897" spans="1:23" x14ac:dyDescent="0.25">
      <c r="A897" s="5"/>
      <c r="B897" t="s">
        <v>5426</v>
      </c>
      <c r="C897" t="str">
        <f>IF(OR(D897="x",E897="x",F897="x",G897="x"),"DELETED","READ")</f>
        <v>DELETED</v>
      </c>
      <c r="D897" s="5"/>
      <c r="E897" s="5" t="s">
        <v>5431</v>
      </c>
      <c r="F897" s="5"/>
      <c r="G897" s="5"/>
      <c r="H897" s="6" t="s">
        <v>5291</v>
      </c>
      <c r="I897" t="s">
        <v>4492</v>
      </c>
      <c r="J897" t="s">
        <v>7324</v>
      </c>
      <c r="K897" t="s">
        <v>6717</v>
      </c>
      <c r="L897" t="s">
        <v>5578</v>
      </c>
      <c r="N897">
        <v>2012</v>
      </c>
      <c r="Q897">
        <v>678</v>
      </c>
      <c r="R897">
        <v>694</v>
      </c>
      <c r="V897" t="s">
        <v>6718</v>
      </c>
      <c r="W897" t="s">
        <v>5640</v>
      </c>
    </row>
    <row r="898" spans="1:23" x14ac:dyDescent="0.25">
      <c r="A898" s="5"/>
      <c r="B898" t="s">
        <v>5426</v>
      </c>
      <c r="C898" t="str">
        <f>IF(OR(D898="x",E898="x",F898="x",G898="x"),"DELETED","READ")</f>
        <v>DELETED</v>
      </c>
      <c r="D898" s="5"/>
      <c r="E898" s="5"/>
      <c r="F898" s="5" t="s">
        <v>5431</v>
      </c>
      <c r="G898" s="5"/>
      <c r="H898" s="6" t="s">
        <v>5373</v>
      </c>
      <c r="I898" t="s">
        <v>4558</v>
      </c>
      <c r="J898" t="s">
        <v>7386</v>
      </c>
      <c r="K898" t="s">
        <v>6879</v>
      </c>
      <c r="L898" t="s">
        <v>4144</v>
      </c>
      <c r="N898">
        <v>2008</v>
      </c>
      <c r="Q898">
        <v>67</v>
      </c>
      <c r="R898">
        <v>83</v>
      </c>
      <c r="V898" t="s">
        <v>6869</v>
      </c>
      <c r="W898" t="s">
        <v>5640</v>
      </c>
    </row>
    <row r="899" spans="1:23" x14ac:dyDescent="0.25">
      <c r="A899" s="5"/>
      <c r="B899" t="s">
        <v>5436</v>
      </c>
      <c r="C899" t="str">
        <f>IF(OR(D899="x",E899="x",F899="x",G899="x"),"DELETED","READ")</f>
        <v>DELETED</v>
      </c>
      <c r="D899" s="5"/>
      <c r="E899" s="5" t="s">
        <v>5431</v>
      </c>
      <c r="F899" s="5"/>
      <c r="G899" s="5"/>
      <c r="H899" s="6" t="s">
        <v>3613</v>
      </c>
      <c r="I899" t="s">
        <v>3612</v>
      </c>
      <c r="J899" t="s">
        <v>3615</v>
      </c>
      <c r="K899" t="s">
        <v>3614</v>
      </c>
      <c r="L899" t="s">
        <v>3229</v>
      </c>
      <c r="N899">
        <v>2012</v>
      </c>
      <c r="O899">
        <v>54</v>
      </c>
      <c r="P899">
        <v>1</v>
      </c>
      <c r="Q899">
        <v>345</v>
      </c>
      <c r="R899">
        <v>361</v>
      </c>
      <c r="T899" t="s">
        <v>949</v>
      </c>
    </row>
    <row r="900" spans="1:23" x14ac:dyDescent="0.25">
      <c r="A900" s="5"/>
      <c r="B900" t="s">
        <v>5441</v>
      </c>
      <c r="C900" t="str">
        <f>IF(OR(D900="x",E900="x",F900="x",H900="x"),"DELETED","READ")</f>
        <v>DELETED</v>
      </c>
      <c r="D900" s="5"/>
      <c r="E900" s="5" t="s">
        <v>5431</v>
      </c>
      <c r="F900" s="5"/>
      <c r="G900" s="5"/>
      <c r="H900" t="str">
        <f>HYPERLINK("http://dx.doi.org/10.1109/ICPM57379.2022.9980535","http://dx.doi.org/10.1109/ICPM57379.2022.9980535")</f>
        <v>http://dx.doi.org/10.1109/ICPM57379.2022.9980535</v>
      </c>
      <c r="I900" t="s">
        <v>404</v>
      </c>
      <c r="J900" t="s">
        <v>150</v>
      </c>
      <c r="K900" t="s">
        <v>767</v>
      </c>
      <c r="L900" t="s">
        <v>542</v>
      </c>
      <c r="M900" t="s">
        <v>597</v>
      </c>
      <c r="N900">
        <v>2022</v>
      </c>
      <c r="O900" t="s">
        <v>18</v>
      </c>
      <c r="P900" t="s">
        <v>18</v>
      </c>
      <c r="Q900">
        <v>16</v>
      </c>
      <c r="R900">
        <v>23</v>
      </c>
      <c r="S900" t="s">
        <v>18</v>
      </c>
      <c r="T900" t="s">
        <v>18</v>
      </c>
      <c r="U900" t="s">
        <v>18</v>
      </c>
      <c r="V900" t="s">
        <v>918</v>
      </c>
    </row>
    <row r="901" spans="1:23" x14ac:dyDescent="0.25">
      <c r="A901" s="5"/>
      <c r="B901" t="s">
        <v>5441</v>
      </c>
      <c r="C901" t="str">
        <f>IF(OR(D901="x",E901="x",F901="x",H901="x"),"DELETED","READ")</f>
        <v>DELETED</v>
      </c>
      <c r="D901" s="5"/>
      <c r="E901" s="5" t="s">
        <v>5431</v>
      </c>
      <c r="F901" s="5"/>
      <c r="G901" s="5"/>
      <c r="H901" t="str">
        <f>HYPERLINK("http://dx.doi.org/10.1007/978-3-031-16103-2_3","http://dx.doi.org/10.1007/978-3-031-16103-2_3")</f>
        <v>http://dx.doi.org/10.1007/978-3-031-16103-2_3</v>
      </c>
      <c r="I901" t="s">
        <v>447</v>
      </c>
      <c r="J901" t="s">
        <v>191</v>
      </c>
      <c r="K901" t="s">
        <v>810</v>
      </c>
      <c r="L901" t="s">
        <v>533</v>
      </c>
      <c r="M901" t="s">
        <v>596</v>
      </c>
      <c r="N901">
        <v>2022</v>
      </c>
      <c r="O901">
        <v>13420</v>
      </c>
      <c r="P901" t="s">
        <v>18</v>
      </c>
      <c r="Q901">
        <v>27</v>
      </c>
      <c r="R901">
        <v>33</v>
      </c>
      <c r="S901" t="s">
        <v>18</v>
      </c>
      <c r="T901" t="s">
        <v>904</v>
      </c>
      <c r="U901" t="s">
        <v>905</v>
      </c>
      <c r="V901" t="s">
        <v>906</v>
      </c>
    </row>
    <row r="902" spans="1:23" x14ac:dyDescent="0.25">
      <c r="A902" s="5"/>
      <c r="B902" t="s">
        <v>5441</v>
      </c>
      <c r="C902" t="str">
        <f>IF(OR(D902="x",E902="x",F902="x",G902="x"),"DELETED","READ")</f>
        <v>DELETED</v>
      </c>
      <c r="D902" s="5"/>
      <c r="E902" s="5" t="s">
        <v>5431</v>
      </c>
      <c r="F902" s="5"/>
      <c r="G902" s="5"/>
      <c r="H902" s="6" t="s">
        <v>2932</v>
      </c>
      <c r="I902" t="s">
        <v>1299</v>
      </c>
      <c r="J902" t="s">
        <v>1791</v>
      </c>
      <c r="K902" t="s">
        <v>2029</v>
      </c>
      <c r="L902" t="s">
        <v>2321</v>
      </c>
      <c r="N902">
        <v>2010</v>
      </c>
      <c r="O902" t="s">
        <v>1573</v>
      </c>
      <c r="P902">
        <v>1</v>
      </c>
      <c r="Q902" t="s">
        <v>1583</v>
      </c>
      <c r="R902" t="s">
        <v>1584</v>
      </c>
      <c r="T902" t="s">
        <v>1015</v>
      </c>
      <c r="V902" t="s">
        <v>18</v>
      </c>
      <c r="W902" t="s">
        <v>2143</v>
      </c>
    </row>
    <row r="903" spans="1:23" x14ac:dyDescent="0.25">
      <c r="A903" s="5"/>
      <c r="B903" t="s">
        <v>5426</v>
      </c>
      <c r="C903" t="str">
        <f>IF(OR(D903="x",E903="x",F903="x",G903="x"),"DELETED","READ")</f>
        <v>READ</v>
      </c>
      <c r="D903" s="5"/>
      <c r="E903" s="5"/>
      <c r="F903" s="5"/>
      <c r="G903" s="5"/>
      <c r="H903" s="6" t="s">
        <v>5277</v>
      </c>
      <c r="I903" t="s">
        <v>4478</v>
      </c>
      <c r="J903" t="s">
        <v>7313</v>
      </c>
      <c r="K903" t="s">
        <v>6682</v>
      </c>
      <c r="L903" t="s">
        <v>5526</v>
      </c>
      <c r="N903">
        <v>2012</v>
      </c>
      <c r="Q903">
        <v>87</v>
      </c>
      <c r="R903">
        <v>98</v>
      </c>
      <c r="V903" t="s">
        <v>6593</v>
      </c>
      <c r="W903" t="s">
        <v>5640</v>
      </c>
    </row>
    <row r="904" spans="1:23" x14ac:dyDescent="0.25">
      <c r="A904" s="5"/>
      <c r="B904" t="s">
        <v>5424</v>
      </c>
      <c r="C904" t="str">
        <f>IF(OR(D904="x",E904="x",F904="x",G904="x"),"DELETED","READ")</f>
        <v>DELETED</v>
      </c>
      <c r="D904" s="5"/>
      <c r="E904" s="5"/>
      <c r="F904" s="5" t="s">
        <v>5431</v>
      </c>
      <c r="G904" s="5"/>
      <c r="H904" s="6" t="s">
        <v>4842</v>
      </c>
      <c r="I904" t="s">
        <v>4089</v>
      </c>
      <c r="J904" t="s">
        <v>7069</v>
      </c>
      <c r="K904" t="s">
        <v>5733</v>
      </c>
      <c r="L904" t="s">
        <v>5734</v>
      </c>
      <c r="N904">
        <v>2024</v>
      </c>
      <c r="Q904">
        <v>117</v>
      </c>
      <c r="R904">
        <v>136</v>
      </c>
      <c r="V904" t="s">
        <v>5735</v>
      </c>
      <c r="W904" t="s">
        <v>5498</v>
      </c>
    </row>
    <row r="905" spans="1:23" x14ac:dyDescent="0.25">
      <c r="A905" s="5"/>
      <c r="B905" t="s">
        <v>5441</v>
      </c>
      <c r="C905" t="str">
        <f>IF(OR(D905="x",E905="x",F905="x",H905="x"),"DELETED","READ")</f>
        <v>DELETED</v>
      </c>
      <c r="D905" s="5"/>
      <c r="E905" s="5" t="s">
        <v>5431</v>
      </c>
      <c r="F905" s="5"/>
      <c r="G905" s="5"/>
      <c r="H905" t="str">
        <f>HYPERLINK("http://dx.doi.org/10.1007/978-3-031-70396-6_4","http://dx.doi.org/10.1007/978-3-031-70396-6_4")</f>
        <v>http://dx.doi.org/10.1007/978-3-031-70396-6_4</v>
      </c>
      <c r="I905" t="s">
        <v>452</v>
      </c>
      <c r="J905" t="s">
        <v>178</v>
      </c>
      <c r="K905" t="s">
        <v>815</v>
      </c>
      <c r="L905" t="s">
        <v>556</v>
      </c>
      <c r="M905" t="s">
        <v>601</v>
      </c>
      <c r="N905">
        <v>2024</v>
      </c>
      <c r="O905">
        <v>14940</v>
      </c>
      <c r="P905" t="s">
        <v>18</v>
      </c>
      <c r="Q905">
        <v>57</v>
      </c>
      <c r="R905">
        <v>74</v>
      </c>
      <c r="S905" t="s">
        <v>18</v>
      </c>
      <c r="T905" t="s">
        <v>904</v>
      </c>
      <c r="U905" t="s">
        <v>905</v>
      </c>
      <c r="V905" t="s">
        <v>934</v>
      </c>
    </row>
    <row r="906" spans="1:23" x14ac:dyDescent="0.25">
      <c r="A906" s="5"/>
      <c r="B906" t="s">
        <v>5441</v>
      </c>
      <c r="C906" t="str">
        <f>IF(OR(D906="x",E906="x",F906="x",G906="x"),"DELETED","READ")</f>
        <v>DELETED</v>
      </c>
      <c r="D906" s="5"/>
      <c r="E906" s="5" t="s">
        <v>5431</v>
      </c>
      <c r="F906" s="5"/>
      <c r="G906" s="5"/>
      <c r="H906" s="6" t="s">
        <v>2982</v>
      </c>
      <c r="I906" t="s">
        <v>1351</v>
      </c>
      <c r="J906" t="s">
        <v>1879</v>
      </c>
      <c r="K906" t="s">
        <v>2080</v>
      </c>
      <c r="L906" t="s">
        <v>2392</v>
      </c>
      <c r="M906" t="s">
        <v>2350</v>
      </c>
      <c r="N906">
        <v>2019</v>
      </c>
      <c r="O906" t="s">
        <v>18</v>
      </c>
      <c r="Q906" t="s">
        <v>1664</v>
      </c>
      <c r="R906" t="s">
        <v>1665</v>
      </c>
      <c r="T906" t="s">
        <v>1001</v>
      </c>
      <c r="V906" t="s">
        <v>1151</v>
      </c>
      <c r="W906" t="s">
        <v>2143</v>
      </c>
    </row>
    <row r="907" spans="1:23" x14ac:dyDescent="0.25">
      <c r="A907" s="5"/>
      <c r="B907" t="s">
        <v>5441</v>
      </c>
      <c r="C907" t="str">
        <f>IF(OR(D907="x",E907="x",F907="x",H907="x"),"DELETED","READ")</f>
        <v>DELETED</v>
      </c>
      <c r="D907" s="5"/>
      <c r="E907" s="5" t="s">
        <v>5431</v>
      </c>
      <c r="F907" s="5"/>
      <c r="G907" s="5"/>
      <c r="H907" t="str">
        <f>HYPERLINK("http://dx.doi.org/10.1007/978-3-031-16103-2_12","http://dx.doi.org/10.1007/978-3-031-16103-2_12")</f>
        <v>http://dx.doi.org/10.1007/978-3-031-16103-2_12</v>
      </c>
      <c r="I907" t="s">
        <v>278</v>
      </c>
      <c r="J907" t="s">
        <v>25</v>
      </c>
      <c r="K907" t="s">
        <v>641</v>
      </c>
      <c r="L907" t="s">
        <v>533</v>
      </c>
      <c r="M907" t="s">
        <v>596</v>
      </c>
      <c r="N907">
        <v>2022</v>
      </c>
      <c r="O907">
        <v>13420</v>
      </c>
      <c r="P907" t="s">
        <v>18</v>
      </c>
      <c r="Q907">
        <v>143</v>
      </c>
      <c r="R907">
        <v>160</v>
      </c>
      <c r="S907" t="s">
        <v>18</v>
      </c>
      <c r="T907" t="s">
        <v>904</v>
      </c>
      <c r="U907" t="s">
        <v>905</v>
      </c>
      <c r="V907" t="s">
        <v>906</v>
      </c>
    </row>
    <row r="908" spans="1:23" x14ac:dyDescent="0.25">
      <c r="A908" s="5"/>
      <c r="B908" t="s">
        <v>5424</v>
      </c>
      <c r="C908" t="str">
        <f>IF(OR(D908="x",E908="x",F908="x",G908="x"),"DELETED","READ")</f>
        <v>READ</v>
      </c>
      <c r="D908" s="5"/>
      <c r="E908" s="5"/>
      <c r="F908" s="5"/>
      <c r="G908" s="5"/>
      <c r="H908" s="6" t="s">
        <v>4893</v>
      </c>
      <c r="I908" t="s">
        <v>4133</v>
      </c>
      <c r="J908" t="s">
        <v>7096</v>
      </c>
      <c r="K908" t="s">
        <v>5837</v>
      </c>
      <c r="L908" t="s">
        <v>5838</v>
      </c>
      <c r="N908">
        <v>2019</v>
      </c>
      <c r="Q908">
        <v>41</v>
      </c>
      <c r="R908">
        <v>57</v>
      </c>
      <c r="V908" t="s">
        <v>5839</v>
      </c>
      <c r="W908" t="s">
        <v>5505</v>
      </c>
    </row>
    <row r="909" spans="1:23" x14ac:dyDescent="0.25">
      <c r="A909" s="5"/>
      <c r="B909" t="s">
        <v>5424</v>
      </c>
      <c r="C909" t="str">
        <f>IF(OR(D909="x",E909="x",F909="x",G909="x"),"DELETED","READ")</f>
        <v>READ</v>
      </c>
      <c r="D909" s="5"/>
      <c r="E909" s="5"/>
      <c r="F909" s="5"/>
      <c r="G909" s="5"/>
      <c r="H909" s="6" t="s">
        <v>5005</v>
      </c>
      <c r="I909" t="s">
        <v>4232</v>
      </c>
      <c r="J909" t="s">
        <v>4617</v>
      </c>
      <c r="K909" t="s">
        <v>6093</v>
      </c>
      <c r="L909" t="s">
        <v>5662</v>
      </c>
      <c r="N909">
        <v>2020</v>
      </c>
      <c r="Q909">
        <v>31</v>
      </c>
      <c r="R909">
        <v>35</v>
      </c>
      <c r="V909" t="s">
        <v>5663</v>
      </c>
      <c r="W909" t="s">
        <v>5539</v>
      </c>
    </row>
    <row r="910" spans="1:23" x14ac:dyDescent="0.25">
      <c r="A910" s="5"/>
      <c r="B910" t="s">
        <v>5424</v>
      </c>
      <c r="C910" t="str">
        <f>IF(OR(D910="x",E910="x",F910="x",G910="x"),"DELETED","READ")</f>
        <v>DELETED</v>
      </c>
      <c r="D910" s="5" t="s">
        <v>5431</v>
      </c>
      <c r="E910" s="5"/>
      <c r="F910" s="5"/>
      <c r="G910" s="5"/>
      <c r="H910" s="6" t="s">
        <v>4955</v>
      </c>
      <c r="I910" t="s">
        <v>4185</v>
      </c>
      <c r="J910" t="s">
        <v>7130</v>
      </c>
      <c r="K910" t="s">
        <v>5975</v>
      </c>
      <c r="L910" t="s">
        <v>5976</v>
      </c>
      <c r="N910">
        <v>2022</v>
      </c>
      <c r="Q910">
        <v>173</v>
      </c>
      <c r="R910">
        <v>193</v>
      </c>
      <c r="V910" t="s">
        <v>5977</v>
      </c>
      <c r="W910" t="s">
        <v>5505</v>
      </c>
    </row>
    <row r="911" spans="1:23" x14ac:dyDescent="0.25">
      <c r="A911" s="5"/>
      <c r="B911" t="s">
        <v>5426</v>
      </c>
      <c r="C911" t="str">
        <f>IF(OR(D911="x",E911="x",F911="x",G911="x"),"DELETED","READ")</f>
        <v>DELETED</v>
      </c>
      <c r="D911" s="5" t="s">
        <v>5431</v>
      </c>
      <c r="E911" s="5"/>
      <c r="F911" s="5"/>
      <c r="G911" s="5"/>
      <c r="H911" s="6" t="s">
        <v>5321</v>
      </c>
      <c r="I911" t="s">
        <v>4516</v>
      </c>
      <c r="J911" t="s">
        <v>4682</v>
      </c>
      <c r="K911" t="s">
        <v>6774</v>
      </c>
      <c r="L911" t="s">
        <v>6759</v>
      </c>
      <c r="N911">
        <v>2010</v>
      </c>
      <c r="Q911">
        <v>4</v>
      </c>
      <c r="R911">
        <v>5</v>
      </c>
      <c r="V911" t="s">
        <v>6760</v>
      </c>
      <c r="W911" t="s">
        <v>5640</v>
      </c>
    </row>
    <row r="912" spans="1:23" x14ac:dyDescent="0.25">
      <c r="A912" s="5"/>
      <c r="B912" t="s">
        <v>5441</v>
      </c>
      <c r="C912" t="str">
        <f>IF(OR(D912="x",E912="x",F912="x",G912="x"),"DELETED","READ")</f>
        <v>DELETED</v>
      </c>
      <c r="D912" s="5" t="s">
        <v>5431</v>
      </c>
      <c r="E912" s="5"/>
      <c r="F912" s="5"/>
      <c r="G912" s="5"/>
      <c r="H912" s="6" t="s">
        <v>2871</v>
      </c>
      <c r="I912" t="s">
        <v>1235</v>
      </c>
      <c r="J912" t="s">
        <v>1776</v>
      </c>
      <c r="K912" t="s">
        <v>1965</v>
      </c>
      <c r="L912" t="s">
        <v>2219</v>
      </c>
      <c r="M912" t="s">
        <v>2179</v>
      </c>
      <c r="N912">
        <v>2012</v>
      </c>
      <c r="O912" t="s">
        <v>18</v>
      </c>
      <c r="Q912" t="s">
        <v>1479</v>
      </c>
      <c r="R912" t="s">
        <v>1480</v>
      </c>
      <c r="T912" t="s">
        <v>999</v>
      </c>
      <c r="V912" t="s">
        <v>1070</v>
      </c>
      <c r="W912" t="s">
        <v>2143</v>
      </c>
    </row>
    <row r="913" spans="1:23" x14ac:dyDescent="0.25">
      <c r="A913" s="5"/>
      <c r="B913" t="s">
        <v>5441</v>
      </c>
      <c r="C913" t="str">
        <f>IF(OR(D913="x",E913="x",F913="x",H913="x"),"DELETED","READ")</f>
        <v>DELETED</v>
      </c>
      <c r="D913" s="5" t="s">
        <v>5431</v>
      </c>
      <c r="E913" s="5"/>
      <c r="F913" s="5"/>
      <c r="G913" s="5"/>
      <c r="H913" t="str">
        <f>HYPERLINK("http://dx.doi.org/10.1109/ICPM63005.2024.10680684","http://dx.doi.org/10.1109/ICPM63005.2024.10680684")</f>
        <v>http://dx.doi.org/10.1109/ICPM63005.2024.10680684</v>
      </c>
      <c r="I913" t="s">
        <v>361</v>
      </c>
      <c r="J913" t="s">
        <v>107</v>
      </c>
      <c r="K913" t="s">
        <v>724</v>
      </c>
      <c r="L913" t="s">
        <v>537</v>
      </c>
      <c r="M913" t="s">
        <v>599</v>
      </c>
      <c r="N913">
        <v>2024</v>
      </c>
      <c r="O913" t="s">
        <v>18</v>
      </c>
      <c r="P913" t="s">
        <v>18</v>
      </c>
      <c r="Q913">
        <v>89</v>
      </c>
      <c r="R913">
        <v>96</v>
      </c>
      <c r="S913" t="s">
        <v>18</v>
      </c>
      <c r="T913" t="s">
        <v>18</v>
      </c>
      <c r="U913" t="s">
        <v>18</v>
      </c>
      <c r="V913" t="s">
        <v>910</v>
      </c>
    </row>
    <row r="914" spans="1:23" x14ac:dyDescent="0.25">
      <c r="A914" s="5"/>
      <c r="B914" t="s">
        <v>5424</v>
      </c>
      <c r="C914" t="str">
        <f>IF(OR(D914="x",E914="x",F914="x",G914="x"),"DELETED","READ")</f>
        <v>DELETED</v>
      </c>
      <c r="D914" s="5"/>
      <c r="E914" s="5" t="s">
        <v>5431</v>
      </c>
      <c r="F914" s="5"/>
      <c r="G914" s="5"/>
      <c r="H914" s="6" t="s">
        <v>5259</v>
      </c>
      <c r="I914" t="s">
        <v>4462</v>
      </c>
      <c r="J914" t="s">
        <v>4709</v>
      </c>
      <c r="K914" t="s">
        <v>6641</v>
      </c>
      <c r="L914" t="s">
        <v>6642</v>
      </c>
      <c r="N914">
        <v>2013</v>
      </c>
      <c r="Q914">
        <v>229</v>
      </c>
      <c r="R914">
        <v>242</v>
      </c>
      <c r="V914" t="s">
        <v>6643</v>
      </c>
      <c r="W914" t="s">
        <v>6644</v>
      </c>
    </row>
    <row r="915" spans="1:23" x14ac:dyDescent="0.25">
      <c r="A915" s="5" t="s">
        <v>5431</v>
      </c>
      <c r="B915" t="s">
        <v>5424</v>
      </c>
      <c r="C915" t="str">
        <f>IF(OR(D915="x",E915="x",F915="x",G915="x"),"DELETED","READ")</f>
        <v>DELETED</v>
      </c>
      <c r="D915" s="5"/>
      <c r="E915" s="5"/>
      <c r="F915" s="5" t="s">
        <v>5431</v>
      </c>
      <c r="G915" s="5"/>
      <c r="H915" s="6" t="s">
        <v>4810</v>
      </c>
      <c r="I915" t="s">
        <v>4060</v>
      </c>
      <c r="J915" t="s">
        <v>4627</v>
      </c>
      <c r="K915" t="s">
        <v>5670</v>
      </c>
      <c r="L915" t="s">
        <v>5671</v>
      </c>
      <c r="N915">
        <v>2023</v>
      </c>
      <c r="Q915">
        <v>181</v>
      </c>
      <c r="R915">
        <v>232</v>
      </c>
      <c r="V915" t="s">
        <v>5672</v>
      </c>
      <c r="W915" t="s">
        <v>5505</v>
      </c>
    </row>
    <row r="916" spans="1:23" x14ac:dyDescent="0.25">
      <c r="A916" s="5" t="s">
        <v>5431</v>
      </c>
      <c r="B916" t="s">
        <v>5424</v>
      </c>
      <c r="C916" t="str">
        <f>IF(OR(D916="x",E916="x",F916="x",G916="x"),"DELETED","READ")</f>
        <v>DELETED</v>
      </c>
      <c r="D916" s="5"/>
      <c r="E916" s="5"/>
      <c r="F916" s="5" t="s">
        <v>5431</v>
      </c>
      <c r="G916" s="5"/>
      <c r="H916" s="6" t="s">
        <v>5018</v>
      </c>
      <c r="I916" t="s">
        <v>4060</v>
      </c>
      <c r="J916" t="s">
        <v>4627</v>
      </c>
      <c r="K916" t="s">
        <v>6120</v>
      </c>
      <c r="L916" t="s">
        <v>5671</v>
      </c>
      <c r="N916">
        <v>2020</v>
      </c>
      <c r="Q916">
        <v>153</v>
      </c>
      <c r="R916">
        <v>199</v>
      </c>
      <c r="V916" t="s">
        <v>6121</v>
      </c>
      <c r="W916" t="s">
        <v>5505</v>
      </c>
    </row>
    <row r="917" spans="1:23" x14ac:dyDescent="0.25">
      <c r="A917" s="5"/>
      <c r="B917" t="s">
        <v>5441</v>
      </c>
      <c r="C917" t="str">
        <f>IF(OR(D917="x",E917="x",F917="x",H917="x"),"DELETED","READ")</f>
        <v>DELETED</v>
      </c>
      <c r="D917" s="5"/>
      <c r="E917" s="5" t="s">
        <v>5431</v>
      </c>
      <c r="F917" s="5"/>
      <c r="G917" s="5"/>
      <c r="H917" t="str">
        <f>HYPERLINK("http://dx.doi.org/10.1007/978-3-031-27815-0_22","http://dx.doi.org/10.1007/978-3-031-27815-0_22")</f>
        <v>http://dx.doi.org/10.1007/978-3-031-27815-0_22</v>
      </c>
      <c r="I917" t="s">
        <v>347</v>
      </c>
      <c r="J917" t="s">
        <v>93</v>
      </c>
      <c r="K917" t="s">
        <v>710</v>
      </c>
      <c r="L917" t="s">
        <v>535</v>
      </c>
      <c r="M917" t="s">
        <v>597</v>
      </c>
      <c r="N917">
        <v>2023</v>
      </c>
      <c r="O917">
        <v>468</v>
      </c>
      <c r="P917" t="s">
        <v>18</v>
      </c>
      <c r="Q917">
        <v>302</v>
      </c>
      <c r="R917">
        <v>314</v>
      </c>
      <c r="S917" t="s">
        <v>18</v>
      </c>
      <c r="T917" t="s">
        <v>901</v>
      </c>
      <c r="U917" t="s">
        <v>902</v>
      </c>
      <c r="V917" t="s">
        <v>908</v>
      </c>
    </row>
    <row r="918" spans="1:23" x14ac:dyDescent="0.25">
      <c r="A918" s="5"/>
      <c r="B918" t="s">
        <v>5424</v>
      </c>
      <c r="C918" t="str">
        <f>IF(OR(D918="x",E918="x",F918="x",G918="x"),"DELETED","READ")</f>
        <v>READ</v>
      </c>
      <c r="D918" s="5"/>
      <c r="E918" s="5"/>
      <c r="F918" s="5"/>
      <c r="G918" s="5"/>
      <c r="H918" s="6" t="s">
        <v>4839</v>
      </c>
      <c r="I918" t="s">
        <v>4087</v>
      </c>
      <c r="J918" t="s">
        <v>4631</v>
      </c>
      <c r="K918" t="s">
        <v>5728</v>
      </c>
      <c r="L918" t="s">
        <v>5662</v>
      </c>
      <c r="N918">
        <v>2020</v>
      </c>
      <c r="Q918">
        <v>75</v>
      </c>
      <c r="R918">
        <v>96</v>
      </c>
      <c r="V918" t="s">
        <v>5663</v>
      </c>
      <c r="W918" t="s">
        <v>5539</v>
      </c>
    </row>
    <row r="919" spans="1:23" x14ac:dyDescent="0.25">
      <c r="A919" s="5"/>
      <c r="B919" t="s">
        <v>5436</v>
      </c>
      <c r="C919" t="str">
        <f>IF(OR(D919="x",E919="x",F919="x",H919="x"),"DELETED","READ")</f>
        <v>READ</v>
      </c>
      <c r="D919" s="5"/>
      <c r="E919" s="5"/>
      <c r="F919" s="5"/>
      <c r="G919" s="5"/>
      <c r="H919" t="str">
        <f>HYPERLINK("http://dx.doi.org/10.1108/JEIM-01-2017-0003","http://dx.doi.org/10.1108/JEIM-01-2017-0003")</f>
        <v>http://dx.doi.org/10.1108/JEIM-01-2017-0003</v>
      </c>
      <c r="I919" t="s">
        <v>284</v>
      </c>
      <c r="J919" t="s">
        <v>31</v>
      </c>
      <c r="K919" t="s">
        <v>647</v>
      </c>
      <c r="L919" t="s">
        <v>540</v>
      </c>
      <c r="M919" t="s">
        <v>18</v>
      </c>
      <c r="N919">
        <v>2018</v>
      </c>
      <c r="O919">
        <v>31</v>
      </c>
      <c r="P919">
        <v>2</v>
      </c>
      <c r="Q919">
        <v>317</v>
      </c>
      <c r="R919">
        <v>337</v>
      </c>
      <c r="S919" t="s">
        <v>18</v>
      </c>
      <c r="T919" t="s">
        <v>915</v>
      </c>
      <c r="U919" t="s">
        <v>916</v>
      </c>
      <c r="V919" t="s">
        <v>18</v>
      </c>
    </row>
    <row r="920" spans="1:23" x14ac:dyDescent="0.25">
      <c r="A920" s="5"/>
      <c r="B920" t="s">
        <v>5436</v>
      </c>
      <c r="C920" t="str">
        <f t="shared" ref="C920:C929" si="47">IF(OR(D920="x",E920="x",F920="x",G920="x"),"DELETED","READ")</f>
        <v>DELETED</v>
      </c>
      <c r="D920" s="5"/>
      <c r="E920" s="5" t="s">
        <v>5431</v>
      </c>
      <c r="F920" s="5"/>
      <c r="G920" s="5"/>
      <c r="H920" s="6" t="s">
        <v>3933</v>
      </c>
      <c r="I920" t="s">
        <v>3932</v>
      </c>
      <c r="K920" t="s">
        <v>3934</v>
      </c>
      <c r="L920" t="s">
        <v>3935</v>
      </c>
      <c r="N920">
        <v>2017</v>
      </c>
      <c r="O920">
        <v>23</v>
      </c>
      <c r="P920">
        <v>2</v>
      </c>
      <c r="Q920">
        <v>293</v>
      </c>
      <c r="R920">
        <v>328</v>
      </c>
      <c r="T920" t="s">
        <v>3936</v>
      </c>
    </row>
    <row r="921" spans="1:23" x14ac:dyDescent="0.25">
      <c r="A921" s="5"/>
      <c r="B921" t="s">
        <v>5424</v>
      </c>
      <c r="C921" t="str">
        <f t="shared" si="47"/>
        <v>DELETED</v>
      </c>
      <c r="D921" s="5"/>
      <c r="E921" s="5" t="s">
        <v>5431</v>
      </c>
      <c r="F921" s="5"/>
      <c r="G921" s="5"/>
      <c r="H921" s="6" t="s">
        <v>5248</v>
      </c>
      <c r="I921" t="s">
        <v>4451</v>
      </c>
      <c r="J921" t="s">
        <v>7290</v>
      </c>
      <c r="K921" t="s">
        <v>6617</v>
      </c>
      <c r="L921" t="s">
        <v>6618</v>
      </c>
      <c r="N921">
        <v>2013</v>
      </c>
      <c r="Q921">
        <v>405</v>
      </c>
      <c r="R921">
        <v>419</v>
      </c>
      <c r="V921" t="s">
        <v>6619</v>
      </c>
      <c r="W921" t="s">
        <v>5640</v>
      </c>
    </row>
    <row r="922" spans="1:23" x14ac:dyDescent="0.25">
      <c r="A922" s="5" t="s">
        <v>5431</v>
      </c>
      <c r="B922" t="s">
        <v>5426</v>
      </c>
      <c r="C922" t="str">
        <f t="shared" si="47"/>
        <v>DELETED</v>
      </c>
      <c r="D922" s="5"/>
      <c r="E922" s="5"/>
      <c r="F922" s="5" t="s">
        <v>5431</v>
      </c>
      <c r="G922" s="5"/>
      <c r="H922" s="6" t="s">
        <v>5366</v>
      </c>
      <c r="I922" t="s">
        <v>4451</v>
      </c>
      <c r="J922" t="s">
        <v>7290</v>
      </c>
      <c r="K922" t="s">
        <v>6863</v>
      </c>
      <c r="L922" t="s">
        <v>5578</v>
      </c>
      <c r="N922">
        <v>2008</v>
      </c>
      <c r="Q922">
        <v>450</v>
      </c>
      <c r="R922">
        <v>464</v>
      </c>
      <c r="V922" t="s">
        <v>6864</v>
      </c>
      <c r="W922" t="s">
        <v>5640</v>
      </c>
    </row>
    <row r="923" spans="1:23" x14ac:dyDescent="0.25">
      <c r="A923" s="5"/>
      <c r="B923" t="s">
        <v>5424</v>
      </c>
      <c r="C923" t="str">
        <f t="shared" si="47"/>
        <v>DELETED</v>
      </c>
      <c r="D923" s="5"/>
      <c r="E923" s="5"/>
      <c r="F923" s="5" t="s">
        <v>5431</v>
      </c>
      <c r="G923" s="5"/>
      <c r="H923" s="6" t="s">
        <v>4968</v>
      </c>
      <c r="I923" t="s">
        <v>4196</v>
      </c>
      <c r="J923" t="s">
        <v>4659</v>
      </c>
      <c r="K923" t="s">
        <v>6005</v>
      </c>
      <c r="L923" t="s">
        <v>6006</v>
      </c>
      <c r="N923">
        <v>2022</v>
      </c>
      <c r="Q923">
        <v>249</v>
      </c>
      <c r="R923">
        <v>275</v>
      </c>
      <c r="V923" t="s">
        <v>6007</v>
      </c>
      <c r="W923" t="s">
        <v>5640</v>
      </c>
    </row>
    <row r="924" spans="1:23" x14ac:dyDescent="0.25">
      <c r="A924" s="5"/>
      <c r="B924" t="s">
        <v>5441</v>
      </c>
      <c r="C924" t="str">
        <f t="shared" si="47"/>
        <v>DELETED</v>
      </c>
      <c r="D924" s="5"/>
      <c r="E924" s="5" t="s">
        <v>5431</v>
      </c>
      <c r="F924" s="5"/>
      <c r="G924" s="5"/>
      <c r="H924" s="6" t="s">
        <v>2918</v>
      </c>
      <c r="I924" t="s">
        <v>1285</v>
      </c>
      <c r="J924" t="s">
        <v>1822</v>
      </c>
      <c r="K924" t="s">
        <v>2015</v>
      </c>
      <c r="L924" t="s">
        <v>2303</v>
      </c>
      <c r="M924" t="s">
        <v>2277</v>
      </c>
      <c r="N924">
        <v>2018</v>
      </c>
      <c r="O924" t="s">
        <v>18</v>
      </c>
      <c r="Q924" t="s">
        <v>1562</v>
      </c>
      <c r="R924" t="s">
        <v>1563</v>
      </c>
      <c r="T924" t="s">
        <v>18</v>
      </c>
      <c r="V924" t="s">
        <v>1109</v>
      </c>
      <c r="W924" t="s">
        <v>2143</v>
      </c>
    </row>
    <row r="925" spans="1:23" x14ac:dyDescent="0.25">
      <c r="A925" s="5"/>
      <c r="B925" t="s">
        <v>5441</v>
      </c>
      <c r="C925" t="str">
        <f t="shared" si="47"/>
        <v>DELETED</v>
      </c>
      <c r="D925" s="5" t="s">
        <v>5431</v>
      </c>
      <c r="E925" s="5"/>
      <c r="F925" s="5"/>
      <c r="G925" s="5"/>
      <c r="H925" s="6" t="s">
        <v>2929</v>
      </c>
      <c r="I925" t="s">
        <v>1296</v>
      </c>
      <c r="J925" t="s">
        <v>1824</v>
      </c>
      <c r="K925" t="s">
        <v>2026</v>
      </c>
      <c r="L925" t="s">
        <v>2140</v>
      </c>
      <c r="N925">
        <v>2012</v>
      </c>
      <c r="O925" t="s">
        <v>18</v>
      </c>
      <c r="Q925" t="s">
        <v>1425</v>
      </c>
      <c r="R925" t="s">
        <v>1578</v>
      </c>
      <c r="T925" t="s">
        <v>1014</v>
      </c>
      <c r="V925" t="s">
        <v>1120</v>
      </c>
      <c r="W925" t="s">
        <v>2143</v>
      </c>
    </row>
    <row r="926" spans="1:23" x14ac:dyDescent="0.25">
      <c r="A926" s="5"/>
      <c r="B926" t="s">
        <v>5441</v>
      </c>
      <c r="C926" t="str">
        <f t="shared" si="47"/>
        <v>DELETED</v>
      </c>
      <c r="D926" s="5"/>
      <c r="E926" s="5" t="s">
        <v>5431</v>
      </c>
      <c r="F926" s="5"/>
      <c r="G926" s="5"/>
      <c r="H926" s="6" t="s">
        <v>2921</v>
      </c>
      <c r="I926" t="s">
        <v>1288</v>
      </c>
      <c r="J926" t="s">
        <v>1824</v>
      </c>
      <c r="K926" t="s">
        <v>2018</v>
      </c>
      <c r="L926" t="s">
        <v>2308</v>
      </c>
      <c r="M926" t="s">
        <v>2278</v>
      </c>
      <c r="N926">
        <v>2011</v>
      </c>
      <c r="O926" t="s">
        <v>18</v>
      </c>
      <c r="Q926" t="s">
        <v>1413</v>
      </c>
      <c r="R926" t="s">
        <v>1565</v>
      </c>
      <c r="T926" t="s">
        <v>18</v>
      </c>
      <c r="V926" t="s">
        <v>1112</v>
      </c>
      <c r="W926" t="s">
        <v>2143</v>
      </c>
    </row>
    <row r="927" spans="1:23" x14ac:dyDescent="0.25">
      <c r="A927" s="5"/>
      <c r="B927" t="s">
        <v>5441</v>
      </c>
      <c r="C927" t="str">
        <f t="shared" si="47"/>
        <v>DELETED</v>
      </c>
      <c r="D927" s="5" t="s">
        <v>5431</v>
      </c>
      <c r="E927" s="5"/>
      <c r="F927" s="5"/>
      <c r="G927" s="5"/>
      <c r="H927" s="6" t="s">
        <v>2925</v>
      </c>
      <c r="I927" t="s">
        <v>1292</v>
      </c>
      <c r="J927" t="s">
        <v>1824</v>
      </c>
      <c r="K927" t="s">
        <v>2022</v>
      </c>
      <c r="L927" t="s">
        <v>2312</v>
      </c>
      <c r="M927" t="s">
        <v>2281</v>
      </c>
      <c r="N927">
        <v>2010</v>
      </c>
      <c r="O927" t="s">
        <v>18</v>
      </c>
      <c r="Q927" t="s">
        <v>1413</v>
      </c>
      <c r="R927" t="s">
        <v>1565</v>
      </c>
      <c r="T927" t="s">
        <v>18</v>
      </c>
      <c r="V927" t="s">
        <v>1116</v>
      </c>
      <c r="W927" t="s">
        <v>2143</v>
      </c>
    </row>
    <row r="928" spans="1:23" x14ac:dyDescent="0.25">
      <c r="A928" s="5"/>
      <c r="B928" t="s">
        <v>5441</v>
      </c>
      <c r="C928" t="str">
        <f t="shared" si="47"/>
        <v>DELETED</v>
      </c>
      <c r="D928" s="5" t="s">
        <v>5431</v>
      </c>
      <c r="E928" s="5"/>
      <c r="F928" s="5"/>
      <c r="G928" s="5"/>
      <c r="H928" s="6" t="s">
        <v>2923</v>
      </c>
      <c r="I928" t="s">
        <v>1290</v>
      </c>
      <c r="J928" t="s">
        <v>1825</v>
      </c>
      <c r="K928" t="s">
        <v>2020</v>
      </c>
      <c r="L928" t="s">
        <v>2310</v>
      </c>
      <c r="M928" t="s">
        <v>2284</v>
      </c>
      <c r="N928">
        <v>2010</v>
      </c>
      <c r="O928" t="s">
        <v>1413</v>
      </c>
      <c r="Q928" t="s">
        <v>1568</v>
      </c>
      <c r="R928" t="s">
        <v>1569</v>
      </c>
      <c r="T928" t="s">
        <v>18</v>
      </c>
      <c r="V928" t="s">
        <v>1114</v>
      </c>
      <c r="W928" t="s">
        <v>2143</v>
      </c>
    </row>
    <row r="929" spans="1:23" x14ac:dyDescent="0.25">
      <c r="A929" s="5"/>
      <c r="B929" t="s">
        <v>5432</v>
      </c>
      <c r="C929" t="str">
        <f t="shared" si="47"/>
        <v>READ</v>
      </c>
      <c r="D929" s="5"/>
      <c r="E929" s="5"/>
      <c r="F929" s="5"/>
      <c r="G929" s="5"/>
      <c r="H929" s="6" t="s">
        <v>2826</v>
      </c>
      <c r="I929" t="s">
        <v>2827</v>
      </c>
      <c r="J929" t="s">
        <v>2828</v>
      </c>
      <c r="K929" t="s">
        <v>2829</v>
      </c>
      <c r="L929" t="s">
        <v>2831</v>
      </c>
      <c r="N929">
        <v>2025</v>
      </c>
      <c r="T929" t="s">
        <v>2830</v>
      </c>
      <c r="W929" t="s">
        <v>2458</v>
      </c>
    </row>
    <row r="930" spans="1:23" x14ac:dyDescent="0.25">
      <c r="A930" s="5"/>
      <c r="B930" t="s">
        <v>5441</v>
      </c>
      <c r="C930" t="str">
        <f>IF(OR(D930="x",E930="x",F930="x",H930="x"),"DELETED","READ")</f>
        <v>READ</v>
      </c>
      <c r="D930" s="5"/>
      <c r="E930" s="5"/>
      <c r="F930" s="5"/>
      <c r="G930" s="5"/>
      <c r="H930" t="str">
        <f>HYPERLINK("http://dx.doi.org/10.1007/978-3-030-26619-6_16","http://dx.doi.org/10.1007/978-3-030-26619-6_16")</f>
        <v>http://dx.doi.org/10.1007/978-3-030-26619-6_16</v>
      </c>
      <c r="I930" t="s">
        <v>305</v>
      </c>
      <c r="J930" t="s">
        <v>52</v>
      </c>
      <c r="K930" t="s">
        <v>668</v>
      </c>
      <c r="L930" t="s">
        <v>550</v>
      </c>
      <c r="M930" t="s">
        <v>606</v>
      </c>
      <c r="N930">
        <v>2019</v>
      </c>
      <c r="O930">
        <v>11675</v>
      </c>
      <c r="P930" t="s">
        <v>18</v>
      </c>
      <c r="Q930">
        <v>232</v>
      </c>
      <c r="R930">
        <v>249</v>
      </c>
      <c r="S930" t="s">
        <v>18</v>
      </c>
      <c r="T930" t="s">
        <v>904</v>
      </c>
      <c r="U930" t="s">
        <v>905</v>
      </c>
      <c r="V930" t="s">
        <v>926</v>
      </c>
      <c r="W930" t="s">
        <v>5539</v>
      </c>
    </row>
    <row r="931" spans="1:23" x14ac:dyDescent="0.25">
      <c r="A931" s="5" t="s">
        <v>5431</v>
      </c>
      <c r="B931" t="s">
        <v>5426</v>
      </c>
      <c r="C931" t="str">
        <f t="shared" ref="C931:C954" si="48">IF(OR(D931="x",E931="x",F931="x",G931="x"),"DELETED","READ")</f>
        <v>READ</v>
      </c>
      <c r="D931" s="5"/>
      <c r="E931" s="5"/>
      <c r="F931" s="5"/>
      <c r="G931" s="5"/>
      <c r="H931" s="6" t="s">
        <v>4971</v>
      </c>
      <c r="I931" t="s">
        <v>305</v>
      </c>
      <c r="J931" t="s">
        <v>7137</v>
      </c>
      <c r="K931" t="s">
        <v>6014</v>
      </c>
      <c r="L931" t="s">
        <v>4144</v>
      </c>
      <c r="N931">
        <v>2019</v>
      </c>
      <c r="Q931">
        <v>232</v>
      </c>
      <c r="R931">
        <v>249</v>
      </c>
      <c r="V931" t="s">
        <v>6015</v>
      </c>
      <c r="W931" t="s">
        <v>5539</v>
      </c>
    </row>
    <row r="932" spans="1:23" x14ac:dyDescent="0.25">
      <c r="A932" s="5"/>
      <c r="B932" t="s">
        <v>5426</v>
      </c>
      <c r="C932" t="str">
        <f t="shared" si="48"/>
        <v>READ</v>
      </c>
      <c r="D932" s="5"/>
      <c r="E932" s="5"/>
      <c r="F932" s="5"/>
      <c r="G932" s="5"/>
      <c r="H932" s="6" t="s">
        <v>4732</v>
      </c>
      <c r="I932" t="s">
        <v>7465</v>
      </c>
      <c r="J932" t="s">
        <v>6998</v>
      </c>
      <c r="K932" t="s">
        <v>5524</v>
      </c>
      <c r="L932" t="s">
        <v>5525</v>
      </c>
      <c r="N932">
        <v>2025</v>
      </c>
      <c r="Q932">
        <v>402</v>
      </c>
      <c r="R932">
        <v>414</v>
      </c>
      <c r="V932" t="s">
        <v>5464</v>
      </c>
      <c r="W932" t="s">
        <v>5498</v>
      </c>
    </row>
    <row r="933" spans="1:23" x14ac:dyDescent="0.25">
      <c r="A933" s="5"/>
      <c r="B933" t="s">
        <v>5436</v>
      </c>
      <c r="C933" t="str">
        <f t="shared" si="48"/>
        <v>DELETED</v>
      </c>
      <c r="D933" s="5"/>
      <c r="E933" s="5" t="s">
        <v>5431</v>
      </c>
      <c r="F933" s="5"/>
      <c r="G933" s="5"/>
      <c r="H933" s="6" t="s">
        <v>3653</v>
      </c>
      <c r="I933" t="s">
        <v>3652</v>
      </c>
      <c r="J933" t="s">
        <v>3657</v>
      </c>
      <c r="K933" t="s">
        <v>3654</v>
      </c>
      <c r="L933" t="s">
        <v>3655</v>
      </c>
      <c r="N933">
        <v>2016</v>
      </c>
      <c r="O933">
        <v>33</v>
      </c>
      <c r="P933">
        <v>3</v>
      </c>
      <c r="Q933">
        <v>793</v>
      </c>
      <c r="R933">
        <v>807</v>
      </c>
      <c r="T933" t="s">
        <v>3656</v>
      </c>
    </row>
    <row r="934" spans="1:23" x14ac:dyDescent="0.25">
      <c r="A934" s="5"/>
      <c r="B934" t="s">
        <v>5436</v>
      </c>
      <c r="C934" t="str">
        <f t="shared" si="48"/>
        <v>DELETED</v>
      </c>
      <c r="D934" s="5"/>
      <c r="E934" s="5" t="s">
        <v>5431</v>
      </c>
      <c r="F934" s="5"/>
      <c r="G934" s="5"/>
      <c r="H934" s="6" t="s">
        <v>3805</v>
      </c>
      <c r="I934" t="s">
        <v>3804</v>
      </c>
      <c r="J934" t="s">
        <v>3808</v>
      </c>
      <c r="K934" t="s">
        <v>3807</v>
      </c>
      <c r="L934" t="s">
        <v>3312</v>
      </c>
      <c r="M934" t="s">
        <v>3806</v>
      </c>
      <c r="N934">
        <v>2014</v>
      </c>
      <c r="O934">
        <v>16</v>
      </c>
      <c r="Q934">
        <v>118</v>
      </c>
      <c r="R934">
        <v>127</v>
      </c>
      <c r="T934" t="s">
        <v>3314</v>
      </c>
    </row>
    <row r="935" spans="1:23" x14ac:dyDescent="0.25">
      <c r="A935" s="5"/>
      <c r="B935" t="s">
        <v>5426</v>
      </c>
      <c r="C935" t="str">
        <f t="shared" si="48"/>
        <v>DELETED</v>
      </c>
      <c r="D935" s="5"/>
      <c r="E935" s="5"/>
      <c r="F935" s="5" t="s">
        <v>5431</v>
      </c>
      <c r="G935" s="5"/>
      <c r="H935" s="6" t="s">
        <v>4798</v>
      </c>
      <c r="I935" t="s">
        <v>7471</v>
      </c>
      <c r="J935" t="s">
        <v>7045</v>
      </c>
      <c r="K935" t="s">
        <v>5646</v>
      </c>
      <c r="L935" t="s">
        <v>5525</v>
      </c>
      <c r="N935">
        <v>2024</v>
      </c>
      <c r="Q935">
        <v>431</v>
      </c>
      <c r="R935">
        <v>443</v>
      </c>
      <c r="V935" t="s">
        <v>5483</v>
      </c>
      <c r="W935" t="s">
        <v>5498</v>
      </c>
    </row>
    <row r="936" spans="1:23" x14ac:dyDescent="0.25">
      <c r="A936" s="5"/>
      <c r="B936" t="s">
        <v>5436</v>
      </c>
      <c r="C936" t="str">
        <f t="shared" si="48"/>
        <v>READ</v>
      </c>
      <c r="D936" s="5"/>
      <c r="E936" s="5"/>
      <c r="F936" s="5"/>
      <c r="G936" s="5"/>
      <c r="H936" s="6" t="s">
        <v>3439</v>
      </c>
      <c r="I936" t="s">
        <v>3438</v>
      </c>
      <c r="J936" t="s">
        <v>3441</v>
      </c>
      <c r="K936" t="s">
        <v>3440</v>
      </c>
      <c r="L936" t="s">
        <v>3033</v>
      </c>
      <c r="N936">
        <v>2017</v>
      </c>
      <c r="O936">
        <v>38</v>
      </c>
      <c r="Q936">
        <v>81</v>
      </c>
      <c r="R936">
        <v>93</v>
      </c>
      <c r="T936" t="s">
        <v>3034</v>
      </c>
    </row>
    <row r="937" spans="1:23" x14ac:dyDescent="0.25">
      <c r="A937" s="5"/>
      <c r="B937" t="s">
        <v>5426</v>
      </c>
      <c r="C937" t="str">
        <f t="shared" si="48"/>
        <v>DELETED</v>
      </c>
      <c r="D937" s="5" t="s">
        <v>5431</v>
      </c>
      <c r="E937" s="5"/>
      <c r="F937" s="5"/>
      <c r="G937" s="5"/>
      <c r="H937" s="6" t="s">
        <v>5311</v>
      </c>
      <c r="I937" t="s">
        <v>4507</v>
      </c>
      <c r="J937" t="s">
        <v>4712</v>
      </c>
      <c r="K937" t="s">
        <v>6753</v>
      </c>
      <c r="L937" t="s">
        <v>5526</v>
      </c>
      <c r="N937">
        <v>2011</v>
      </c>
      <c r="Q937">
        <v>384</v>
      </c>
      <c r="R937">
        <v>395</v>
      </c>
      <c r="V937" t="s">
        <v>6728</v>
      </c>
      <c r="W937" t="s">
        <v>5640</v>
      </c>
    </row>
    <row r="938" spans="1:23" x14ac:dyDescent="0.25">
      <c r="A938" s="5"/>
      <c r="B938" t="s">
        <v>5441</v>
      </c>
      <c r="C938" t="str">
        <f t="shared" si="48"/>
        <v>DELETED</v>
      </c>
      <c r="D938" s="5" t="s">
        <v>5431</v>
      </c>
      <c r="E938" s="5"/>
      <c r="F938" s="5"/>
      <c r="G938" s="5"/>
      <c r="H938" s="6" t="s">
        <v>3002</v>
      </c>
      <c r="I938" t="s">
        <v>1372</v>
      </c>
      <c r="J938" t="s">
        <v>1900</v>
      </c>
      <c r="K938" t="s">
        <v>2101</v>
      </c>
      <c r="L938" t="s">
        <v>2411</v>
      </c>
      <c r="M938" t="s">
        <v>2365</v>
      </c>
      <c r="N938">
        <v>2023</v>
      </c>
      <c r="O938" t="s">
        <v>18</v>
      </c>
      <c r="Q938" t="s">
        <v>1690</v>
      </c>
      <c r="R938" t="s">
        <v>1691</v>
      </c>
      <c r="T938" t="s">
        <v>18</v>
      </c>
      <c r="V938" t="s">
        <v>1169</v>
      </c>
      <c r="W938" t="s">
        <v>2143</v>
      </c>
    </row>
    <row r="939" spans="1:23" x14ac:dyDescent="0.25">
      <c r="A939" s="5"/>
      <c r="B939" t="s">
        <v>5436</v>
      </c>
      <c r="C939" t="str">
        <f t="shared" si="48"/>
        <v>READ</v>
      </c>
      <c r="D939" s="5"/>
      <c r="E939" s="5"/>
      <c r="F939" s="5"/>
      <c r="G939" s="5"/>
      <c r="H939" s="6" t="s">
        <v>3537</v>
      </c>
      <c r="I939" t="s">
        <v>3536</v>
      </c>
      <c r="J939" t="s">
        <v>3539</v>
      </c>
      <c r="K939" t="s">
        <v>3538</v>
      </c>
      <c r="L939" t="s">
        <v>3048</v>
      </c>
      <c r="N939">
        <v>2013</v>
      </c>
      <c r="O939">
        <v>64</v>
      </c>
      <c r="P939">
        <v>1</v>
      </c>
      <c r="Q939">
        <v>41</v>
      </c>
      <c r="R939">
        <v>49</v>
      </c>
      <c r="T939" t="s">
        <v>929</v>
      </c>
    </row>
    <row r="940" spans="1:23" x14ac:dyDescent="0.25">
      <c r="A940" s="5"/>
      <c r="B940" t="s">
        <v>5441</v>
      </c>
      <c r="C940" t="str">
        <f t="shared" si="48"/>
        <v>DELETED</v>
      </c>
      <c r="D940" s="5"/>
      <c r="E940" s="5" t="s">
        <v>5431</v>
      </c>
      <c r="F940" s="5"/>
      <c r="G940" s="5"/>
      <c r="H940" s="6" t="s">
        <v>2935</v>
      </c>
      <c r="I940" t="s">
        <v>1302</v>
      </c>
      <c r="J940" t="s">
        <v>1832</v>
      </c>
      <c r="K940" t="s">
        <v>2032</v>
      </c>
      <c r="L940" t="s">
        <v>2326</v>
      </c>
      <c r="M940" t="s">
        <v>2290</v>
      </c>
      <c r="N940">
        <v>2012</v>
      </c>
      <c r="O940" t="s">
        <v>18</v>
      </c>
      <c r="Q940" t="s">
        <v>1413</v>
      </c>
      <c r="R940" t="s">
        <v>1444</v>
      </c>
      <c r="T940" t="s">
        <v>1017</v>
      </c>
      <c r="V940" t="s">
        <v>1124</v>
      </c>
      <c r="W940" t="s">
        <v>2143</v>
      </c>
    </row>
    <row r="941" spans="1:23" x14ac:dyDescent="0.25">
      <c r="A941" s="5"/>
      <c r="B941" t="s">
        <v>5426</v>
      </c>
      <c r="C941" t="str">
        <f t="shared" si="48"/>
        <v>DELETED</v>
      </c>
      <c r="D941" s="5"/>
      <c r="E941" s="5"/>
      <c r="F941" s="5" t="s">
        <v>5431</v>
      </c>
      <c r="G941" s="5"/>
      <c r="H941" s="6" t="s">
        <v>5367</v>
      </c>
      <c r="I941" t="s">
        <v>4552</v>
      </c>
      <c r="J941" t="s">
        <v>7382</v>
      </c>
      <c r="K941" t="s">
        <v>6865</v>
      </c>
      <c r="L941" t="s">
        <v>6298</v>
      </c>
      <c r="N941">
        <v>2008</v>
      </c>
      <c r="Q941">
        <v>837</v>
      </c>
      <c r="R941">
        <v>850</v>
      </c>
      <c r="V941" t="s">
        <v>6866</v>
      </c>
      <c r="W941" t="s">
        <v>5640</v>
      </c>
    </row>
    <row r="942" spans="1:23" x14ac:dyDescent="0.25">
      <c r="A942" s="5"/>
      <c r="B942" t="s">
        <v>5424</v>
      </c>
      <c r="C942" t="str">
        <f t="shared" si="48"/>
        <v>DELETED</v>
      </c>
      <c r="D942" s="5" t="s">
        <v>5431</v>
      </c>
      <c r="E942" s="5"/>
      <c r="F942" s="5"/>
      <c r="G942" s="5"/>
      <c r="H942" s="6" t="s">
        <v>5070</v>
      </c>
      <c r="I942" t="s">
        <v>4288</v>
      </c>
      <c r="J942" t="s">
        <v>7182</v>
      </c>
      <c r="K942" t="s">
        <v>6234</v>
      </c>
      <c r="L942" t="s">
        <v>6207</v>
      </c>
      <c r="N942">
        <v>2020</v>
      </c>
      <c r="Q942">
        <v>183</v>
      </c>
      <c r="R942">
        <v>205</v>
      </c>
      <c r="V942" t="s">
        <v>6208</v>
      </c>
      <c r="W942" t="s">
        <v>5505</v>
      </c>
    </row>
    <row r="943" spans="1:23" x14ac:dyDescent="0.25">
      <c r="A943" s="5"/>
      <c r="B943" t="s">
        <v>5432</v>
      </c>
      <c r="C943" t="str">
        <f t="shared" si="48"/>
        <v>READ</v>
      </c>
      <c r="H943" s="6" t="s">
        <v>2475</v>
      </c>
      <c r="I943" t="s">
        <v>2474</v>
      </c>
      <c r="J943" t="s">
        <v>2461</v>
      </c>
      <c r="K943" t="s">
        <v>2476</v>
      </c>
      <c r="L943" t="s">
        <v>2487</v>
      </c>
      <c r="N943">
        <v>2012</v>
      </c>
      <c r="O943">
        <v>13</v>
      </c>
      <c r="P943">
        <v>2</v>
      </c>
      <c r="Q943">
        <v>45</v>
      </c>
      <c r="R943">
        <v>49</v>
      </c>
      <c r="T943" t="s">
        <v>2477</v>
      </c>
      <c r="U943" t="s">
        <v>2478</v>
      </c>
      <c r="W943" t="s">
        <v>2458</v>
      </c>
    </row>
    <row r="944" spans="1:23" x14ac:dyDescent="0.25">
      <c r="A944" s="5"/>
      <c r="B944" t="s">
        <v>5441</v>
      </c>
      <c r="C944" t="str">
        <f t="shared" si="48"/>
        <v>DELETED</v>
      </c>
      <c r="D944" s="5"/>
      <c r="E944" s="5" t="s">
        <v>5431</v>
      </c>
      <c r="F944" s="5"/>
      <c r="G944" s="5"/>
      <c r="H944" s="6" t="s">
        <v>3003</v>
      </c>
      <c r="I944" t="s">
        <v>1373</v>
      </c>
      <c r="J944" t="s">
        <v>1901</v>
      </c>
      <c r="K944" t="s">
        <v>2102</v>
      </c>
      <c r="L944" t="s">
        <v>2412</v>
      </c>
      <c r="M944" t="s">
        <v>2366</v>
      </c>
      <c r="N944">
        <v>2024</v>
      </c>
      <c r="O944" t="s">
        <v>18</v>
      </c>
      <c r="Q944" t="s">
        <v>1692</v>
      </c>
      <c r="R944" t="s">
        <v>1693</v>
      </c>
      <c r="T944" t="s">
        <v>18</v>
      </c>
      <c r="V944" t="s">
        <v>1170</v>
      </c>
      <c r="W944" t="s">
        <v>2143</v>
      </c>
    </row>
    <row r="945" spans="1:24" x14ac:dyDescent="0.25">
      <c r="A945" s="5"/>
      <c r="B945" t="s">
        <v>5426</v>
      </c>
      <c r="C945" t="str">
        <f t="shared" si="48"/>
        <v>DELETED</v>
      </c>
      <c r="D945" s="5"/>
      <c r="E945" s="5"/>
      <c r="F945" s="5" t="s">
        <v>5431</v>
      </c>
      <c r="G945" s="5"/>
      <c r="H945" s="6" t="s">
        <v>5348</v>
      </c>
      <c r="I945" t="s">
        <v>4537</v>
      </c>
      <c r="J945" t="s">
        <v>7367</v>
      </c>
      <c r="K945" t="s">
        <v>6830</v>
      </c>
      <c r="L945" t="s">
        <v>6831</v>
      </c>
      <c r="N945">
        <v>2009</v>
      </c>
      <c r="Q945">
        <v>76</v>
      </c>
      <c r="R945">
        <v>93</v>
      </c>
      <c r="V945" t="s">
        <v>6832</v>
      </c>
      <c r="W945" t="s">
        <v>5640</v>
      </c>
    </row>
    <row r="946" spans="1:24" x14ac:dyDescent="0.25">
      <c r="A946" s="5"/>
      <c r="B946" t="s">
        <v>5426</v>
      </c>
      <c r="C946" t="str">
        <f t="shared" si="48"/>
        <v>DELETED</v>
      </c>
      <c r="D946" s="5"/>
      <c r="E946" s="5"/>
      <c r="F946" s="5" t="s">
        <v>5431</v>
      </c>
      <c r="G946" s="5"/>
      <c r="H946" s="6" t="s">
        <v>5363</v>
      </c>
      <c r="I946" t="s">
        <v>4549</v>
      </c>
      <c r="J946" t="s">
        <v>7379</v>
      </c>
      <c r="K946" t="s">
        <v>6858</v>
      </c>
      <c r="L946" t="s">
        <v>6859</v>
      </c>
      <c r="N946">
        <v>2008</v>
      </c>
      <c r="Q946">
        <v>263</v>
      </c>
      <c r="R946">
        <v>272</v>
      </c>
      <c r="V946" t="s">
        <v>6860</v>
      </c>
      <c r="W946" t="s">
        <v>5640</v>
      </c>
    </row>
    <row r="947" spans="1:24" x14ac:dyDescent="0.25">
      <c r="A947" s="5"/>
      <c r="B947" t="s">
        <v>5441</v>
      </c>
      <c r="C947" t="str">
        <f t="shared" si="48"/>
        <v>DELETED</v>
      </c>
      <c r="D947" s="5"/>
      <c r="E947" s="5" t="s">
        <v>5431</v>
      </c>
      <c r="F947" s="5"/>
      <c r="G947" s="5"/>
      <c r="H947" s="6" t="s">
        <v>2924</v>
      </c>
      <c r="I947" t="s">
        <v>1291</v>
      </c>
      <c r="J947" t="s">
        <v>1826</v>
      </c>
      <c r="K947" t="s">
        <v>2021</v>
      </c>
      <c r="L947" t="s">
        <v>2311</v>
      </c>
      <c r="M947" t="s">
        <v>2285</v>
      </c>
      <c r="N947">
        <v>2011</v>
      </c>
      <c r="O947" t="s">
        <v>1570</v>
      </c>
      <c r="Q947" t="s">
        <v>1571</v>
      </c>
      <c r="R947" t="s">
        <v>1572</v>
      </c>
      <c r="T947" t="s">
        <v>18</v>
      </c>
      <c r="V947" t="s">
        <v>1115</v>
      </c>
      <c r="W947" t="s">
        <v>2143</v>
      </c>
    </row>
    <row r="948" spans="1:24" x14ac:dyDescent="0.25">
      <c r="A948" s="5"/>
      <c r="B948" t="s">
        <v>5441</v>
      </c>
      <c r="C948" t="str">
        <f t="shared" si="48"/>
        <v>DELETED</v>
      </c>
      <c r="D948" s="5"/>
      <c r="E948" s="5"/>
      <c r="F948" s="5" t="s">
        <v>5431</v>
      </c>
      <c r="G948" s="5"/>
      <c r="H948" s="6" t="s">
        <v>2999</v>
      </c>
      <c r="I948" t="s">
        <v>1369</v>
      </c>
      <c r="J948" t="s">
        <v>1897</v>
      </c>
      <c r="K948" t="s">
        <v>2098</v>
      </c>
      <c r="L948" t="s">
        <v>2408</v>
      </c>
      <c r="M948" t="s">
        <v>2363</v>
      </c>
      <c r="N948">
        <v>2016</v>
      </c>
      <c r="O948" t="s">
        <v>18</v>
      </c>
      <c r="Q948" t="s">
        <v>1688</v>
      </c>
      <c r="R948" t="s">
        <v>1689</v>
      </c>
      <c r="T948" t="s">
        <v>18</v>
      </c>
      <c r="V948" t="s">
        <v>1166</v>
      </c>
      <c r="W948" t="s">
        <v>2143</v>
      </c>
    </row>
    <row r="949" spans="1:24" x14ac:dyDescent="0.25">
      <c r="A949" s="5"/>
      <c r="B949" t="s">
        <v>5441</v>
      </c>
      <c r="C949" t="str">
        <f t="shared" si="48"/>
        <v>DELETED</v>
      </c>
      <c r="D949" s="5" t="s">
        <v>5431</v>
      </c>
      <c r="E949" s="5"/>
      <c r="F949" s="5"/>
      <c r="G949" s="5"/>
      <c r="H949" s="6" t="s">
        <v>2998</v>
      </c>
      <c r="I949" t="s">
        <v>1368</v>
      </c>
      <c r="J949" t="s">
        <v>1896</v>
      </c>
      <c r="K949" t="s">
        <v>2097</v>
      </c>
      <c r="L949" t="s">
        <v>2407</v>
      </c>
      <c r="M949" t="s">
        <v>2362</v>
      </c>
      <c r="N949">
        <v>2017</v>
      </c>
      <c r="O949" t="s">
        <v>18</v>
      </c>
      <c r="Q949" t="s">
        <v>1686</v>
      </c>
      <c r="R949" t="s">
        <v>1687</v>
      </c>
      <c r="T949" t="s">
        <v>18</v>
      </c>
      <c r="V949" t="s">
        <v>1165</v>
      </c>
      <c r="W949" t="s">
        <v>2143</v>
      </c>
    </row>
    <row r="950" spans="1:24" x14ac:dyDescent="0.25">
      <c r="A950" s="5"/>
      <c r="B950" t="s">
        <v>5436</v>
      </c>
      <c r="C950" t="str">
        <f t="shared" si="48"/>
        <v>DELETED</v>
      </c>
      <c r="D950" s="5" t="s">
        <v>5431</v>
      </c>
      <c r="E950" s="5"/>
      <c r="F950" s="5"/>
      <c r="G950" s="5"/>
      <c r="H950" s="6" t="s">
        <v>3886</v>
      </c>
      <c r="I950" t="s">
        <v>3885</v>
      </c>
      <c r="J950" t="s">
        <v>3890</v>
      </c>
      <c r="K950" t="s">
        <v>3887</v>
      </c>
      <c r="L950" t="s">
        <v>3888</v>
      </c>
      <c r="N950">
        <v>2016</v>
      </c>
      <c r="O950">
        <v>53</v>
      </c>
      <c r="Q950">
        <v>1468</v>
      </c>
      <c r="R950">
        <v>1485</v>
      </c>
      <c r="T950" t="s">
        <v>3889</v>
      </c>
    </row>
    <row r="951" spans="1:24" x14ac:dyDescent="0.25">
      <c r="A951" s="5"/>
      <c r="B951" t="s">
        <v>5424</v>
      </c>
      <c r="C951" t="str">
        <f t="shared" si="48"/>
        <v>DELETED</v>
      </c>
      <c r="D951" s="5"/>
      <c r="E951" s="5" t="s">
        <v>5431</v>
      </c>
      <c r="F951" s="5"/>
      <c r="G951" s="5"/>
      <c r="H951" s="6" t="s">
        <v>4765</v>
      </c>
      <c r="I951" t="s">
        <v>4029</v>
      </c>
      <c r="J951" t="s">
        <v>7023</v>
      </c>
      <c r="K951" t="s">
        <v>5584</v>
      </c>
      <c r="L951" t="s">
        <v>5582</v>
      </c>
      <c r="N951">
        <v>2022</v>
      </c>
      <c r="Q951">
        <v>61</v>
      </c>
      <c r="R951">
        <v>81</v>
      </c>
      <c r="V951" t="s">
        <v>5489</v>
      </c>
      <c r="W951" t="s">
        <v>5505</v>
      </c>
    </row>
    <row r="952" spans="1:24" x14ac:dyDescent="0.25">
      <c r="A952" s="5"/>
      <c r="B952" t="s">
        <v>5448</v>
      </c>
      <c r="C952" t="str">
        <f t="shared" si="48"/>
        <v>DELETED</v>
      </c>
      <c r="D952" s="5" t="s">
        <v>5431</v>
      </c>
      <c r="E952" s="5"/>
      <c r="F952" s="5"/>
      <c r="G952" s="5"/>
      <c r="H952" t="s">
        <v>18</v>
      </c>
      <c r="I952" t="s">
        <v>1274</v>
      </c>
      <c r="J952" t="s">
        <v>1812</v>
      </c>
      <c r="K952" t="s">
        <v>2004</v>
      </c>
      <c r="L952" t="s">
        <v>2264</v>
      </c>
      <c r="N952">
        <v>2021</v>
      </c>
      <c r="O952" t="s">
        <v>18</v>
      </c>
      <c r="Q952" t="s">
        <v>1545</v>
      </c>
      <c r="R952" t="s">
        <v>1488</v>
      </c>
      <c r="T952" t="s">
        <v>18</v>
      </c>
      <c r="V952" t="s">
        <v>1100</v>
      </c>
      <c r="W952" t="s">
        <v>2144</v>
      </c>
    </row>
    <row r="953" spans="1:24" x14ac:dyDescent="0.25">
      <c r="A953" s="5"/>
      <c r="B953" t="s">
        <v>5424</v>
      </c>
      <c r="C953" t="str">
        <f t="shared" si="48"/>
        <v>DELETED</v>
      </c>
      <c r="D953" s="5" t="s">
        <v>5431</v>
      </c>
      <c r="E953" s="5"/>
      <c r="F953" s="5"/>
      <c r="G953" s="5"/>
      <c r="H953" s="6" t="s">
        <v>4882</v>
      </c>
      <c r="I953" t="s">
        <v>4122</v>
      </c>
      <c r="J953" t="s">
        <v>4643</v>
      </c>
      <c r="K953" t="s">
        <v>5811</v>
      </c>
      <c r="L953" t="s">
        <v>5812</v>
      </c>
      <c r="N953">
        <v>2023</v>
      </c>
      <c r="Q953">
        <v>3</v>
      </c>
      <c r="R953">
        <v>23</v>
      </c>
      <c r="V953" t="s">
        <v>5813</v>
      </c>
      <c r="W953" t="s">
        <v>5505</v>
      </c>
    </row>
    <row r="954" spans="1:24" x14ac:dyDescent="0.25">
      <c r="A954" s="5"/>
      <c r="B954" t="s">
        <v>5426</v>
      </c>
      <c r="C954" t="str">
        <f t="shared" si="48"/>
        <v>DELETED</v>
      </c>
      <c r="D954" s="5" t="s">
        <v>5431</v>
      </c>
      <c r="E954" s="5"/>
      <c r="F954" s="5"/>
      <c r="G954" s="5"/>
      <c r="H954" s="6" t="s">
        <v>5073</v>
      </c>
      <c r="I954" t="s">
        <v>4291</v>
      </c>
      <c r="J954" t="s">
        <v>7183</v>
      </c>
      <c r="K954" t="s">
        <v>6239</v>
      </c>
      <c r="L954" t="s">
        <v>5526</v>
      </c>
      <c r="N954">
        <v>2019</v>
      </c>
      <c r="Q954">
        <v>12</v>
      </c>
      <c r="R954">
        <v>18</v>
      </c>
      <c r="V954" t="s">
        <v>6240</v>
      </c>
      <c r="W954" t="s">
        <v>5539</v>
      </c>
    </row>
    <row r="955" spans="1:24" x14ac:dyDescent="0.25">
      <c r="A955" s="5"/>
      <c r="B955" t="s">
        <v>5441</v>
      </c>
      <c r="C955" t="str">
        <f>IF(OR(D955="x",E955="x",F955="x",H955="x"),"DELETED","READ")</f>
        <v>DELETED</v>
      </c>
      <c r="D955" s="5" t="s">
        <v>5431</v>
      </c>
      <c r="E955" s="5"/>
      <c r="F955" s="5"/>
      <c r="G955" s="5"/>
      <c r="H955" t="str">
        <f>HYPERLINK("http://dx.doi.org/10.1007/978-3-031-16168-1_15","http://dx.doi.org/10.1007/978-3-031-16168-1_15")</f>
        <v>http://dx.doi.org/10.1007/978-3-031-16168-1_15</v>
      </c>
      <c r="I955" t="s">
        <v>531</v>
      </c>
      <c r="J955" t="s">
        <v>271</v>
      </c>
      <c r="K955" t="s">
        <v>894</v>
      </c>
      <c r="L955" t="s">
        <v>593</v>
      </c>
      <c r="M955" t="s">
        <v>596</v>
      </c>
      <c r="N955">
        <v>2022</v>
      </c>
      <c r="O955">
        <v>459</v>
      </c>
      <c r="P955" t="s">
        <v>18</v>
      </c>
      <c r="Q955">
        <v>231</v>
      </c>
      <c r="R955">
        <v>245</v>
      </c>
      <c r="S955" t="s">
        <v>18</v>
      </c>
      <c r="T955" t="s">
        <v>901</v>
      </c>
      <c r="U955" t="s">
        <v>902</v>
      </c>
      <c r="V955" t="s">
        <v>983</v>
      </c>
    </row>
    <row r="956" spans="1:24" x14ac:dyDescent="0.25">
      <c r="A956" s="5"/>
      <c r="B956" t="s">
        <v>5426</v>
      </c>
      <c r="C956" t="str">
        <f>IF(OR(D956="x",E956="x",F956="x",G956="x"),"DELETED","READ")</f>
        <v>DELETED</v>
      </c>
      <c r="D956" s="5"/>
      <c r="E956" s="5"/>
      <c r="F956" s="5" t="s">
        <v>5431</v>
      </c>
      <c r="G956" s="5"/>
      <c r="H956" s="6" t="s">
        <v>5037</v>
      </c>
      <c r="I956" t="s">
        <v>7484</v>
      </c>
      <c r="J956" t="s">
        <v>7166</v>
      </c>
      <c r="K956" t="s">
        <v>6161</v>
      </c>
      <c r="L956" t="s">
        <v>6162</v>
      </c>
      <c r="N956">
        <v>2020</v>
      </c>
      <c r="Q956">
        <v>200</v>
      </c>
      <c r="R956">
        <v>214</v>
      </c>
      <c r="V956" t="s">
        <v>6163</v>
      </c>
      <c r="W956" t="s">
        <v>5539</v>
      </c>
    </row>
    <row r="957" spans="1:24" x14ac:dyDescent="0.25">
      <c r="A957" s="5"/>
      <c r="B957" t="s">
        <v>5441</v>
      </c>
      <c r="C957" t="str">
        <f>IF(OR(D957="x",E957="x",F957="x",H957="x"),"DELETED","READ")</f>
        <v>DELETED</v>
      </c>
      <c r="D957" s="5" t="s">
        <v>5431</v>
      </c>
      <c r="E957" s="5"/>
      <c r="F957" s="5"/>
      <c r="G957" s="5"/>
      <c r="H957" t="str">
        <f>HYPERLINK("http://dx.doi.org/10.1007/978-3-031-16103-2_6","http://dx.doi.org/10.1007/978-3-031-16103-2_6")</f>
        <v>http://dx.doi.org/10.1007/978-3-031-16103-2_6</v>
      </c>
      <c r="I957" t="s">
        <v>330</v>
      </c>
      <c r="J957" t="s">
        <v>77</v>
      </c>
      <c r="K957" t="s">
        <v>693</v>
      </c>
      <c r="L957" t="s">
        <v>533</v>
      </c>
      <c r="M957" t="s">
        <v>596</v>
      </c>
      <c r="N957">
        <v>2022</v>
      </c>
      <c r="O957">
        <v>13420</v>
      </c>
      <c r="P957" t="s">
        <v>18</v>
      </c>
      <c r="Q957">
        <v>47</v>
      </c>
      <c r="R957">
        <v>53</v>
      </c>
      <c r="S957" t="s">
        <v>18</v>
      </c>
      <c r="T957" t="s">
        <v>904</v>
      </c>
      <c r="U957" t="s">
        <v>905</v>
      </c>
      <c r="V957" t="s">
        <v>906</v>
      </c>
    </row>
    <row r="958" spans="1:24" x14ac:dyDescent="0.25">
      <c r="A958" s="5"/>
      <c r="B958" t="s">
        <v>5436</v>
      </c>
      <c r="C958" t="str">
        <f t="shared" ref="C958:C963" si="49">IF(OR(D958="x",E958="x",F958="x",G958="x"),"DELETED","READ")</f>
        <v>DELETED</v>
      </c>
      <c r="D958" s="5" t="s">
        <v>5431</v>
      </c>
      <c r="E958" s="5"/>
      <c r="F958" s="5"/>
      <c r="G958" s="5"/>
      <c r="H958" s="6" t="s">
        <v>3677</v>
      </c>
      <c r="I958" t="s">
        <v>3678</v>
      </c>
      <c r="J958" t="s">
        <v>3680</v>
      </c>
      <c r="K958" t="s">
        <v>3679</v>
      </c>
      <c r="L958" t="s">
        <v>3038</v>
      </c>
      <c r="N958">
        <v>2019</v>
      </c>
      <c r="O958">
        <v>35</v>
      </c>
      <c r="Q958">
        <v>100431</v>
      </c>
      <c r="R958">
        <v>100431</v>
      </c>
      <c r="T958" t="s">
        <v>3039</v>
      </c>
    </row>
    <row r="959" spans="1:24" x14ac:dyDescent="0.25">
      <c r="A959" s="5"/>
      <c r="B959" t="s">
        <v>5424</v>
      </c>
      <c r="C959" t="str">
        <f t="shared" si="49"/>
        <v>DELETED</v>
      </c>
      <c r="D959" s="5" t="s">
        <v>5431</v>
      </c>
      <c r="E959" s="5"/>
      <c r="F959" s="5"/>
      <c r="G959" s="5"/>
      <c r="H959" s="6" t="s">
        <v>4959</v>
      </c>
      <c r="I959" t="s">
        <v>4188</v>
      </c>
      <c r="J959" t="s">
        <v>7132</v>
      </c>
      <c r="K959" t="s">
        <v>5985</v>
      </c>
      <c r="L959" t="s">
        <v>5986</v>
      </c>
      <c r="N959">
        <v>2022</v>
      </c>
      <c r="Q959">
        <v>65</v>
      </c>
      <c r="R959">
        <v>88</v>
      </c>
      <c r="V959" t="s">
        <v>5987</v>
      </c>
      <c r="W959" t="s">
        <v>5539</v>
      </c>
      <c r="X959" t="s">
        <v>7451</v>
      </c>
    </row>
    <row r="960" spans="1:24" x14ac:dyDescent="0.25">
      <c r="A960" s="5"/>
      <c r="B960" t="s">
        <v>5441</v>
      </c>
      <c r="C960" t="str">
        <f t="shared" si="49"/>
        <v>DELETED</v>
      </c>
      <c r="D960" s="5" t="s">
        <v>5431</v>
      </c>
      <c r="E960" s="5"/>
      <c r="F960" s="5"/>
      <c r="G960" s="5"/>
      <c r="H960" s="6" t="s">
        <v>2984</v>
      </c>
      <c r="I960" t="s">
        <v>1353</v>
      </c>
      <c r="J960" t="s">
        <v>1881</v>
      </c>
      <c r="K960" t="s">
        <v>2082</v>
      </c>
      <c r="L960" t="s">
        <v>2394</v>
      </c>
      <c r="M960" t="s">
        <v>2351</v>
      </c>
      <c r="N960">
        <v>2022</v>
      </c>
      <c r="O960" t="s">
        <v>18</v>
      </c>
      <c r="Q960" t="s">
        <v>1653</v>
      </c>
      <c r="R960" t="s">
        <v>1668</v>
      </c>
      <c r="T960" t="s">
        <v>18</v>
      </c>
      <c r="V960" t="s">
        <v>1153</v>
      </c>
      <c r="W960" t="s">
        <v>2143</v>
      </c>
    </row>
    <row r="961" spans="1:23" x14ac:dyDescent="0.25">
      <c r="A961" s="5"/>
      <c r="B961" t="s">
        <v>5424</v>
      </c>
      <c r="C961" t="str">
        <f t="shared" si="49"/>
        <v>DELETED</v>
      </c>
      <c r="D961" s="5"/>
      <c r="E961" s="5"/>
      <c r="F961" s="5" t="s">
        <v>5431</v>
      </c>
      <c r="G961" s="5"/>
      <c r="H961" s="6" t="s">
        <v>5036</v>
      </c>
      <c r="I961" t="s">
        <v>4259</v>
      </c>
      <c r="J961" t="s">
        <v>7165</v>
      </c>
      <c r="K961" t="s">
        <v>6158</v>
      </c>
      <c r="L961" t="s">
        <v>6159</v>
      </c>
      <c r="N961">
        <v>2020</v>
      </c>
      <c r="Q961">
        <v>211</v>
      </c>
      <c r="R961">
        <v>230</v>
      </c>
      <c r="V961" t="s">
        <v>6160</v>
      </c>
      <c r="W961" t="s">
        <v>5505</v>
      </c>
    </row>
    <row r="962" spans="1:23" x14ac:dyDescent="0.25">
      <c r="A962" s="5"/>
      <c r="B962" t="s">
        <v>5426</v>
      </c>
      <c r="C962" t="str">
        <f t="shared" si="49"/>
        <v>DELETED</v>
      </c>
      <c r="D962" s="5" t="s">
        <v>5431</v>
      </c>
      <c r="E962" s="5"/>
      <c r="F962" s="5"/>
      <c r="G962" s="5"/>
      <c r="H962" s="6" t="s">
        <v>4902</v>
      </c>
      <c r="I962" t="s">
        <v>7476</v>
      </c>
      <c r="J962" t="s">
        <v>7100</v>
      </c>
      <c r="K962" t="s">
        <v>5856</v>
      </c>
      <c r="L962" t="s">
        <v>5592</v>
      </c>
      <c r="N962">
        <v>2023</v>
      </c>
      <c r="Q962">
        <v>285</v>
      </c>
      <c r="R962">
        <v>293</v>
      </c>
      <c r="V962" t="s">
        <v>5857</v>
      </c>
      <c r="W962" t="s">
        <v>5498</v>
      </c>
    </row>
    <row r="963" spans="1:23" x14ac:dyDescent="0.25">
      <c r="A963" s="5"/>
      <c r="B963" t="s">
        <v>5426</v>
      </c>
      <c r="C963" t="str">
        <f t="shared" si="49"/>
        <v>DELETED</v>
      </c>
      <c r="D963" s="5" t="s">
        <v>5431</v>
      </c>
      <c r="E963" s="5"/>
      <c r="F963" s="5"/>
      <c r="G963" s="5"/>
      <c r="H963" s="6" t="s">
        <v>5091</v>
      </c>
      <c r="I963" t="s">
        <v>4306</v>
      </c>
      <c r="J963" t="s">
        <v>7194</v>
      </c>
      <c r="K963" t="s">
        <v>6272</v>
      </c>
      <c r="L963" t="s">
        <v>5539</v>
      </c>
      <c r="N963">
        <v>2019</v>
      </c>
      <c r="Q963">
        <v>95</v>
      </c>
      <c r="R963">
        <v>112</v>
      </c>
      <c r="V963" t="s">
        <v>6224</v>
      </c>
      <c r="W963" t="s">
        <v>5539</v>
      </c>
    </row>
    <row r="964" spans="1:23" x14ac:dyDescent="0.25">
      <c r="A964" s="5"/>
      <c r="B964" t="s">
        <v>5441</v>
      </c>
      <c r="C964" t="str">
        <f>IF(OR(D964="x",E964="x",F964="x",H964="x"),"DELETED","READ")</f>
        <v>DELETED</v>
      </c>
      <c r="D964" s="5" t="s">
        <v>5431</v>
      </c>
      <c r="E964" s="5"/>
      <c r="F964" s="5"/>
      <c r="G964" s="5"/>
      <c r="H964" t="str">
        <f>HYPERLINK("http://dx.doi.org/10.1007/978-3-031-70445-1_11","http://dx.doi.org/10.1007/978-3-031-70445-1_11")</f>
        <v>http://dx.doi.org/10.1007/978-3-031-70445-1_11</v>
      </c>
      <c r="I964" t="s">
        <v>331</v>
      </c>
      <c r="J964" t="s">
        <v>78</v>
      </c>
      <c r="K964" t="s">
        <v>694</v>
      </c>
      <c r="L964" t="s">
        <v>547</v>
      </c>
      <c r="M964" t="s">
        <v>601</v>
      </c>
      <c r="N964">
        <v>2024</v>
      </c>
      <c r="O964">
        <v>527</v>
      </c>
      <c r="P964" t="s">
        <v>18</v>
      </c>
      <c r="Q964">
        <v>169</v>
      </c>
      <c r="R964">
        <v>184</v>
      </c>
      <c r="S964" t="s">
        <v>18</v>
      </c>
      <c r="T964" t="s">
        <v>901</v>
      </c>
      <c r="U964" t="s">
        <v>902</v>
      </c>
      <c r="V964" t="s">
        <v>923</v>
      </c>
    </row>
    <row r="965" spans="1:23" x14ac:dyDescent="0.25">
      <c r="A965" s="5"/>
      <c r="B965" t="s">
        <v>5448</v>
      </c>
      <c r="C965" t="str">
        <f>IF(OR(D965="x",E965="x",F965="x",G965="x"),"DELETED","READ")</f>
        <v>DELETED</v>
      </c>
      <c r="D965" s="5" t="s">
        <v>5431</v>
      </c>
      <c r="E965" s="5"/>
      <c r="F965" s="5"/>
      <c r="G965" s="5"/>
      <c r="H965" t="s">
        <v>18</v>
      </c>
      <c r="I965" t="s">
        <v>1380</v>
      </c>
      <c r="J965" t="s">
        <v>1907</v>
      </c>
      <c r="K965" t="s">
        <v>2109</v>
      </c>
      <c r="L965" t="s">
        <v>2264</v>
      </c>
      <c r="N965">
        <v>2021</v>
      </c>
      <c r="O965" t="s">
        <v>18</v>
      </c>
      <c r="Q965" t="s">
        <v>1703</v>
      </c>
      <c r="R965" t="s">
        <v>1704</v>
      </c>
      <c r="T965" t="s">
        <v>18</v>
      </c>
      <c r="V965" t="s">
        <v>1100</v>
      </c>
      <c r="W965" t="s">
        <v>2144</v>
      </c>
    </row>
    <row r="966" spans="1:23" x14ac:dyDescent="0.25">
      <c r="A966" s="5"/>
      <c r="B966" t="s">
        <v>5425</v>
      </c>
      <c r="C966" t="str">
        <f>IF(OR(D966="x",E966="x",F966="x",G966="x"),"DELETED","READ")</f>
        <v>DELETED</v>
      </c>
      <c r="D966" s="5" t="s">
        <v>5431</v>
      </c>
      <c r="E966" s="5"/>
      <c r="F966" s="5"/>
      <c r="G966" s="5"/>
      <c r="H966" s="6" t="s">
        <v>4787</v>
      </c>
      <c r="I966" t="s">
        <v>4042</v>
      </c>
      <c r="J966" t="s">
        <v>7038</v>
      </c>
      <c r="K966" t="s">
        <v>5619</v>
      </c>
      <c r="L966" t="s">
        <v>5507</v>
      </c>
      <c r="N966">
        <v>2024</v>
      </c>
      <c r="O966">
        <v>1</v>
      </c>
      <c r="P966">
        <v>1</v>
      </c>
      <c r="Q966">
        <v>5</v>
      </c>
      <c r="R966">
        <v>5</v>
      </c>
      <c r="T966" t="s">
        <v>5508</v>
      </c>
    </row>
    <row r="967" spans="1:23" x14ac:dyDescent="0.25">
      <c r="A967" s="5"/>
      <c r="B967" t="s">
        <v>5441</v>
      </c>
      <c r="C967" t="str">
        <f>IF(OR(D967="x",E967="x",F967="x",H967="x"),"DELETED","READ")</f>
        <v>DELETED</v>
      </c>
      <c r="D967" s="5" t="s">
        <v>5431</v>
      </c>
      <c r="E967" s="5"/>
      <c r="F967" s="5"/>
      <c r="G967" s="5"/>
      <c r="H967" t="str">
        <f>HYPERLINK("http://dx.doi.org/10.1007/978-3-031-70396-6_15","http://dx.doi.org/10.1007/978-3-031-70396-6_15")</f>
        <v>http://dx.doi.org/10.1007/978-3-031-70396-6_15</v>
      </c>
      <c r="I967" t="s">
        <v>509</v>
      </c>
      <c r="J967" t="s">
        <v>250</v>
      </c>
      <c r="K967" t="s">
        <v>872</v>
      </c>
      <c r="L967" t="s">
        <v>556</v>
      </c>
      <c r="M967" t="s">
        <v>601</v>
      </c>
      <c r="N967">
        <v>2024</v>
      </c>
      <c r="O967">
        <v>14940</v>
      </c>
      <c r="P967" t="s">
        <v>18</v>
      </c>
      <c r="Q967">
        <v>256</v>
      </c>
      <c r="R967">
        <v>272</v>
      </c>
      <c r="S967" t="s">
        <v>18</v>
      </c>
      <c r="T967" t="s">
        <v>904</v>
      </c>
      <c r="U967" t="s">
        <v>905</v>
      </c>
      <c r="V967" t="s">
        <v>934</v>
      </c>
    </row>
    <row r="968" spans="1:23" x14ac:dyDescent="0.25">
      <c r="A968" s="5"/>
      <c r="B968" t="s">
        <v>5432</v>
      </c>
      <c r="C968" t="str">
        <f t="shared" ref="C968:C983" si="50">IF(OR(D968="x",E968="x",F968="x",G968="x"),"DELETED","READ")</f>
        <v>READ</v>
      </c>
      <c r="D968" s="5"/>
      <c r="E968" s="5"/>
      <c r="F968" s="5"/>
      <c r="G968" s="5"/>
      <c r="H968" s="6" t="s">
        <v>2726</v>
      </c>
      <c r="I968" t="s">
        <v>2727</v>
      </c>
      <c r="J968" t="s">
        <v>2728</v>
      </c>
      <c r="K968" t="s">
        <v>2729</v>
      </c>
      <c r="L968" t="s">
        <v>2730</v>
      </c>
      <c r="M968" t="s">
        <v>2731</v>
      </c>
      <c r="N968">
        <v>2009</v>
      </c>
      <c r="Q968">
        <v>1</v>
      </c>
      <c r="R968">
        <v>10</v>
      </c>
      <c r="S968">
        <v>13</v>
      </c>
      <c r="V968" s="1" t="s">
        <v>2732</v>
      </c>
      <c r="W968" t="s">
        <v>2458</v>
      </c>
    </row>
    <row r="969" spans="1:23" x14ac:dyDescent="0.25">
      <c r="A969" s="5"/>
      <c r="B969" t="s">
        <v>5436</v>
      </c>
      <c r="C969" t="str">
        <f t="shared" si="50"/>
        <v>DELETED</v>
      </c>
      <c r="D969" s="5" t="s">
        <v>5431</v>
      </c>
      <c r="E969" s="5"/>
      <c r="F969" s="5"/>
      <c r="G969" s="5"/>
      <c r="H969" s="6" t="s">
        <v>3416</v>
      </c>
      <c r="I969" t="s">
        <v>3415</v>
      </c>
      <c r="J969" t="s">
        <v>3418</v>
      </c>
      <c r="K969" t="s">
        <v>3417</v>
      </c>
      <c r="L969" t="s">
        <v>3112</v>
      </c>
      <c r="N969">
        <v>2024</v>
      </c>
      <c r="O969">
        <v>194</v>
      </c>
      <c r="Q969">
        <v>110405</v>
      </c>
      <c r="R969">
        <v>110405</v>
      </c>
      <c r="T969" t="s">
        <v>3113</v>
      </c>
    </row>
    <row r="970" spans="1:23" x14ac:dyDescent="0.25">
      <c r="A970" s="5"/>
      <c r="B970" t="s">
        <v>5441</v>
      </c>
      <c r="C970" t="str">
        <f t="shared" si="50"/>
        <v>DELETED</v>
      </c>
      <c r="D970" s="5" t="s">
        <v>5431</v>
      </c>
      <c r="E970" s="5"/>
      <c r="F970" s="5"/>
      <c r="G970" s="5"/>
      <c r="H970" s="6" t="s">
        <v>2859</v>
      </c>
      <c r="I970" t="s">
        <v>1223</v>
      </c>
      <c r="J970" t="s">
        <v>1764</v>
      </c>
      <c r="K970" t="s">
        <v>1953</v>
      </c>
      <c r="L970" t="s">
        <v>2211</v>
      </c>
      <c r="M970" t="s">
        <v>2174</v>
      </c>
      <c r="N970">
        <v>2022</v>
      </c>
      <c r="O970" t="s">
        <v>18</v>
      </c>
      <c r="Q970" t="s">
        <v>1413</v>
      </c>
      <c r="R970" t="s">
        <v>1414</v>
      </c>
      <c r="T970" t="s">
        <v>18</v>
      </c>
      <c r="V970" t="s">
        <v>1064</v>
      </c>
      <c r="W970" t="s">
        <v>2143</v>
      </c>
    </row>
    <row r="971" spans="1:23" x14ac:dyDescent="0.25">
      <c r="A971" s="5"/>
      <c r="B971" t="s">
        <v>5424</v>
      </c>
      <c r="C971" t="str">
        <f t="shared" si="50"/>
        <v>DELETED</v>
      </c>
      <c r="D971" s="5"/>
      <c r="E971" s="5" t="s">
        <v>5431</v>
      </c>
      <c r="F971" s="5"/>
      <c r="G971" s="5"/>
      <c r="H971" s="6" t="s">
        <v>5254</v>
      </c>
      <c r="I971" t="s">
        <v>4457</v>
      </c>
      <c r="J971" t="s">
        <v>7294</v>
      </c>
      <c r="K971" t="s">
        <v>6629</v>
      </c>
      <c r="L971" t="s">
        <v>6630</v>
      </c>
      <c r="N971">
        <v>2013</v>
      </c>
      <c r="Q971">
        <v>240</v>
      </c>
      <c r="R971">
        <v>254</v>
      </c>
      <c r="V971" t="s">
        <v>6631</v>
      </c>
      <c r="W971" t="s">
        <v>5640</v>
      </c>
    </row>
    <row r="972" spans="1:23" x14ac:dyDescent="0.25">
      <c r="A972" s="5"/>
      <c r="B972" t="s">
        <v>5425</v>
      </c>
      <c r="C972" t="str">
        <f t="shared" si="50"/>
        <v>DELETED</v>
      </c>
      <c r="D972" s="5" t="s">
        <v>5431</v>
      </c>
      <c r="E972" s="5"/>
      <c r="F972" s="5"/>
      <c r="G972" s="5"/>
      <c r="H972" s="6" t="s">
        <v>5216</v>
      </c>
      <c r="I972" t="s">
        <v>4419</v>
      </c>
      <c r="J972" t="s">
        <v>4700</v>
      </c>
      <c r="K972" t="s">
        <v>6543</v>
      </c>
      <c r="L972" t="s">
        <v>6405</v>
      </c>
      <c r="N972">
        <v>2014</v>
      </c>
      <c r="O972">
        <v>37</v>
      </c>
      <c r="P972">
        <v>3</v>
      </c>
      <c r="Q972">
        <v>191</v>
      </c>
      <c r="R972">
        <v>198</v>
      </c>
      <c r="T972" t="s">
        <v>5747</v>
      </c>
    </row>
    <row r="973" spans="1:23" x14ac:dyDescent="0.25">
      <c r="A973" s="5"/>
      <c r="B973" t="s">
        <v>5424</v>
      </c>
      <c r="C973" t="str">
        <f t="shared" si="50"/>
        <v>DELETED</v>
      </c>
      <c r="D973" s="5"/>
      <c r="E973" s="5" t="s">
        <v>5431</v>
      </c>
      <c r="F973" s="5"/>
      <c r="G973" s="5"/>
      <c r="H973" s="6" t="s">
        <v>5062</v>
      </c>
      <c r="I973" t="s">
        <v>4280</v>
      </c>
      <c r="J973" t="s">
        <v>4681</v>
      </c>
      <c r="K973" t="s">
        <v>6215</v>
      </c>
      <c r="L973" t="s">
        <v>6216</v>
      </c>
      <c r="N973">
        <v>2020</v>
      </c>
      <c r="Q973">
        <v>111</v>
      </c>
      <c r="R973">
        <v>129</v>
      </c>
      <c r="V973" t="s">
        <v>6217</v>
      </c>
      <c r="W973" t="s">
        <v>5539</v>
      </c>
    </row>
    <row r="974" spans="1:23" x14ac:dyDescent="0.25">
      <c r="A974" s="5"/>
      <c r="B974" t="s">
        <v>5436</v>
      </c>
      <c r="C974" t="str">
        <f t="shared" si="50"/>
        <v>DELETED</v>
      </c>
      <c r="D974" s="5"/>
      <c r="E974" s="5" t="s">
        <v>5431</v>
      </c>
      <c r="F974" s="5"/>
      <c r="G974" s="5"/>
      <c r="H974" s="6" t="s">
        <v>3789</v>
      </c>
      <c r="I974" t="s">
        <v>3788</v>
      </c>
      <c r="J974" t="s">
        <v>3792</v>
      </c>
      <c r="K974" t="s">
        <v>3790</v>
      </c>
      <c r="L974" t="s">
        <v>3078</v>
      </c>
      <c r="M974" t="s">
        <v>3791</v>
      </c>
      <c r="N974">
        <v>2017</v>
      </c>
      <c r="O974">
        <v>109</v>
      </c>
      <c r="Q974">
        <v>112</v>
      </c>
      <c r="R974">
        <v>125</v>
      </c>
      <c r="T974" t="s">
        <v>955</v>
      </c>
    </row>
    <row r="975" spans="1:23" x14ac:dyDescent="0.25">
      <c r="A975" s="5"/>
      <c r="B975" t="s">
        <v>5426</v>
      </c>
      <c r="C975" t="str">
        <f t="shared" si="50"/>
        <v>DELETED</v>
      </c>
      <c r="D975" s="5"/>
      <c r="E975" s="5" t="s">
        <v>5431</v>
      </c>
      <c r="F975" s="5"/>
      <c r="G975" s="5"/>
      <c r="H975" s="6" t="s">
        <v>4788</v>
      </c>
      <c r="I975" t="s">
        <v>4043</v>
      </c>
      <c r="J975" t="s">
        <v>4620</v>
      </c>
      <c r="K975" t="s">
        <v>5620</v>
      </c>
      <c r="L975" t="s">
        <v>5621</v>
      </c>
      <c r="N975">
        <v>2021</v>
      </c>
      <c r="Q975">
        <v>188</v>
      </c>
      <c r="R975">
        <v>200</v>
      </c>
      <c r="V975" t="s">
        <v>5622</v>
      </c>
      <c r="W975" t="s">
        <v>5539</v>
      </c>
    </row>
    <row r="976" spans="1:23" x14ac:dyDescent="0.25">
      <c r="A976" s="5"/>
      <c r="B976" t="s">
        <v>5441</v>
      </c>
      <c r="C976" t="str">
        <f t="shared" si="50"/>
        <v>DELETED</v>
      </c>
      <c r="D976" s="5" t="s">
        <v>5431</v>
      </c>
      <c r="E976" s="5"/>
      <c r="F976" s="5"/>
      <c r="G976" s="5"/>
      <c r="H976" s="6" t="s">
        <v>2943</v>
      </c>
      <c r="I976" t="s">
        <v>1310</v>
      </c>
      <c r="J976" t="s">
        <v>1840</v>
      </c>
      <c r="K976" t="s">
        <v>2040</v>
      </c>
      <c r="L976" t="s">
        <v>2214</v>
      </c>
      <c r="N976">
        <v>2022</v>
      </c>
      <c r="O976" t="s">
        <v>1510</v>
      </c>
      <c r="P976">
        <v>2</v>
      </c>
      <c r="Q976" t="s">
        <v>1601</v>
      </c>
      <c r="R976" t="s">
        <v>1602</v>
      </c>
      <c r="T976" t="s">
        <v>992</v>
      </c>
      <c r="V976" t="s">
        <v>18</v>
      </c>
      <c r="W976" t="s">
        <v>2143</v>
      </c>
    </row>
    <row r="977" spans="1:24" x14ac:dyDescent="0.25">
      <c r="A977" s="5"/>
      <c r="B977" t="s">
        <v>5426</v>
      </c>
      <c r="C977" t="str">
        <f t="shared" si="50"/>
        <v>DELETED</v>
      </c>
      <c r="D977" s="5"/>
      <c r="E977" s="5" t="s">
        <v>5431</v>
      </c>
      <c r="F977" s="5"/>
      <c r="G977" s="5"/>
      <c r="H977" s="6" t="s">
        <v>5187</v>
      </c>
      <c r="I977" t="s">
        <v>4392</v>
      </c>
      <c r="J977" t="s">
        <v>7253</v>
      </c>
      <c r="K977" t="s">
        <v>6484</v>
      </c>
      <c r="L977" t="s">
        <v>5890</v>
      </c>
      <c r="N977">
        <v>2014</v>
      </c>
      <c r="Q977">
        <v>217</v>
      </c>
      <c r="R977">
        <v>228</v>
      </c>
      <c r="V977" t="s">
        <v>6485</v>
      </c>
      <c r="W977" t="s">
        <v>5539</v>
      </c>
    </row>
    <row r="978" spans="1:24" x14ac:dyDescent="0.25">
      <c r="A978" s="5"/>
      <c r="B978" t="s">
        <v>5425</v>
      </c>
      <c r="C978" t="str">
        <f t="shared" si="50"/>
        <v>DELETED</v>
      </c>
      <c r="D978" s="5"/>
      <c r="E978" s="5" t="s">
        <v>5431</v>
      </c>
      <c r="F978" s="5"/>
      <c r="G978" s="5"/>
      <c r="H978" s="6" t="s">
        <v>5116</v>
      </c>
      <c r="I978" t="s">
        <v>4329</v>
      </c>
      <c r="J978" t="s">
        <v>7208</v>
      </c>
      <c r="K978" t="s">
        <v>6334</v>
      </c>
      <c r="L978" t="s">
        <v>6335</v>
      </c>
      <c r="N978">
        <v>2017</v>
      </c>
      <c r="O978">
        <v>27</v>
      </c>
      <c r="P978">
        <v>2</v>
      </c>
      <c r="Q978">
        <v>189</v>
      </c>
      <c r="R978">
        <v>206</v>
      </c>
    </row>
    <row r="979" spans="1:24" x14ac:dyDescent="0.25">
      <c r="A979" s="5"/>
      <c r="B979" t="s">
        <v>5436</v>
      </c>
      <c r="C979" t="str">
        <f t="shared" si="50"/>
        <v>DELETED</v>
      </c>
      <c r="D979" s="5"/>
      <c r="E979" s="5" t="s">
        <v>5431</v>
      </c>
      <c r="F979" s="5"/>
      <c r="G979" s="5"/>
      <c r="H979" s="6" t="s">
        <v>3482</v>
      </c>
      <c r="I979" t="s">
        <v>3481</v>
      </c>
      <c r="J979" t="s">
        <v>3485</v>
      </c>
      <c r="K979" t="s">
        <v>3483</v>
      </c>
      <c r="L979" t="s">
        <v>3091</v>
      </c>
      <c r="M979" t="s">
        <v>3484</v>
      </c>
      <c r="N979">
        <v>2015</v>
      </c>
      <c r="O979">
        <v>60</v>
      </c>
      <c r="Q979">
        <v>438</v>
      </c>
      <c r="R979">
        <v>447</v>
      </c>
      <c r="T979" t="s">
        <v>917</v>
      </c>
    </row>
    <row r="980" spans="1:24" x14ac:dyDescent="0.25">
      <c r="A980" s="5"/>
      <c r="B980" t="s">
        <v>5424</v>
      </c>
      <c r="C980" t="str">
        <f t="shared" si="50"/>
        <v>DELETED</v>
      </c>
      <c r="D980" s="5" t="s">
        <v>5431</v>
      </c>
      <c r="E980" s="5"/>
      <c r="F980" s="5"/>
      <c r="G980" s="5"/>
      <c r="H980" s="6" t="s">
        <v>5108</v>
      </c>
      <c r="I980" t="s">
        <v>4322</v>
      </c>
      <c r="J980" t="s">
        <v>7204</v>
      </c>
      <c r="K980" t="s">
        <v>6316</v>
      </c>
      <c r="L980" t="s">
        <v>6317</v>
      </c>
      <c r="N980">
        <v>2018</v>
      </c>
      <c r="Q980">
        <v>29</v>
      </c>
      <c r="R980">
        <v>48</v>
      </c>
      <c r="V980" t="s">
        <v>6318</v>
      </c>
      <c r="W980" t="s">
        <v>5505</v>
      </c>
    </row>
    <row r="981" spans="1:24" x14ac:dyDescent="0.25">
      <c r="A981" s="5"/>
      <c r="B981" t="s">
        <v>5424</v>
      </c>
      <c r="C981" t="str">
        <f t="shared" si="50"/>
        <v>DELETED</v>
      </c>
      <c r="D981" s="5"/>
      <c r="E981" s="5" t="s">
        <v>5431</v>
      </c>
      <c r="F981" s="5"/>
      <c r="G981" s="5"/>
      <c r="H981" s="6" t="s">
        <v>5256</v>
      </c>
      <c r="I981" t="s">
        <v>4459</v>
      </c>
      <c r="J981" t="s">
        <v>7296</v>
      </c>
      <c r="K981" t="s">
        <v>6634</v>
      </c>
      <c r="L981" t="s">
        <v>6635</v>
      </c>
      <c r="N981">
        <v>2013</v>
      </c>
      <c r="Q981">
        <v>225</v>
      </c>
      <c r="R981">
        <v>252</v>
      </c>
      <c r="V981" t="s">
        <v>6636</v>
      </c>
      <c r="W981" t="s">
        <v>5505</v>
      </c>
    </row>
    <row r="982" spans="1:24" x14ac:dyDescent="0.25">
      <c r="A982" s="5"/>
      <c r="B982" t="s">
        <v>5436</v>
      </c>
      <c r="C982" t="str">
        <f t="shared" si="50"/>
        <v>DELETED</v>
      </c>
      <c r="D982" s="5" t="s">
        <v>5431</v>
      </c>
      <c r="E982" s="5"/>
      <c r="F982" s="5"/>
      <c r="G982" s="5"/>
      <c r="H982" s="6" t="s">
        <v>3732</v>
      </c>
      <c r="I982" t="s">
        <v>3731</v>
      </c>
      <c r="J982" t="s">
        <v>3736</v>
      </c>
      <c r="K982" t="s">
        <v>3734</v>
      </c>
      <c r="L982" t="s">
        <v>3733</v>
      </c>
      <c r="N982">
        <v>2005</v>
      </c>
      <c r="O982">
        <v>133</v>
      </c>
      <c r="P982">
        <v>3</v>
      </c>
      <c r="Q982">
        <v>541</v>
      </c>
      <c r="R982">
        <v>551</v>
      </c>
      <c r="T982" t="s">
        <v>3735</v>
      </c>
    </row>
    <row r="983" spans="1:24" x14ac:dyDescent="0.25">
      <c r="A983" s="5"/>
      <c r="B983" t="s">
        <v>5424</v>
      </c>
      <c r="C983" t="str">
        <f t="shared" si="50"/>
        <v>DELETED</v>
      </c>
      <c r="D983" s="5"/>
      <c r="E983" s="5"/>
      <c r="F983" s="5" t="s">
        <v>5431</v>
      </c>
      <c r="G983" s="5"/>
      <c r="H983" s="6" t="s">
        <v>4876</v>
      </c>
      <c r="I983" t="s">
        <v>4118</v>
      </c>
      <c r="J983" t="s">
        <v>7043</v>
      </c>
      <c r="K983" t="s">
        <v>5804</v>
      </c>
      <c r="L983" t="s">
        <v>5638</v>
      </c>
      <c r="N983">
        <v>2024</v>
      </c>
      <c r="Q983">
        <v>53</v>
      </c>
      <c r="R983">
        <v>78</v>
      </c>
      <c r="V983" t="s">
        <v>5639</v>
      </c>
      <c r="W983" t="s">
        <v>5640</v>
      </c>
    </row>
    <row r="984" spans="1:24" x14ac:dyDescent="0.25">
      <c r="A984" s="5"/>
      <c r="B984" t="s">
        <v>5441</v>
      </c>
      <c r="C984" t="str">
        <f>IF(OR(D984="x",E984="x",F984="x",H984="x"),"DELETED","READ")</f>
        <v>DELETED</v>
      </c>
      <c r="D984" s="5"/>
      <c r="E984" s="5" t="s">
        <v>5431</v>
      </c>
      <c r="F984" s="5"/>
      <c r="G984" s="5"/>
      <c r="H984" t="str">
        <f>HYPERLINK("http://dx.doi.org/10.1109/ICPM63005.2024.10680675","http://dx.doi.org/10.1109/ICPM63005.2024.10680675")</f>
        <v>http://dx.doi.org/10.1109/ICPM63005.2024.10680675</v>
      </c>
      <c r="I984" t="s">
        <v>386</v>
      </c>
      <c r="J984" t="s">
        <v>132</v>
      </c>
      <c r="K984" t="s">
        <v>749</v>
      </c>
      <c r="L984" t="s">
        <v>537</v>
      </c>
      <c r="M984" t="s">
        <v>599</v>
      </c>
      <c r="N984">
        <v>2024</v>
      </c>
      <c r="O984" t="s">
        <v>18</v>
      </c>
      <c r="P984" t="s">
        <v>18</v>
      </c>
      <c r="Q984">
        <v>105</v>
      </c>
      <c r="R984">
        <v>112</v>
      </c>
      <c r="S984" t="s">
        <v>18</v>
      </c>
      <c r="T984" t="s">
        <v>18</v>
      </c>
      <c r="U984" t="s">
        <v>18</v>
      </c>
      <c r="V984" t="s">
        <v>910</v>
      </c>
    </row>
    <row r="985" spans="1:24" x14ac:dyDescent="0.25">
      <c r="A985" s="5"/>
      <c r="B985" t="s">
        <v>5424</v>
      </c>
      <c r="C985" t="str">
        <f>IF(OR(D985="x",E985="x",F985="x",G985="x"),"DELETED","READ")</f>
        <v>DELETED</v>
      </c>
      <c r="D985" s="5"/>
      <c r="E985" s="5" t="s">
        <v>5431</v>
      </c>
      <c r="F985" s="5"/>
      <c r="G985" s="5"/>
      <c r="H985" s="6" t="s">
        <v>5205</v>
      </c>
      <c r="I985" t="s">
        <v>4409</v>
      </c>
      <c r="J985" t="s">
        <v>4615</v>
      </c>
      <c r="K985" t="s">
        <v>6523</v>
      </c>
      <c r="L985" t="s">
        <v>6487</v>
      </c>
      <c r="N985">
        <v>2015</v>
      </c>
      <c r="Q985">
        <v>337</v>
      </c>
      <c r="R985">
        <v>370</v>
      </c>
      <c r="V985" t="s">
        <v>6488</v>
      </c>
      <c r="W985" t="s">
        <v>5640</v>
      </c>
      <c r="X985" t="s">
        <v>7451</v>
      </c>
    </row>
    <row r="986" spans="1:24" x14ac:dyDescent="0.25">
      <c r="A986" s="5"/>
      <c r="B986" t="s">
        <v>5426</v>
      </c>
      <c r="C986" t="str">
        <f>IF(OR(D986="x",E986="x",F986="x",G986="x"),"DELETED","READ")</f>
        <v>READ</v>
      </c>
      <c r="D986" s="5"/>
      <c r="E986" s="5"/>
      <c r="F986" s="5"/>
      <c r="G986" s="5"/>
      <c r="H986" s="6" t="s">
        <v>5352</v>
      </c>
      <c r="I986" t="s">
        <v>4539</v>
      </c>
      <c r="J986" t="s">
        <v>7370</v>
      </c>
      <c r="K986" t="s">
        <v>6837</v>
      </c>
      <c r="L986" t="s">
        <v>5526</v>
      </c>
      <c r="N986">
        <v>2008</v>
      </c>
      <c r="Q986">
        <v>30</v>
      </c>
      <c r="R986">
        <v>41</v>
      </c>
      <c r="V986" t="s">
        <v>6838</v>
      </c>
      <c r="W986" t="s">
        <v>5640</v>
      </c>
    </row>
    <row r="987" spans="1:24" x14ac:dyDescent="0.25">
      <c r="A987" s="5"/>
      <c r="B987" t="s">
        <v>5441</v>
      </c>
      <c r="C987" t="str">
        <f>IF(OR(D987="x",E987="x",F987="x",H987="x"),"DELETED","READ")</f>
        <v>DELETED</v>
      </c>
      <c r="D987" s="5" t="s">
        <v>5431</v>
      </c>
      <c r="E987" s="5"/>
      <c r="F987" s="5"/>
      <c r="G987" s="5"/>
      <c r="H987" t="str">
        <f>HYPERLINK("http://dx.doi.org/10.1007/978-3-031-25383-6_6","http://dx.doi.org/10.1007/978-3-031-25383-6_6")</f>
        <v>http://dx.doi.org/10.1007/978-3-031-25383-6_6</v>
      </c>
      <c r="I987" t="s">
        <v>397</v>
      </c>
      <c r="J987" t="s">
        <v>143</v>
      </c>
      <c r="K987" t="s">
        <v>760</v>
      </c>
      <c r="L987" t="s">
        <v>549</v>
      </c>
      <c r="M987" t="s">
        <v>596</v>
      </c>
      <c r="N987">
        <v>2023</v>
      </c>
      <c r="O987">
        <v>460</v>
      </c>
      <c r="P987" t="s">
        <v>18</v>
      </c>
      <c r="Q987">
        <v>63</v>
      </c>
      <c r="R987">
        <v>75</v>
      </c>
      <c r="S987" t="s">
        <v>18</v>
      </c>
      <c r="T987" t="s">
        <v>901</v>
      </c>
      <c r="U987" t="s">
        <v>902</v>
      </c>
      <c r="V987" t="s">
        <v>925</v>
      </c>
    </row>
    <row r="988" spans="1:24" x14ac:dyDescent="0.25">
      <c r="A988" s="5"/>
      <c r="B988" t="s">
        <v>5424</v>
      </c>
      <c r="C988" t="str">
        <f>IF(OR(D988="x",E988="x",F988="x",G988="x"),"DELETED","READ")</f>
        <v>DELETED</v>
      </c>
      <c r="D988" s="5"/>
      <c r="E988" s="5"/>
      <c r="F988" s="5" t="s">
        <v>5431</v>
      </c>
      <c r="G988" s="5"/>
      <c r="H988" s="6" t="s">
        <v>5386</v>
      </c>
      <c r="I988" t="s">
        <v>4571</v>
      </c>
      <c r="J988" t="s">
        <v>7396</v>
      </c>
      <c r="K988" t="s">
        <v>6905</v>
      </c>
      <c r="L988" t="s">
        <v>6906</v>
      </c>
      <c r="N988">
        <v>2006</v>
      </c>
      <c r="Q988">
        <v>1</v>
      </c>
      <c r="R988">
        <v>6</v>
      </c>
      <c r="V988" t="s">
        <v>6907</v>
      </c>
      <c r="W988" t="s">
        <v>5640</v>
      </c>
    </row>
    <row r="989" spans="1:24" x14ac:dyDescent="0.25">
      <c r="A989" s="5"/>
      <c r="B989" t="s">
        <v>5426</v>
      </c>
      <c r="C989" t="str">
        <f>IF(OR(D989="x",E989="x",F989="x",G989="x"),"DELETED","READ")</f>
        <v>DELETED</v>
      </c>
      <c r="D989" s="5"/>
      <c r="E989" s="5"/>
      <c r="F989" s="5" t="s">
        <v>5431</v>
      </c>
      <c r="G989" s="5"/>
      <c r="H989" s="6" t="s">
        <v>4791</v>
      </c>
      <c r="I989" t="s">
        <v>4046</v>
      </c>
      <c r="J989" t="s">
        <v>7039</v>
      </c>
      <c r="K989" t="s">
        <v>5629</v>
      </c>
      <c r="L989" t="s">
        <v>5630</v>
      </c>
      <c r="N989">
        <v>2021</v>
      </c>
      <c r="Q989">
        <v>629</v>
      </c>
      <c r="R989">
        <v>644</v>
      </c>
      <c r="V989" t="s">
        <v>5631</v>
      </c>
      <c r="W989" t="s">
        <v>5539</v>
      </c>
    </row>
    <row r="990" spans="1:24" x14ac:dyDescent="0.25">
      <c r="A990" s="5"/>
      <c r="B990" t="s">
        <v>5441</v>
      </c>
      <c r="C990" t="str">
        <f>IF(OR(D990="x",E990="x",F990="x",H990="x"),"DELETED","READ")</f>
        <v>DELETED</v>
      </c>
      <c r="D990" s="5"/>
      <c r="E990" s="5" t="s">
        <v>5431</v>
      </c>
      <c r="F990" s="5"/>
      <c r="G990" s="5"/>
      <c r="H990" t="str">
        <f>HYPERLINK("http://dx.doi.org/10.1109/BigDataCongress.2015.59","http://dx.doi.org/10.1109/BigDataCongress.2015.59")</f>
        <v>http://dx.doi.org/10.1109/BigDataCongress.2015.59</v>
      </c>
      <c r="I990" t="s">
        <v>324</v>
      </c>
      <c r="J990" t="s">
        <v>71</v>
      </c>
      <c r="K990" t="s">
        <v>687</v>
      </c>
      <c r="L990" t="s">
        <v>557</v>
      </c>
      <c r="M990" t="s">
        <v>594</v>
      </c>
      <c r="N990">
        <v>2015</v>
      </c>
      <c r="O990" t="s">
        <v>18</v>
      </c>
      <c r="P990" t="s">
        <v>18</v>
      </c>
      <c r="Q990">
        <v>351</v>
      </c>
      <c r="R990">
        <v>358</v>
      </c>
      <c r="S990" t="s">
        <v>18</v>
      </c>
      <c r="T990" t="s">
        <v>935</v>
      </c>
      <c r="U990" t="s">
        <v>18</v>
      </c>
      <c r="V990" t="s">
        <v>936</v>
      </c>
    </row>
    <row r="991" spans="1:24" x14ac:dyDescent="0.25">
      <c r="A991" s="5"/>
      <c r="B991" t="s">
        <v>5441</v>
      </c>
      <c r="C991" t="str">
        <f>IF(OR(D991="x",E991="x",F991="x",H991="x"),"DELETED","READ")</f>
        <v>DELETED</v>
      </c>
      <c r="D991" s="5" t="s">
        <v>5431</v>
      </c>
      <c r="E991" s="5"/>
      <c r="F991" s="5"/>
      <c r="G991" s="5"/>
      <c r="H991" t="str">
        <f>HYPERLINK("http://dx.doi.org/10.1007/978-3-319-27243-6_4","http://dx.doi.org/10.1007/978-3-319-27243-6_4")</f>
        <v>http://dx.doi.org/10.1007/978-3-319-27243-6_4</v>
      </c>
      <c r="I991" t="s">
        <v>459</v>
      </c>
      <c r="J991" t="s">
        <v>202</v>
      </c>
      <c r="K991" t="s">
        <v>822</v>
      </c>
      <c r="L991" t="s">
        <v>582</v>
      </c>
      <c r="M991" t="s">
        <v>627</v>
      </c>
      <c r="N991">
        <v>2015</v>
      </c>
      <c r="O991">
        <v>237</v>
      </c>
      <c r="P991" t="s">
        <v>18</v>
      </c>
      <c r="Q991">
        <v>79</v>
      </c>
      <c r="R991">
        <v>106</v>
      </c>
      <c r="S991" t="s">
        <v>18</v>
      </c>
      <c r="T991" t="s">
        <v>901</v>
      </c>
      <c r="U991" t="s">
        <v>18</v>
      </c>
      <c r="V991" t="s">
        <v>967</v>
      </c>
    </row>
    <row r="992" spans="1:24" x14ac:dyDescent="0.25">
      <c r="A992" s="5"/>
      <c r="B992" t="s">
        <v>5424</v>
      </c>
      <c r="C992" t="str">
        <f t="shared" ref="C992:C998" si="51">IF(OR(D992="x",E992="x",F992="x",G992="x"),"DELETED","READ")</f>
        <v>DELETED</v>
      </c>
      <c r="D992" s="5" t="s">
        <v>5431</v>
      </c>
      <c r="E992" s="5"/>
      <c r="F992" s="5"/>
      <c r="G992" s="5"/>
      <c r="H992" s="6" t="s">
        <v>5246</v>
      </c>
      <c r="I992" t="s">
        <v>4449</v>
      </c>
      <c r="J992" t="s">
        <v>4708</v>
      </c>
      <c r="K992" t="s">
        <v>6613</v>
      </c>
      <c r="L992" t="s">
        <v>6614</v>
      </c>
      <c r="N992">
        <v>2013</v>
      </c>
      <c r="Q992">
        <v>1</v>
      </c>
      <c r="R992">
        <v>19</v>
      </c>
      <c r="V992" t="s">
        <v>6615</v>
      </c>
      <c r="W992" t="s">
        <v>5640</v>
      </c>
      <c r="X992" t="s">
        <v>7451</v>
      </c>
    </row>
    <row r="993" spans="1:23" x14ac:dyDescent="0.25">
      <c r="A993" s="5"/>
      <c r="B993" t="s">
        <v>5425</v>
      </c>
      <c r="C993" t="str">
        <f t="shared" si="51"/>
        <v>DELETED</v>
      </c>
      <c r="D993" s="5"/>
      <c r="E993" s="5" t="s">
        <v>5431</v>
      </c>
      <c r="F993" s="5"/>
      <c r="G993" s="5"/>
      <c r="H993" s="6" t="s">
        <v>5209</v>
      </c>
      <c r="I993" t="s">
        <v>4413</v>
      </c>
      <c r="J993" t="s">
        <v>1791</v>
      </c>
      <c r="K993" t="s">
        <v>6532</v>
      </c>
      <c r="L993" t="s">
        <v>6071</v>
      </c>
      <c r="N993">
        <v>2014</v>
      </c>
      <c r="O993">
        <v>14</v>
      </c>
      <c r="P993">
        <v>2</v>
      </c>
      <c r="Q993">
        <v>685</v>
      </c>
      <c r="R993">
        <v>691</v>
      </c>
      <c r="T993" t="s">
        <v>5519</v>
      </c>
    </row>
    <row r="994" spans="1:23" x14ac:dyDescent="0.25">
      <c r="A994" s="5"/>
      <c r="B994" t="s">
        <v>5436</v>
      </c>
      <c r="C994" t="str">
        <f t="shared" si="51"/>
        <v>DELETED</v>
      </c>
      <c r="D994" s="5"/>
      <c r="E994" s="5" t="s">
        <v>5431</v>
      </c>
      <c r="F994" s="5"/>
      <c r="G994" s="5"/>
      <c r="H994" s="6" t="s">
        <v>3110</v>
      </c>
      <c r="I994" t="s">
        <v>3109</v>
      </c>
      <c r="J994" t="s">
        <v>3118</v>
      </c>
      <c r="K994" t="s">
        <v>3111</v>
      </c>
      <c r="L994" t="s">
        <v>3112</v>
      </c>
      <c r="N994">
        <v>2021</v>
      </c>
      <c r="O994">
        <v>153</v>
      </c>
      <c r="Q994">
        <v>107083</v>
      </c>
      <c r="R994">
        <v>107083</v>
      </c>
      <c r="T994" t="s">
        <v>3113</v>
      </c>
    </row>
    <row r="995" spans="1:23" x14ac:dyDescent="0.25">
      <c r="A995" s="5"/>
      <c r="B995" t="s">
        <v>5424</v>
      </c>
      <c r="C995" t="str">
        <f t="shared" si="51"/>
        <v>DELETED</v>
      </c>
      <c r="D995" s="5"/>
      <c r="E995" s="5"/>
      <c r="F995" s="5" t="s">
        <v>5431</v>
      </c>
      <c r="G995" s="5"/>
      <c r="H995" s="6" t="s">
        <v>5028</v>
      </c>
      <c r="I995" t="s">
        <v>4251</v>
      </c>
      <c r="J995" t="s">
        <v>7144</v>
      </c>
      <c r="K995" t="s">
        <v>6138</v>
      </c>
      <c r="L995" t="s">
        <v>6056</v>
      </c>
      <c r="N995">
        <v>2021</v>
      </c>
      <c r="Q995">
        <v>481</v>
      </c>
      <c r="R995">
        <v>551</v>
      </c>
      <c r="V995" t="s">
        <v>6057</v>
      </c>
      <c r="W995" t="s">
        <v>5640</v>
      </c>
    </row>
    <row r="996" spans="1:23" x14ac:dyDescent="0.25">
      <c r="A996" s="5"/>
      <c r="B996" t="s">
        <v>5432</v>
      </c>
      <c r="C996" t="str">
        <f t="shared" si="51"/>
        <v>DELETED</v>
      </c>
      <c r="D996" s="5" t="s">
        <v>5431</v>
      </c>
      <c r="E996" s="5"/>
      <c r="F996" s="5"/>
      <c r="G996" s="5" t="s">
        <v>5431</v>
      </c>
      <c r="H996" s="6" t="s">
        <v>2526</v>
      </c>
      <c r="I996" t="s">
        <v>2525</v>
      </c>
      <c r="J996" t="s">
        <v>2527</v>
      </c>
      <c r="K996" t="s">
        <v>2528</v>
      </c>
      <c r="L996" t="s">
        <v>2529</v>
      </c>
      <c r="M996" t="s">
        <v>2530</v>
      </c>
      <c r="N996">
        <v>2008</v>
      </c>
      <c r="Q996">
        <v>247</v>
      </c>
      <c r="R996">
        <v>253</v>
      </c>
      <c r="V996" s="1" t="s">
        <v>2531</v>
      </c>
      <c r="W996" t="s">
        <v>2458</v>
      </c>
    </row>
    <row r="997" spans="1:23" x14ac:dyDescent="0.25">
      <c r="A997" s="5"/>
      <c r="B997" t="s">
        <v>5436</v>
      </c>
      <c r="C997" t="str">
        <f t="shared" si="51"/>
        <v>DELETED</v>
      </c>
      <c r="D997" s="5"/>
      <c r="E997" s="5"/>
      <c r="F997" s="5" t="s">
        <v>5431</v>
      </c>
      <c r="G997" s="5"/>
      <c r="H997" s="6" t="s">
        <v>2540</v>
      </c>
      <c r="I997" t="s">
        <v>2539</v>
      </c>
      <c r="J997" t="s">
        <v>2541</v>
      </c>
      <c r="K997" t="s">
        <v>2542</v>
      </c>
      <c r="L997" t="s">
        <v>2543</v>
      </c>
      <c r="M997" t="s">
        <v>2544</v>
      </c>
      <c r="N997">
        <v>2006</v>
      </c>
      <c r="Q997">
        <v>39</v>
      </c>
      <c r="R997">
        <v>44</v>
      </c>
      <c r="V997" s="1" t="s">
        <v>2545</v>
      </c>
      <c r="W997" t="s">
        <v>2458</v>
      </c>
    </row>
    <row r="998" spans="1:23" x14ac:dyDescent="0.25">
      <c r="A998" s="5"/>
      <c r="B998" t="s">
        <v>5424</v>
      </c>
      <c r="C998" t="str">
        <f t="shared" si="51"/>
        <v>DELETED</v>
      </c>
      <c r="D998" s="5"/>
      <c r="E998" s="5" t="s">
        <v>5431</v>
      </c>
      <c r="F998" s="5"/>
      <c r="G998" s="5"/>
      <c r="H998" s="6" t="s">
        <v>5164</v>
      </c>
      <c r="I998" t="s">
        <v>4371</v>
      </c>
      <c r="J998" t="s">
        <v>7237</v>
      </c>
      <c r="K998" t="s">
        <v>6432</v>
      </c>
      <c r="L998" t="s">
        <v>6433</v>
      </c>
      <c r="N998">
        <v>2016</v>
      </c>
      <c r="Q998">
        <v>211</v>
      </c>
      <c r="R998">
        <v>233</v>
      </c>
      <c r="V998" t="s">
        <v>6434</v>
      </c>
      <c r="W998" t="s">
        <v>5539</v>
      </c>
    </row>
    <row r="999" spans="1:23" x14ac:dyDescent="0.25">
      <c r="A999" s="5"/>
      <c r="B999" t="s">
        <v>5441</v>
      </c>
      <c r="C999" t="str">
        <f>IF(OR(D999="x",E999="x",F999="x",H999="x"),"DELETED","READ")</f>
        <v>READ</v>
      </c>
      <c r="D999" s="5"/>
      <c r="E999" s="5"/>
      <c r="F999" s="5"/>
      <c r="G999" s="5"/>
      <c r="H999" t="str">
        <f>HYPERLINK("http://dx.doi.org/10.1109/CBI.2016.25","http://dx.doi.org/10.1109/CBI.2016.25")</f>
        <v>http://dx.doi.org/10.1109/CBI.2016.25</v>
      </c>
      <c r="I999" t="s">
        <v>317</v>
      </c>
      <c r="J999" t="s">
        <v>64</v>
      </c>
      <c r="K999" t="s">
        <v>680</v>
      </c>
      <c r="L999" t="s">
        <v>555</v>
      </c>
      <c r="M999" t="s">
        <v>608</v>
      </c>
      <c r="N999">
        <v>2016</v>
      </c>
      <c r="O999" t="s">
        <v>18</v>
      </c>
      <c r="P999" t="s">
        <v>18</v>
      </c>
      <c r="Q999">
        <v>153</v>
      </c>
      <c r="R999">
        <v>162</v>
      </c>
      <c r="S999" t="s">
        <v>18</v>
      </c>
      <c r="T999" t="s">
        <v>932</v>
      </c>
      <c r="U999" t="s">
        <v>18</v>
      </c>
      <c r="V999" t="s">
        <v>933</v>
      </c>
    </row>
    <row r="1000" spans="1:23" x14ac:dyDescent="0.25">
      <c r="A1000" s="5"/>
      <c r="B1000" t="s">
        <v>5426</v>
      </c>
      <c r="C1000" t="str">
        <f>IF(OR(D1000="x",E1000="x",F1000="x",G1000="x"),"DELETED","READ")</f>
        <v>DELETED</v>
      </c>
      <c r="D1000" s="5"/>
      <c r="E1000" s="5" t="s">
        <v>5431</v>
      </c>
      <c r="F1000" s="5"/>
      <c r="G1000" s="5"/>
      <c r="H1000" s="6" t="s">
        <v>5035</v>
      </c>
      <c r="I1000" t="s">
        <v>4258</v>
      </c>
      <c r="J1000" t="s">
        <v>7164</v>
      </c>
      <c r="K1000" t="s">
        <v>6155</v>
      </c>
      <c r="L1000" t="s">
        <v>6156</v>
      </c>
      <c r="N1000">
        <v>2020</v>
      </c>
      <c r="Q1000">
        <v>1071</v>
      </c>
      <c r="R1000">
        <v>1078</v>
      </c>
      <c r="V1000" t="s">
        <v>6157</v>
      </c>
      <c r="W1000" t="s">
        <v>5539</v>
      </c>
    </row>
    <row r="1001" spans="1:23" x14ac:dyDescent="0.25">
      <c r="A1001" s="5"/>
      <c r="B1001" t="s">
        <v>5424</v>
      </c>
      <c r="C1001" t="str">
        <f>IF(OR(D1001="x",E1001="x",F1001="x",G1001="x"),"DELETED","READ")</f>
        <v>DELETED</v>
      </c>
      <c r="D1001" s="5"/>
      <c r="E1001" s="5"/>
      <c r="F1001" s="5" t="s">
        <v>5431</v>
      </c>
      <c r="G1001" s="5"/>
      <c r="H1001" s="6" t="s">
        <v>4849</v>
      </c>
      <c r="I1001" t="s">
        <v>4095</v>
      </c>
      <c r="J1001" t="s">
        <v>4617</v>
      </c>
      <c r="K1001" t="s">
        <v>5745</v>
      </c>
      <c r="L1001" t="s">
        <v>5564</v>
      </c>
      <c r="N1001">
        <v>2024</v>
      </c>
      <c r="Q1001">
        <v>11</v>
      </c>
      <c r="R1001">
        <v>21</v>
      </c>
      <c r="V1001" t="s">
        <v>5480</v>
      </c>
      <c r="W1001" t="s">
        <v>5498</v>
      </c>
    </row>
    <row r="1002" spans="1:23" x14ac:dyDescent="0.25">
      <c r="A1002" s="5"/>
      <c r="B1002" t="s">
        <v>5426</v>
      </c>
      <c r="C1002" t="str">
        <f>IF(OR(D1002="x",E1002="x",F1002="x",G1002="x"),"DELETED","READ")</f>
        <v>DELETED</v>
      </c>
      <c r="D1002" s="5"/>
      <c r="E1002" s="5" t="s">
        <v>5431</v>
      </c>
      <c r="F1002" s="5"/>
      <c r="G1002" s="5"/>
      <c r="H1002" s="6" t="s">
        <v>4774</v>
      </c>
      <c r="I1002" t="s">
        <v>7468</v>
      </c>
      <c r="J1002" t="s">
        <v>7029</v>
      </c>
      <c r="K1002" t="s">
        <v>5598</v>
      </c>
      <c r="L1002" t="s">
        <v>5525</v>
      </c>
      <c r="N1002">
        <v>2025</v>
      </c>
      <c r="Q1002">
        <v>18</v>
      </c>
      <c r="R1002">
        <v>30</v>
      </c>
      <c r="V1002" t="s">
        <v>5464</v>
      </c>
      <c r="W1002" t="s">
        <v>5498</v>
      </c>
    </row>
    <row r="1003" spans="1:23" x14ac:dyDescent="0.25">
      <c r="A1003" s="5"/>
      <c r="B1003" t="s">
        <v>5441</v>
      </c>
      <c r="C1003" t="str">
        <f>IF(OR(D1003="x",E1003="x",F1003="x",H1003="x"),"DELETED","READ")</f>
        <v>DELETED</v>
      </c>
      <c r="D1003" s="5"/>
      <c r="E1003" s="5" t="s">
        <v>5431</v>
      </c>
      <c r="F1003" s="5"/>
      <c r="G1003" s="5"/>
      <c r="H1003" t="str">
        <f>HYPERLINK("http://dx.doi.org/10.1007/978-3-031-70418-5_2","http://dx.doi.org/10.1007/978-3-031-70418-5_2")</f>
        <v>http://dx.doi.org/10.1007/978-3-031-70418-5_2</v>
      </c>
      <c r="I1003" t="s">
        <v>431</v>
      </c>
      <c r="J1003" t="s">
        <v>176</v>
      </c>
      <c r="K1003" t="s">
        <v>794</v>
      </c>
      <c r="L1003" t="s">
        <v>551</v>
      </c>
      <c r="M1003" t="s">
        <v>601</v>
      </c>
      <c r="N1003">
        <v>2024</v>
      </c>
      <c r="O1003">
        <v>526</v>
      </c>
      <c r="P1003" t="s">
        <v>18</v>
      </c>
      <c r="Q1003">
        <v>20</v>
      </c>
      <c r="R1003">
        <v>36</v>
      </c>
      <c r="S1003" t="s">
        <v>18</v>
      </c>
      <c r="T1003" t="s">
        <v>901</v>
      </c>
      <c r="U1003" t="s">
        <v>902</v>
      </c>
      <c r="V1003" t="s">
        <v>927</v>
      </c>
    </row>
    <row r="1004" spans="1:23" x14ac:dyDescent="0.25">
      <c r="A1004" s="5"/>
      <c r="B1004" t="s">
        <v>5441</v>
      </c>
      <c r="C1004" t="str">
        <f>IF(OR(D1004="x",E1004="x",F1004="x",G1004="x"),"DELETED","READ")</f>
        <v>DELETED</v>
      </c>
      <c r="D1004" s="5"/>
      <c r="E1004" s="5" t="s">
        <v>5431</v>
      </c>
      <c r="F1004" s="5"/>
      <c r="G1004" s="5"/>
      <c r="H1004" s="6" t="s">
        <v>2946</v>
      </c>
      <c r="I1004" t="s">
        <v>1313</v>
      </c>
      <c r="J1004" t="s">
        <v>1843</v>
      </c>
      <c r="K1004" t="s">
        <v>2043</v>
      </c>
      <c r="L1004" t="s">
        <v>2189</v>
      </c>
      <c r="N1004">
        <v>2022</v>
      </c>
      <c r="O1004" t="s">
        <v>1441</v>
      </c>
      <c r="Q1004" t="s">
        <v>1605</v>
      </c>
      <c r="R1004" t="s">
        <v>1606</v>
      </c>
      <c r="T1004" t="s">
        <v>990</v>
      </c>
      <c r="V1004" t="s">
        <v>18</v>
      </c>
      <c r="W1004" t="s">
        <v>2143</v>
      </c>
    </row>
    <row r="1005" spans="1:23" x14ac:dyDescent="0.25">
      <c r="A1005" s="5"/>
      <c r="B1005" t="s">
        <v>5441</v>
      </c>
      <c r="C1005" t="str">
        <f>IF(OR(D1005="x",E1005="x",F1005="x",H1005="x"),"DELETED","READ")</f>
        <v>DELETED</v>
      </c>
      <c r="D1005" s="5" t="s">
        <v>5431</v>
      </c>
      <c r="E1005" s="5"/>
      <c r="F1005" s="5"/>
      <c r="G1005" s="5"/>
      <c r="H1005" t="str">
        <f>HYPERLINK("http://dx.doi.org/10.1109/ICPM57379.2022.9980707","http://dx.doi.org/10.1109/ICPM57379.2022.9980707")</f>
        <v>http://dx.doi.org/10.1109/ICPM57379.2022.9980707</v>
      </c>
      <c r="I1005" t="s">
        <v>359</v>
      </c>
      <c r="J1005" t="s">
        <v>105</v>
      </c>
      <c r="K1005" t="s">
        <v>722</v>
      </c>
      <c r="L1005" t="s">
        <v>542</v>
      </c>
      <c r="M1005" t="s">
        <v>597</v>
      </c>
      <c r="N1005">
        <v>2022</v>
      </c>
      <c r="O1005" t="s">
        <v>18</v>
      </c>
      <c r="P1005" t="s">
        <v>18</v>
      </c>
      <c r="Q1005">
        <v>80</v>
      </c>
      <c r="R1005">
        <v>87</v>
      </c>
      <c r="S1005" t="s">
        <v>18</v>
      </c>
      <c r="T1005" t="s">
        <v>18</v>
      </c>
      <c r="U1005" t="s">
        <v>18</v>
      </c>
      <c r="V1005" t="s">
        <v>918</v>
      </c>
    </row>
    <row r="1006" spans="1:23" x14ac:dyDescent="0.25">
      <c r="A1006" s="5"/>
      <c r="B1006" t="s">
        <v>5426</v>
      </c>
      <c r="C1006" t="str">
        <f>IF(OR(D1006="x",E1006="x",F1006="x",G1006="x"),"DELETED","READ")</f>
        <v>DELETED</v>
      </c>
      <c r="D1006" s="5"/>
      <c r="E1006" s="5" t="s">
        <v>5431</v>
      </c>
      <c r="F1006" s="5"/>
      <c r="G1006" s="5"/>
      <c r="H1006" s="6" t="s">
        <v>5270</v>
      </c>
      <c r="I1006" t="s">
        <v>4471</v>
      </c>
      <c r="J1006" t="s">
        <v>7307</v>
      </c>
      <c r="K1006" t="s">
        <v>6672</v>
      </c>
      <c r="L1006" t="s">
        <v>6673</v>
      </c>
      <c r="N1006">
        <v>2012</v>
      </c>
      <c r="Q1006">
        <v>142</v>
      </c>
      <c r="R1006">
        <v>155</v>
      </c>
      <c r="V1006" t="s">
        <v>6674</v>
      </c>
      <c r="W1006" t="s">
        <v>5640</v>
      </c>
    </row>
    <row r="1007" spans="1:23" x14ac:dyDescent="0.25">
      <c r="A1007" s="5"/>
      <c r="B1007" t="s">
        <v>5441</v>
      </c>
      <c r="C1007" t="str">
        <f>IF(OR(D1007="x",E1007="x",F1007="x",H1007="x"),"DELETED","READ")</f>
        <v>DELETED</v>
      </c>
      <c r="D1007" s="5"/>
      <c r="E1007" s="5" t="s">
        <v>5431</v>
      </c>
      <c r="F1007" s="5"/>
      <c r="G1007" s="5"/>
      <c r="H1007" t="str">
        <f>HYPERLINK("http://dx.doi.org/10.1109/ICPM63005.2024.10680658","http://dx.doi.org/10.1109/ICPM63005.2024.10680658")</f>
        <v>http://dx.doi.org/10.1109/ICPM63005.2024.10680658</v>
      </c>
      <c r="I1007" t="s">
        <v>484</v>
      </c>
      <c r="J1007" t="s">
        <v>226</v>
      </c>
      <c r="K1007" t="s">
        <v>847</v>
      </c>
      <c r="L1007" t="s">
        <v>537</v>
      </c>
      <c r="M1007" t="s">
        <v>599</v>
      </c>
      <c r="N1007">
        <v>2024</v>
      </c>
      <c r="O1007" t="s">
        <v>18</v>
      </c>
      <c r="P1007" t="s">
        <v>18</v>
      </c>
      <c r="Q1007">
        <v>153</v>
      </c>
      <c r="R1007">
        <v>160</v>
      </c>
      <c r="S1007" t="s">
        <v>18</v>
      </c>
      <c r="T1007" t="s">
        <v>18</v>
      </c>
      <c r="U1007" t="s">
        <v>18</v>
      </c>
      <c r="V1007" t="s">
        <v>910</v>
      </c>
    </row>
    <row r="1008" spans="1:23" x14ac:dyDescent="0.25">
      <c r="A1008" s="5"/>
      <c r="B1008" t="s">
        <v>5441</v>
      </c>
      <c r="C1008" t="str">
        <f>IF(OR(D1008="x",E1008="x",F1008="x",H1008="x"),"DELETED","READ")</f>
        <v>DELETED</v>
      </c>
      <c r="D1008" s="5" t="s">
        <v>5431</v>
      </c>
      <c r="E1008" s="5"/>
      <c r="F1008" s="5"/>
      <c r="G1008" s="5"/>
      <c r="H1008" t="str">
        <f>HYPERLINK("http://dx.doi.org/10.1007/s12599-023-00848-1","http://dx.doi.org/10.1007/s12599-023-00848-1")</f>
        <v>http://dx.doi.org/10.1007/s12599-023-00848-1</v>
      </c>
      <c r="I1008" t="s">
        <v>449</v>
      </c>
      <c r="J1008" t="s">
        <v>193</v>
      </c>
      <c r="K1008" t="s">
        <v>812</v>
      </c>
      <c r="L1008" t="s">
        <v>579</v>
      </c>
      <c r="M1008" t="s">
        <v>18</v>
      </c>
      <c r="N1008">
        <v>2024</v>
      </c>
      <c r="O1008">
        <v>66</v>
      </c>
      <c r="P1008">
        <v>6</v>
      </c>
      <c r="Q1008">
        <v>799</v>
      </c>
      <c r="R1008">
        <v>816</v>
      </c>
      <c r="S1008" t="s">
        <v>18</v>
      </c>
      <c r="T1008" t="s">
        <v>963</v>
      </c>
      <c r="U1008" t="s">
        <v>964</v>
      </c>
      <c r="V1008" t="s">
        <v>18</v>
      </c>
    </row>
    <row r="1009" spans="1:23" x14ac:dyDescent="0.25">
      <c r="A1009" s="5"/>
      <c r="B1009" t="s">
        <v>5441</v>
      </c>
      <c r="C1009" t="str">
        <f>IF(OR(D1009="x",E1009="x",F1009="x",G1009="x"),"DELETED","READ")</f>
        <v>DELETED</v>
      </c>
      <c r="D1009" s="5" t="s">
        <v>5431</v>
      </c>
      <c r="E1009" s="5"/>
      <c r="F1009" s="5"/>
      <c r="G1009" s="5"/>
      <c r="H1009" s="6" t="s">
        <v>2842</v>
      </c>
      <c r="I1009" t="s">
        <v>1206</v>
      </c>
      <c r="J1009" t="s">
        <v>1748</v>
      </c>
      <c r="K1009" t="s">
        <v>1936</v>
      </c>
      <c r="L1009" t="s">
        <v>2194</v>
      </c>
      <c r="M1009" t="s">
        <v>2151</v>
      </c>
      <c r="N1009">
        <v>2025</v>
      </c>
      <c r="O1009" t="s">
        <v>18</v>
      </c>
      <c r="Q1009" t="s">
        <v>1413</v>
      </c>
      <c r="R1009" t="s">
        <v>1414</v>
      </c>
      <c r="T1009" t="s">
        <v>991</v>
      </c>
      <c r="V1009" t="s">
        <v>1051</v>
      </c>
      <c r="W1009" t="s">
        <v>2143</v>
      </c>
    </row>
    <row r="1010" spans="1:23" x14ac:dyDescent="0.25">
      <c r="A1010" s="5"/>
      <c r="B1010" t="s">
        <v>5441</v>
      </c>
      <c r="C1010" t="str">
        <f>IF(OR(D1010="x",E1010="x",F1010="x",G1010="x"),"DELETED","READ")</f>
        <v>DELETED</v>
      </c>
      <c r="D1010" s="5" t="s">
        <v>5431</v>
      </c>
      <c r="E1010" s="5"/>
      <c r="F1010" s="5"/>
      <c r="G1010" s="5"/>
      <c r="H1010" s="6" t="s">
        <v>3013</v>
      </c>
      <c r="I1010" t="s">
        <v>1395</v>
      </c>
      <c r="J1010" t="s">
        <v>1920</v>
      </c>
      <c r="K1010" t="s">
        <v>2123</v>
      </c>
      <c r="L1010" t="s">
        <v>2433</v>
      </c>
      <c r="N1010">
        <v>2023</v>
      </c>
      <c r="O1010" t="s">
        <v>18</v>
      </c>
      <c r="Q1010" t="s">
        <v>1720</v>
      </c>
      <c r="R1010" t="s">
        <v>1721</v>
      </c>
      <c r="T1010" t="s">
        <v>18</v>
      </c>
      <c r="V1010" t="s">
        <v>1185</v>
      </c>
      <c r="W1010" t="s">
        <v>2147</v>
      </c>
    </row>
    <row r="1011" spans="1:23" x14ac:dyDescent="0.25">
      <c r="A1011" s="5"/>
      <c r="B1011" t="s">
        <v>5448</v>
      </c>
      <c r="C1011" t="str">
        <f>IF(OR(D1011="x",E1011="x",F1011="x",G1011="x"),"DELETED","READ")</f>
        <v>DELETED</v>
      </c>
      <c r="D1011" s="5"/>
      <c r="E1011" s="5" t="s">
        <v>5431</v>
      </c>
      <c r="F1011" s="5"/>
      <c r="G1011" s="5"/>
      <c r="H1011" t="s">
        <v>18</v>
      </c>
      <c r="I1011" t="s">
        <v>1391</v>
      </c>
      <c r="J1011" t="s">
        <v>1916</v>
      </c>
      <c r="K1011" t="s">
        <v>2119</v>
      </c>
      <c r="L1011" t="s">
        <v>2429</v>
      </c>
      <c r="N1011">
        <v>2023</v>
      </c>
      <c r="O1011" t="s">
        <v>18</v>
      </c>
      <c r="Q1011" t="s">
        <v>1719</v>
      </c>
      <c r="R1011" t="s">
        <v>1488</v>
      </c>
      <c r="T1011" t="s">
        <v>18</v>
      </c>
      <c r="V1011" t="s">
        <v>1183</v>
      </c>
      <c r="W1011" t="s">
        <v>2147</v>
      </c>
    </row>
    <row r="1012" spans="1:23" x14ac:dyDescent="0.25">
      <c r="A1012" s="5"/>
      <c r="B1012" t="s">
        <v>5448</v>
      </c>
      <c r="C1012" t="str">
        <f>IF(OR(D1012="x",E1012="x",F1012="x",G1012="x"),"DELETED","READ")</f>
        <v>DELETED</v>
      </c>
      <c r="D1012" s="5"/>
      <c r="E1012" s="5" t="s">
        <v>5431</v>
      </c>
      <c r="F1012" s="5"/>
      <c r="G1012" s="5"/>
      <c r="H1012" t="s">
        <v>18</v>
      </c>
      <c r="I1012" t="s">
        <v>1378</v>
      </c>
      <c r="J1012" t="s">
        <v>1905</v>
      </c>
      <c r="K1012" t="s">
        <v>2107</v>
      </c>
      <c r="L1012" t="s">
        <v>2417</v>
      </c>
      <c r="N1012">
        <v>2025</v>
      </c>
      <c r="O1012" t="s">
        <v>18</v>
      </c>
      <c r="Q1012" t="s">
        <v>1701</v>
      </c>
      <c r="R1012" t="s">
        <v>1702</v>
      </c>
      <c r="T1012" t="s">
        <v>18</v>
      </c>
      <c r="V1012" t="s">
        <v>1175</v>
      </c>
      <c r="W1012" t="s">
        <v>2147</v>
      </c>
    </row>
    <row r="1013" spans="1:23" x14ac:dyDescent="0.25">
      <c r="A1013" s="5"/>
      <c r="B1013" t="s">
        <v>5436</v>
      </c>
      <c r="C1013" t="str">
        <f>IF(OR(D1013="x",E1013="x",F1013="x",G1013="x"),"DELETED","READ")</f>
        <v>DELETED</v>
      </c>
      <c r="D1013" s="5"/>
      <c r="E1013" s="5"/>
      <c r="F1013" s="5" t="s">
        <v>5431</v>
      </c>
      <c r="G1013" s="5"/>
      <c r="H1013" s="6" t="s">
        <v>3267</v>
      </c>
      <c r="I1013" t="s">
        <v>3266</v>
      </c>
      <c r="J1013" t="s">
        <v>3271</v>
      </c>
      <c r="K1013" t="s">
        <v>3269</v>
      </c>
      <c r="L1013" t="s">
        <v>3268</v>
      </c>
      <c r="N1013">
        <v>2023</v>
      </c>
      <c r="O1013">
        <v>114</v>
      </c>
      <c r="Q1013">
        <v>14</v>
      </c>
      <c r="R1013">
        <v>31</v>
      </c>
      <c r="T1013" t="s">
        <v>3270</v>
      </c>
    </row>
    <row r="1014" spans="1:23" x14ac:dyDescent="0.25">
      <c r="A1014" s="5"/>
      <c r="B1014" t="s">
        <v>5441</v>
      </c>
      <c r="C1014" t="str">
        <f>IF(OR(D1014="x",E1014="x",F1014="x",H1014="x"),"DELETED","READ")</f>
        <v>DELETED</v>
      </c>
      <c r="D1014" s="5"/>
      <c r="E1014" s="5"/>
      <c r="F1014" s="5" t="s">
        <v>5431</v>
      </c>
      <c r="G1014" s="5"/>
      <c r="H1014" t="str">
        <f>HYPERLINK("http://dx.doi.org/10.1007/978-3-031-70418-5_21","http://dx.doi.org/10.1007/978-3-031-70418-5_21")</f>
        <v>http://dx.doi.org/10.1007/978-3-031-70418-5_21</v>
      </c>
      <c r="I1014" t="s">
        <v>329</v>
      </c>
      <c r="J1014" t="s">
        <v>76</v>
      </c>
      <c r="K1014" t="s">
        <v>692</v>
      </c>
      <c r="L1014" t="s">
        <v>551</v>
      </c>
      <c r="M1014" t="s">
        <v>601</v>
      </c>
      <c r="N1014">
        <v>2024</v>
      </c>
      <c r="O1014">
        <v>526</v>
      </c>
      <c r="P1014" t="s">
        <v>18</v>
      </c>
      <c r="Q1014">
        <v>354</v>
      </c>
      <c r="R1014">
        <v>371</v>
      </c>
      <c r="S1014" t="s">
        <v>18</v>
      </c>
      <c r="T1014" t="s">
        <v>901</v>
      </c>
      <c r="U1014" t="s">
        <v>902</v>
      </c>
      <c r="V1014" t="s">
        <v>927</v>
      </c>
      <c r="W1014" t="s">
        <v>5498</v>
      </c>
    </row>
    <row r="1015" spans="1:23" x14ac:dyDescent="0.25">
      <c r="A1015" s="5" t="s">
        <v>5431</v>
      </c>
      <c r="B1015" t="s">
        <v>5426</v>
      </c>
      <c r="C1015" t="str">
        <f>IF(OR(D1015="x",E1015="x",F1015="x",G1015="x"),"DELETED","READ")</f>
        <v>DELETED</v>
      </c>
      <c r="D1015" s="5"/>
      <c r="E1015" s="5"/>
      <c r="F1015" s="5" t="s">
        <v>5431</v>
      </c>
      <c r="G1015" s="5"/>
      <c r="H1015" s="6" t="s">
        <v>4757</v>
      </c>
      <c r="I1015" t="s">
        <v>4023</v>
      </c>
      <c r="J1015" t="s">
        <v>7017</v>
      </c>
      <c r="K1015" t="s">
        <v>692</v>
      </c>
      <c r="L1015" t="s">
        <v>5571</v>
      </c>
      <c r="N1015">
        <v>2024</v>
      </c>
      <c r="Q1015">
        <v>354</v>
      </c>
      <c r="R1015">
        <v>371</v>
      </c>
      <c r="V1015" t="s">
        <v>5484</v>
      </c>
      <c r="W1015" t="s">
        <v>5498</v>
      </c>
    </row>
    <row r="1016" spans="1:23" x14ac:dyDescent="0.25">
      <c r="A1016" s="5"/>
      <c r="B1016" t="s">
        <v>5424</v>
      </c>
      <c r="C1016" t="str">
        <f>IF(OR(D1016="x",E1016="x",F1016="x",G1016="x"),"DELETED","READ")</f>
        <v>DELETED</v>
      </c>
      <c r="D1016" s="5" t="s">
        <v>5431</v>
      </c>
      <c r="E1016" s="5"/>
      <c r="F1016" s="5"/>
      <c r="G1016" s="5"/>
      <c r="H1016" s="6" t="s">
        <v>5390</v>
      </c>
      <c r="I1016" t="s">
        <v>4575</v>
      </c>
      <c r="J1016" t="s">
        <v>7398</v>
      </c>
      <c r="K1016" t="s">
        <v>6916</v>
      </c>
      <c r="L1016" t="s">
        <v>6906</v>
      </c>
      <c r="N1016">
        <v>2006</v>
      </c>
      <c r="Q1016">
        <v>65</v>
      </c>
      <c r="R1016">
        <v>76</v>
      </c>
      <c r="V1016" t="s">
        <v>6907</v>
      </c>
      <c r="W1016" t="s">
        <v>5640</v>
      </c>
    </row>
    <row r="1017" spans="1:23" x14ac:dyDescent="0.25">
      <c r="A1017" s="5"/>
      <c r="B1017" t="s">
        <v>5441</v>
      </c>
      <c r="C1017" t="str">
        <f>IF(OR(D1017="x",E1017="x",F1017="x",H1017="x"),"DELETED","READ")</f>
        <v>DELETED</v>
      </c>
      <c r="D1017" s="5"/>
      <c r="E1017" s="5"/>
      <c r="F1017" s="5" t="s">
        <v>5431</v>
      </c>
      <c r="G1017" s="5"/>
      <c r="H1017" t="str">
        <f>HYPERLINK("http://dx.doi.org/10.1007/978-3-031-70418-5_7","http://dx.doi.org/10.1007/978-3-031-70418-5_7")</f>
        <v>http://dx.doi.org/10.1007/978-3-031-70418-5_7</v>
      </c>
      <c r="I1017" t="s">
        <v>340</v>
      </c>
      <c r="J1017" t="s">
        <v>86</v>
      </c>
      <c r="K1017" t="s">
        <v>703</v>
      </c>
      <c r="L1017" t="s">
        <v>551</v>
      </c>
      <c r="M1017" t="s">
        <v>601</v>
      </c>
      <c r="N1017">
        <v>2024</v>
      </c>
      <c r="O1017">
        <v>526</v>
      </c>
      <c r="P1017" t="s">
        <v>18</v>
      </c>
      <c r="Q1017">
        <v>107</v>
      </c>
      <c r="R1017">
        <v>123</v>
      </c>
      <c r="S1017" t="s">
        <v>18</v>
      </c>
      <c r="T1017" t="s">
        <v>901</v>
      </c>
      <c r="U1017" t="s">
        <v>902</v>
      </c>
      <c r="V1017" t="s">
        <v>927</v>
      </c>
    </row>
    <row r="1018" spans="1:23" x14ac:dyDescent="0.25">
      <c r="A1018" s="5"/>
      <c r="B1018" t="s">
        <v>5441</v>
      </c>
      <c r="C1018" t="str">
        <f t="shared" ref="C1018:C1025" si="52">IF(OR(D1018="x",E1018="x",F1018="x",G1018="x"),"DELETED","READ")</f>
        <v>DELETED</v>
      </c>
      <c r="D1018" s="5"/>
      <c r="E1018" s="5" t="s">
        <v>5431</v>
      </c>
      <c r="F1018" s="5"/>
      <c r="G1018" s="5"/>
      <c r="H1018" s="6" t="s">
        <v>2986</v>
      </c>
      <c r="I1018" t="s">
        <v>1355</v>
      </c>
      <c r="J1018" t="s">
        <v>1883</v>
      </c>
      <c r="K1018" t="s">
        <v>2084</v>
      </c>
      <c r="L1018" t="s">
        <v>2396</v>
      </c>
      <c r="M1018" t="s">
        <v>2352</v>
      </c>
      <c r="N1018">
        <v>2021</v>
      </c>
      <c r="O1018" t="s">
        <v>18</v>
      </c>
      <c r="Q1018" t="s">
        <v>1463</v>
      </c>
      <c r="R1018" t="s">
        <v>1671</v>
      </c>
      <c r="T1018" t="s">
        <v>18</v>
      </c>
      <c r="V1018" t="s">
        <v>1155</v>
      </c>
      <c r="W1018" t="s">
        <v>2143</v>
      </c>
    </row>
    <row r="1019" spans="1:23" x14ac:dyDescent="0.25">
      <c r="A1019" s="5"/>
      <c r="B1019" t="s">
        <v>5441</v>
      </c>
      <c r="C1019" t="str">
        <f t="shared" si="52"/>
        <v>DELETED</v>
      </c>
      <c r="D1019" s="5"/>
      <c r="E1019" s="5" t="s">
        <v>5431</v>
      </c>
      <c r="F1019" s="5"/>
      <c r="G1019" s="5"/>
      <c r="H1019" s="6" t="s">
        <v>2922</v>
      </c>
      <c r="I1019" t="s">
        <v>1289</v>
      </c>
      <c r="J1019" t="s">
        <v>1824</v>
      </c>
      <c r="K1019" t="s">
        <v>2019</v>
      </c>
      <c r="L1019" t="s">
        <v>2309</v>
      </c>
      <c r="M1019" t="s">
        <v>2280</v>
      </c>
      <c r="N1019">
        <v>2012</v>
      </c>
      <c r="O1019" t="s">
        <v>18</v>
      </c>
      <c r="Q1019" t="s">
        <v>1566</v>
      </c>
      <c r="R1019" t="s">
        <v>1567</v>
      </c>
      <c r="T1019" t="s">
        <v>18</v>
      </c>
      <c r="V1019" t="s">
        <v>1113</v>
      </c>
      <c r="W1019" t="s">
        <v>2143</v>
      </c>
    </row>
    <row r="1020" spans="1:23" x14ac:dyDescent="0.25">
      <c r="A1020" s="5"/>
      <c r="B1020" t="s">
        <v>5426</v>
      </c>
      <c r="C1020" t="str">
        <f t="shared" si="52"/>
        <v>DELETED</v>
      </c>
      <c r="D1020" s="5" t="s">
        <v>5431</v>
      </c>
      <c r="E1020" s="5"/>
      <c r="F1020" s="5"/>
      <c r="G1020" s="5"/>
      <c r="H1020" s="6" t="s">
        <v>5145</v>
      </c>
      <c r="I1020" t="s">
        <v>4354</v>
      </c>
      <c r="J1020" t="s">
        <v>7225</v>
      </c>
      <c r="K1020" t="s">
        <v>6396</v>
      </c>
      <c r="L1020" t="s">
        <v>5526</v>
      </c>
      <c r="N1020">
        <v>2017</v>
      </c>
      <c r="Q1020">
        <v>384</v>
      </c>
      <c r="R1020">
        <v>396</v>
      </c>
      <c r="V1020" t="s">
        <v>6397</v>
      </c>
      <c r="W1020" t="s">
        <v>5539</v>
      </c>
    </row>
    <row r="1021" spans="1:23" x14ac:dyDescent="0.25">
      <c r="A1021" s="5"/>
      <c r="B1021" t="s">
        <v>5425</v>
      </c>
      <c r="C1021" t="str">
        <f t="shared" si="52"/>
        <v>DELETED</v>
      </c>
      <c r="D1021" s="5"/>
      <c r="E1021" s="5" t="s">
        <v>5431</v>
      </c>
      <c r="F1021" s="5"/>
      <c r="G1021" s="5"/>
      <c r="H1021" s="6" t="s">
        <v>5184</v>
      </c>
      <c r="I1021" t="s">
        <v>4389</v>
      </c>
      <c r="J1021" t="s">
        <v>7251</v>
      </c>
      <c r="K1021" t="s">
        <v>6476</v>
      </c>
      <c r="L1021" t="s">
        <v>6477</v>
      </c>
      <c r="N1021">
        <v>2015</v>
      </c>
      <c r="O1021">
        <v>16</v>
      </c>
      <c r="P1021">
        <v>6</v>
      </c>
      <c r="Q1021">
        <v>1107</v>
      </c>
      <c r="R1021">
        <v>1115</v>
      </c>
      <c r="T1021" t="s">
        <v>6478</v>
      </c>
    </row>
    <row r="1022" spans="1:23" x14ac:dyDescent="0.25">
      <c r="A1022" s="5"/>
      <c r="B1022" t="s">
        <v>5425</v>
      </c>
      <c r="C1022" t="str">
        <f t="shared" si="52"/>
        <v>DELETED</v>
      </c>
      <c r="D1022" s="5" t="s">
        <v>5431</v>
      </c>
      <c r="E1022" s="5"/>
      <c r="F1022" s="5"/>
      <c r="G1022" s="5"/>
      <c r="H1022" s="6" t="s">
        <v>4719</v>
      </c>
      <c r="I1022" t="s">
        <v>3996</v>
      </c>
      <c r="J1022" t="s">
        <v>6988</v>
      </c>
      <c r="K1022" t="s">
        <v>5496</v>
      </c>
      <c r="L1022" t="s">
        <v>5495</v>
      </c>
      <c r="N1022">
        <v>2024</v>
      </c>
    </row>
    <row r="1023" spans="1:23" x14ac:dyDescent="0.25">
      <c r="A1023" s="5"/>
      <c r="B1023" t="s">
        <v>5425</v>
      </c>
      <c r="C1023" t="str">
        <f t="shared" si="52"/>
        <v>DELETED</v>
      </c>
      <c r="D1023" s="5" t="s">
        <v>5431</v>
      </c>
      <c r="E1023" s="5"/>
      <c r="F1023" s="5"/>
      <c r="G1023" s="5"/>
      <c r="H1023" s="6" t="s">
        <v>5096</v>
      </c>
      <c r="I1023" t="s">
        <v>4311</v>
      </c>
      <c r="J1023" t="s">
        <v>7196</v>
      </c>
      <c r="K1023" t="s">
        <v>6285</v>
      </c>
      <c r="L1023" t="s">
        <v>6286</v>
      </c>
      <c r="N1023">
        <v>2019</v>
      </c>
      <c r="O1023">
        <v>105</v>
      </c>
      <c r="P1023">
        <v>9</v>
      </c>
      <c r="Q1023">
        <v>4037</v>
      </c>
      <c r="R1023">
        <v>4054</v>
      </c>
      <c r="T1023" t="s">
        <v>6287</v>
      </c>
    </row>
    <row r="1024" spans="1:23" x14ac:dyDescent="0.25">
      <c r="A1024" s="5"/>
      <c r="B1024" t="s">
        <v>5441</v>
      </c>
      <c r="C1024" t="str">
        <f t="shared" si="52"/>
        <v>DELETED</v>
      </c>
      <c r="D1024" s="5"/>
      <c r="E1024" s="5" t="s">
        <v>5431</v>
      </c>
      <c r="F1024" s="5"/>
      <c r="G1024" s="5"/>
      <c r="H1024" s="6" t="s">
        <v>2913</v>
      </c>
      <c r="I1024" t="s">
        <v>1280</v>
      </c>
      <c r="J1024" t="s">
        <v>1817</v>
      </c>
      <c r="K1024" t="s">
        <v>2010</v>
      </c>
      <c r="L1024" t="s">
        <v>2293</v>
      </c>
      <c r="M1024" t="s">
        <v>2268</v>
      </c>
      <c r="N1024">
        <v>2015</v>
      </c>
      <c r="O1024" t="s">
        <v>18</v>
      </c>
      <c r="Q1024" t="s">
        <v>1507</v>
      </c>
      <c r="R1024" t="s">
        <v>1464</v>
      </c>
      <c r="T1024" t="s">
        <v>18</v>
      </c>
      <c r="V1024" t="s">
        <v>1104</v>
      </c>
      <c r="W1024" t="s">
        <v>2143</v>
      </c>
    </row>
    <row r="1025" spans="1:24" x14ac:dyDescent="0.25">
      <c r="A1025" s="5"/>
      <c r="B1025" t="s">
        <v>5436</v>
      </c>
      <c r="C1025" t="str">
        <f t="shared" si="52"/>
        <v>DELETED</v>
      </c>
      <c r="D1025" s="5"/>
      <c r="E1025" s="5" t="s">
        <v>5431</v>
      </c>
      <c r="F1025" s="5"/>
      <c r="G1025" s="5"/>
      <c r="H1025" s="6" t="s">
        <v>3714</v>
      </c>
      <c r="I1025" t="s">
        <v>3713</v>
      </c>
      <c r="J1025" t="s">
        <v>3716</v>
      </c>
      <c r="K1025" t="s">
        <v>3715</v>
      </c>
      <c r="L1025" t="s">
        <v>3343</v>
      </c>
      <c r="N1025">
        <v>2011</v>
      </c>
      <c r="O1025">
        <v>11</v>
      </c>
      <c r="P1025">
        <v>2</v>
      </c>
      <c r="Q1025">
        <v>1697</v>
      </c>
      <c r="R1025">
        <v>1710</v>
      </c>
      <c r="T1025" t="s">
        <v>3344</v>
      </c>
    </row>
    <row r="1026" spans="1:24" x14ac:dyDescent="0.25">
      <c r="A1026" s="5"/>
      <c r="B1026" t="s">
        <v>5441</v>
      </c>
      <c r="C1026" t="str">
        <f>IF(OR(D1026="x",E1026="x",F1026="x",H1026="x"),"DELETED","READ")</f>
        <v>DELETED</v>
      </c>
      <c r="D1026" s="5" t="s">
        <v>5431</v>
      </c>
      <c r="E1026" s="5"/>
      <c r="F1026" s="5"/>
      <c r="G1026" s="5"/>
      <c r="H1026" t="str">
        <f>HYPERLINK("http://dx.doi.org/10.1007/978-3-031-16103-2_17","http://dx.doi.org/10.1007/978-3-031-16103-2_17")</f>
        <v>http://dx.doi.org/10.1007/978-3-031-16103-2_17</v>
      </c>
      <c r="I1026" t="s">
        <v>300</v>
      </c>
      <c r="J1026" t="s">
        <v>47</v>
      </c>
      <c r="K1026" t="s">
        <v>663</v>
      </c>
      <c r="L1026" t="s">
        <v>533</v>
      </c>
      <c r="M1026" t="s">
        <v>596</v>
      </c>
      <c r="N1026">
        <v>2022</v>
      </c>
      <c r="O1026">
        <v>13420</v>
      </c>
      <c r="P1026" t="s">
        <v>18</v>
      </c>
      <c r="Q1026">
        <v>234</v>
      </c>
      <c r="R1026">
        <v>250</v>
      </c>
      <c r="S1026" t="s">
        <v>18</v>
      </c>
      <c r="T1026" t="s">
        <v>904</v>
      </c>
      <c r="U1026" t="s">
        <v>905</v>
      </c>
      <c r="V1026" t="s">
        <v>906</v>
      </c>
    </row>
    <row r="1027" spans="1:24" x14ac:dyDescent="0.25">
      <c r="A1027" s="5"/>
      <c r="B1027" t="s">
        <v>5441</v>
      </c>
      <c r="C1027" t="str">
        <f>IF(OR(D1027="x",E1027="x",F1027="x",G1027="x"),"DELETED","READ")</f>
        <v>DELETED</v>
      </c>
      <c r="D1027" s="5"/>
      <c r="E1027" s="5" t="s">
        <v>5431</v>
      </c>
      <c r="F1027" s="5"/>
      <c r="G1027" s="5"/>
      <c r="H1027" s="6" t="s">
        <v>2972</v>
      </c>
      <c r="I1027" t="s">
        <v>1341</v>
      </c>
      <c r="J1027" t="s">
        <v>1869</v>
      </c>
      <c r="K1027" t="s">
        <v>2070</v>
      </c>
      <c r="L1027" t="s">
        <v>2379</v>
      </c>
      <c r="M1027" t="s">
        <v>2337</v>
      </c>
      <c r="N1027">
        <v>2011</v>
      </c>
      <c r="O1027" t="s">
        <v>18</v>
      </c>
      <c r="Q1027" t="s">
        <v>1650</v>
      </c>
      <c r="R1027" t="s">
        <v>1651</v>
      </c>
      <c r="T1027" t="s">
        <v>18</v>
      </c>
      <c r="V1027" t="s">
        <v>1143</v>
      </c>
      <c r="W1027" t="s">
        <v>2143</v>
      </c>
    </row>
    <row r="1028" spans="1:24" x14ac:dyDescent="0.25">
      <c r="A1028" s="5"/>
      <c r="B1028" t="s">
        <v>5441</v>
      </c>
      <c r="C1028" t="str">
        <f>IF(OR(D1028="x",E1028="x",F1028="x",H1028="x"),"DELETED","READ")</f>
        <v>DELETED</v>
      </c>
      <c r="D1028" s="5"/>
      <c r="E1028" s="5" t="s">
        <v>5431</v>
      </c>
      <c r="F1028" s="5"/>
      <c r="G1028" s="5"/>
      <c r="H1028" t="str">
        <f>HYPERLINK("http://dx.doi.org/10.1007/978-3-319-23063-4_10","http://dx.doi.org/10.1007/978-3-319-23063-4_10")</f>
        <v>http://dx.doi.org/10.1007/978-3-319-23063-4_10</v>
      </c>
      <c r="I1028" t="s">
        <v>454</v>
      </c>
      <c r="J1028" t="s">
        <v>197</v>
      </c>
      <c r="K1028" t="s">
        <v>817</v>
      </c>
      <c r="L1028" t="s">
        <v>552</v>
      </c>
      <c r="M1028" t="s">
        <v>602</v>
      </c>
      <c r="N1028">
        <v>2015</v>
      </c>
      <c r="O1028">
        <v>9253</v>
      </c>
      <c r="P1028" t="s">
        <v>18</v>
      </c>
      <c r="Q1028">
        <v>163</v>
      </c>
      <c r="R1028">
        <v>171</v>
      </c>
      <c r="S1028" t="s">
        <v>18</v>
      </c>
      <c r="T1028" t="s">
        <v>904</v>
      </c>
      <c r="U1028" t="s">
        <v>905</v>
      </c>
      <c r="V1028" t="s">
        <v>928</v>
      </c>
    </row>
    <row r="1029" spans="1:24" x14ac:dyDescent="0.25">
      <c r="A1029" s="5"/>
      <c r="B1029" t="s">
        <v>5436</v>
      </c>
      <c r="C1029" t="str">
        <f>IF(OR(D1029="x",E1029="x",F1029="x",G1029="x"),"DELETED","READ")</f>
        <v>DELETED</v>
      </c>
      <c r="D1029" s="5"/>
      <c r="E1029" s="5" t="s">
        <v>5431</v>
      </c>
      <c r="F1029" s="5"/>
      <c r="G1029" s="5"/>
      <c r="H1029" s="6" t="s">
        <v>3328</v>
      </c>
      <c r="I1029" t="s">
        <v>3327</v>
      </c>
      <c r="J1029" t="s">
        <v>3330</v>
      </c>
      <c r="K1029" t="s">
        <v>3329</v>
      </c>
      <c r="L1029" t="s">
        <v>3070</v>
      </c>
      <c r="N1029">
        <v>2012</v>
      </c>
      <c r="O1029">
        <v>39</v>
      </c>
      <c r="P1029">
        <v>15</v>
      </c>
      <c r="Q1029">
        <v>11970</v>
      </c>
      <c r="R1029">
        <v>11978</v>
      </c>
      <c r="T1029" t="s">
        <v>3066</v>
      </c>
    </row>
    <row r="1030" spans="1:24" x14ac:dyDescent="0.25">
      <c r="A1030" s="5"/>
      <c r="B1030" t="s">
        <v>5441</v>
      </c>
      <c r="C1030" t="str">
        <f>IF(OR(D1030="x",E1030="x",F1030="x",G1030="x"),"DELETED","READ")</f>
        <v>DELETED</v>
      </c>
      <c r="D1030" s="5" t="s">
        <v>5431</v>
      </c>
      <c r="E1030" s="5"/>
      <c r="F1030" s="5"/>
      <c r="G1030" s="5"/>
      <c r="H1030" s="6" t="s">
        <v>2875</v>
      </c>
      <c r="I1030" t="s">
        <v>1239</v>
      </c>
      <c r="J1030" t="s">
        <v>1780</v>
      </c>
      <c r="K1030" t="s">
        <v>1969</v>
      </c>
      <c r="L1030" t="s">
        <v>2227</v>
      </c>
      <c r="M1030" t="s">
        <v>2180</v>
      </c>
      <c r="N1030">
        <v>2011</v>
      </c>
      <c r="O1030" t="s">
        <v>18</v>
      </c>
      <c r="Q1030" t="s">
        <v>1486</v>
      </c>
      <c r="R1030" t="s">
        <v>1487</v>
      </c>
      <c r="T1030" t="s">
        <v>18</v>
      </c>
      <c r="V1030" t="s">
        <v>1073</v>
      </c>
      <c r="W1030" t="s">
        <v>2143</v>
      </c>
    </row>
    <row r="1031" spans="1:24" x14ac:dyDescent="0.25">
      <c r="A1031" s="5"/>
      <c r="B1031" t="s">
        <v>5441</v>
      </c>
      <c r="C1031" t="str">
        <f>IF(OR(D1031="x",E1031="x",F1031="x",G1031="x"),"DELETED","READ")</f>
        <v>DELETED</v>
      </c>
      <c r="D1031" s="5"/>
      <c r="E1031" s="5" t="s">
        <v>5431</v>
      </c>
      <c r="F1031" s="5"/>
      <c r="G1031" s="5"/>
      <c r="H1031" s="6" t="s">
        <v>2962</v>
      </c>
      <c r="I1031" t="s">
        <v>1331</v>
      </c>
      <c r="J1031" t="s">
        <v>1859</v>
      </c>
      <c r="K1031" t="s">
        <v>2060</v>
      </c>
      <c r="L1031" t="s">
        <v>2214</v>
      </c>
      <c r="N1031">
        <v>2017</v>
      </c>
      <c r="O1031" t="s">
        <v>1441</v>
      </c>
      <c r="P1031">
        <v>1</v>
      </c>
      <c r="Q1031" t="s">
        <v>1631</v>
      </c>
      <c r="R1031" t="s">
        <v>1632</v>
      </c>
      <c r="T1031" t="s">
        <v>992</v>
      </c>
      <c r="V1031" t="s">
        <v>18</v>
      </c>
      <c r="W1031" t="s">
        <v>2143</v>
      </c>
    </row>
    <row r="1032" spans="1:24" x14ac:dyDescent="0.25">
      <c r="A1032" s="5"/>
      <c r="B1032" t="s">
        <v>5424</v>
      </c>
      <c r="C1032" t="str">
        <f>IF(OR(D1032="x",E1032="x",F1032="x",G1032="x"),"DELETED","READ")</f>
        <v>DELETED</v>
      </c>
      <c r="D1032" s="5"/>
      <c r="E1032" s="5" t="s">
        <v>5431</v>
      </c>
      <c r="F1032" s="5"/>
      <c r="G1032" s="5"/>
      <c r="H1032" s="6" t="s">
        <v>5144</v>
      </c>
      <c r="I1032" t="s">
        <v>4353</v>
      </c>
      <c r="J1032" t="s">
        <v>4690</v>
      </c>
      <c r="K1032" t="s">
        <v>6392</v>
      </c>
      <c r="L1032" t="s">
        <v>6393</v>
      </c>
      <c r="N1032">
        <v>2017</v>
      </c>
      <c r="Q1032">
        <v>7</v>
      </c>
      <c r="R1032">
        <v>49</v>
      </c>
      <c r="V1032" t="s">
        <v>6394</v>
      </c>
      <c r="W1032" t="s">
        <v>6395</v>
      </c>
    </row>
    <row r="1033" spans="1:24" x14ac:dyDescent="0.25">
      <c r="A1033" s="5"/>
      <c r="B1033" t="s">
        <v>5441</v>
      </c>
      <c r="C1033" t="str">
        <f>IF(OR(D1033="x",E1033="x",F1033="x",H1033="x"),"DELETED","READ")</f>
        <v>DELETED</v>
      </c>
      <c r="D1033" s="5" t="s">
        <v>5431</v>
      </c>
      <c r="E1033" s="5"/>
      <c r="F1033" s="5"/>
      <c r="G1033" s="5"/>
      <c r="H1033" t="str">
        <f>HYPERLINK("http://dx.doi.org/10.1007/978-3-031-70445-1_8","http://dx.doi.org/10.1007/978-3-031-70445-1_8")</f>
        <v>http://dx.doi.org/10.1007/978-3-031-70445-1_8</v>
      </c>
      <c r="I1033" t="s">
        <v>513</v>
      </c>
      <c r="J1033" t="s">
        <v>254</v>
      </c>
      <c r="K1033" t="s">
        <v>876</v>
      </c>
      <c r="L1033" t="s">
        <v>547</v>
      </c>
      <c r="M1033" t="s">
        <v>601</v>
      </c>
      <c r="N1033">
        <v>2024</v>
      </c>
      <c r="O1033">
        <v>527</v>
      </c>
      <c r="P1033" t="s">
        <v>18</v>
      </c>
      <c r="Q1033">
        <v>125</v>
      </c>
      <c r="R1033">
        <v>137</v>
      </c>
      <c r="S1033" t="s">
        <v>18</v>
      </c>
      <c r="T1033" t="s">
        <v>901</v>
      </c>
      <c r="U1033" t="s">
        <v>902</v>
      </c>
      <c r="V1033" t="s">
        <v>923</v>
      </c>
    </row>
    <row r="1034" spans="1:24" x14ac:dyDescent="0.25">
      <c r="A1034" s="5"/>
      <c r="B1034" t="s">
        <v>5426</v>
      </c>
      <c r="C1034" t="str">
        <f>IF(OR(D1034="x",E1034="x",F1034="x",G1034="x"),"DELETED","READ")</f>
        <v>READ</v>
      </c>
      <c r="D1034" s="5"/>
      <c r="E1034" s="5"/>
      <c r="F1034" s="5"/>
      <c r="G1034" s="5"/>
      <c r="H1034" s="6" t="s">
        <v>5007</v>
      </c>
      <c r="I1034" t="s">
        <v>4233</v>
      </c>
      <c r="J1034" t="s">
        <v>7155</v>
      </c>
      <c r="K1034" t="s">
        <v>6094</v>
      </c>
      <c r="L1034" t="s">
        <v>6067</v>
      </c>
      <c r="N1034">
        <v>2020</v>
      </c>
      <c r="Q1034">
        <v>52</v>
      </c>
      <c r="R1034">
        <v>66</v>
      </c>
      <c r="V1034" t="s">
        <v>6068</v>
      </c>
      <c r="W1034" t="s">
        <v>5539</v>
      </c>
    </row>
    <row r="1035" spans="1:24" x14ac:dyDescent="0.25">
      <c r="A1035" s="5"/>
      <c r="B1035" t="s">
        <v>5426</v>
      </c>
      <c r="C1035" t="str">
        <f>IF(OR(D1035="x",E1035="x",F1035="x",G1035="x"),"DELETED","READ")</f>
        <v>DELETED</v>
      </c>
      <c r="D1035" s="5" t="s">
        <v>5431</v>
      </c>
      <c r="E1035" s="5"/>
      <c r="F1035" s="5"/>
      <c r="G1035" s="5"/>
      <c r="H1035" s="6" t="s">
        <v>5092</v>
      </c>
      <c r="I1035" t="s">
        <v>4307</v>
      </c>
      <c r="J1035" t="s">
        <v>7195</v>
      </c>
      <c r="K1035" t="s">
        <v>6273</v>
      </c>
      <c r="L1035" t="s">
        <v>6274</v>
      </c>
      <c r="N1035">
        <v>2017</v>
      </c>
      <c r="Q1035">
        <v>82</v>
      </c>
      <c r="R1035">
        <v>91</v>
      </c>
      <c r="V1035" t="s">
        <v>6275</v>
      </c>
      <c r="W1035" t="s">
        <v>5539</v>
      </c>
    </row>
    <row r="1036" spans="1:24" x14ac:dyDescent="0.25">
      <c r="A1036" s="5"/>
      <c r="B1036" t="s">
        <v>5426</v>
      </c>
      <c r="C1036" t="str">
        <f>IF(OR(D1036="x",E1036="x",F1036="x",G1036="x"),"DELETED","READ")</f>
        <v>READ</v>
      </c>
      <c r="D1036" s="5"/>
      <c r="E1036" s="5"/>
      <c r="F1036" s="5"/>
      <c r="G1036" s="5"/>
      <c r="H1036" s="6" t="s">
        <v>4941</v>
      </c>
      <c r="I1036" t="s">
        <v>4172</v>
      </c>
      <c r="J1036" t="s">
        <v>7121</v>
      </c>
      <c r="K1036" t="s">
        <v>5948</v>
      </c>
      <c r="L1036" t="s">
        <v>5949</v>
      </c>
      <c r="N1036">
        <v>2021</v>
      </c>
      <c r="Q1036">
        <v>169</v>
      </c>
      <c r="R1036">
        <v>175</v>
      </c>
      <c r="V1036" t="s">
        <v>5950</v>
      </c>
      <c r="W1036" t="s">
        <v>5539</v>
      </c>
    </row>
    <row r="1037" spans="1:24" x14ac:dyDescent="0.25">
      <c r="A1037" s="5"/>
      <c r="B1037" t="s">
        <v>5424</v>
      </c>
      <c r="C1037" t="str">
        <f>IF(OR(D1037="x",E1037="x",F1037="x",G1037="x"),"DELETED","READ")</f>
        <v>DELETED</v>
      </c>
      <c r="D1037" s="5"/>
      <c r="E1037" s="5"/>
      <c r="F1037" s="5" t="s">
        <v>5431</v>
      </c>
      <c r="G1037" s="5"/>
      <c r="H1037" s="6" t="s">
        <v>5336</v>
      </c>
      <c r="I1037" t="s">
        <v>1375</v>
      </c>
      <c r="J1037" t="s">
        <v>7356</v>
      </c>
      <c r="K1037" t="s">
        <v>6805</v>
      </c>
      <c r="L1037" t="s">
        <v>6806</v>
      </c>
      <c r="N1037">
        <v>2010</v>
      </c>
      <c r="Q1037">
        <v>3</v>
      </c>
      <c r="R1037">
        <v>19</v>
      </c>
      <c r="V1037" t="s">
        <v>6807</v>
      </c>
      <c r="W1037" t="s">
        <v>5640</v>
      </c>
    </row>
    <row r="1038" spans="1:24" x14ac:dyDescent="0.25">
      <c r="A1038" s="5"/>
      <c r="B1038" t="s">
        <v>5441</v>
      </c>
      <c r="C1038" t="str">
        <f>IF(OR(D1038="x",E1038="x",F1038="x",H1038="x"),"DELETED","READ")</f>
        <v>DELETED</v>
      </c>
      <c r="D1038" s="5"/>
      <c r="E1038" s="5" t="s">
        <v>5431</v>
      </c>
      <c r="F1038" s="5"/>
      <c r="G1038" s="5"/>
      <c r="H1038" t="str">
        <f>HYPERLINK("http://dx.doi.org/10.1109/SCC.2015.109","http://dx.doi.org/10.1109/SCC.2015.109")</f>
        <v>http://dx.doi.org/10.1109/SCC.2015.109</v>
      </c>
      <c r="I1038" t="s">
        <v>462</v>
      </c>
      <c r="J1038" t="s">
        <v>205</v>
      </c>
      <c r="K1038" t="s">
        <v>825</v>
      </c>
      <c r="L1038" t="s">
        <v>583</v>
      </c>
      <c r="M1038" t="s">
        <v>628</v>
      </c>
      <c r="N1038">
        <v>2015</v>
      </c>
      <c r="O1038" t="s">
        <v>18</v>
      </c>
      <c r="P1038" t="s">
        <v>18</v>
      </c>
      <c r="Q1038">
        <v>759</v>
      </c>
      <c r="R1038">
        <v>764</v>
      </c>
      <c r="S1038" t="s">
        <v>18</v>
      </c>
      <c r="T1038" t="s">
        <v>18</v>
      </c>
      <c r="U1038" t="s">
        <v>18</v>
      </c>
      <c r="V1038" t="s">
        <v>968</v>
      </c>
    </row>
    <row r="1039" spans="1:24" x14ac:dyDescent="0.25">
      <c r="A1039" s="5"/>
      <c r="B1039" t="s">
        <v>5441</v>
      </c>
      <c r="C1039" t="str">
        <f>IF(OR(D1039="x",E1039="x",F1039="x",H1039="x"),"DELETED","READ")</f>
        <v>DELETED</v>
      </c>
      <c r="D1039" s="5"/>
      <c r="E1039" s="5" t="s">
        <v>5431</v>
      </c>
      <c r="F1039" s="5"/>
      <c r="G1039" s="5"/>
      <c r="H1039" t="str">
        <f>HYPERLINK("http://dx.doi.org/10.1109/ICPM63005.2024.10680619","http://dx.doi.org/10.1109/ICPM63005.2024.10680619")</f>
        <v>http://dx.doi.org/10.1109/ICPM63005.2024.10680619</v>
      </c>
      <c r="I1039" t="s">
        <v>306</v>
      </c>
      <c r="J1039" t="s">
        <v>53</v>
      </c>
      <c r="K1039" t="s">
        <v>669</v>
      </c>
      <c r="L1039" t="s">
        <v>537</v>
      </c>
      <c r="M1039" t="s">
        <v>599</v>
      </c>
      <c r="N1039">
        <v>2024</v>
      </c>
      <c r="O1039" t="s">
        <v>18</v>
      </c>
      <c r="P1039" t="s">
        <v>18</v>
      </c>
      <c r="Q1039">
        <v>41</v>
      </c>
      <c r="R1039">
        <v>48</v>
      </c>
      <c r="S1039" t="s">
        <v>18</v>
      </c>
      <c r="T1039" t="s">
        <v>18</v>
      </c>
      <c r="U1039" t="s">
        <v>18</v>
      </c>
      <c r="V1039" t="s">
        <v>910</v>
      </c>
    </row>
    <row r="1040" spans="1:24" x14ac:dyDescent="0.25">
      <c r="A1040" s="5"/>
      <c r="B1040" t="s">
        <v>5424</v>
      </c>
      <c r="C1040" t="str">
        <f t="shared" ref="C1040:C1048" si="53">IF(OR(D1040="x",E1040="x",F1040="x",G1040="x"),"DELETED","READ")</f>
        <v>DELETED</v>
      </c>
      <c r="D1040" s="5" t="s">
        <v>5431</v>
      </c>
      <c r="E1040" s="5"/>
      <c r="F1040" s="5"/>
      <c r="G1040" s="5"/>
      <c r="H1040" s="6" t="s">
        <v>5003</v>
      </c>
      <c r="I1040" t="s">
        <v>4230</v>
      </c>
      <c r="J1040" t="s">
        <v>7153</v>
      </c>
      <c r="K1040" t="s">
        <v>6087</v>
      </c>
      <c r="L1040" t="s">
        <v>6088</v>
      </c>
      <c r="N1040">
        <v>2021</v>
      </c>
      <c r="Q1040">
        <v>239</v>
      </c>
      <c r="R1040">
        <v>261</v>
      </c>
      <c r="V1040" t="s">
        <v>6089</v>
      </c>
      <c r="W1040" t="s">
        <v>5539</v>
      </c>
      <c r="X1040" t="s">
        <v>7451</v>
      </c>
    </row>
    <row r="1041" spans="1:23" x14ac:dyDescent="0.25">
      <c r="A1041" s="5"/>
      <c r="B1041" t="s">
        <v>5441</v>
      </c>
      <c r="C1041" t="str">
        <f t="shared" si="53"/>
        <v>DELETED</v>
      </c>
      <c r="D1041" s="5"/>
      <c r="E1041" s="5" t="s">
        <v>5431</v>
      </c>
      <c r="F1041" s="5"/>
      <c r="G1041" s="5"/>
      <c r="H1041" s="6" t="s">
        <v>2996</v>
      </c>
      <c r="I1041" t="s">
        <v>1366</v>
      </c>
      <c r="J1041" t="s">
        <v>1894</v>
      </c>
      <c r="K1041" t="s">
        <v>2095</v>
      </c>
      <c r="L1041" t="s">
        <v>2405</v>
      </c>
      <c r="M1041" t="s">
        <v>2361</v>
      </c>
      <c r="N1041">
        <v>2012</v>
      </c>
      <c r="O1041" t="s">
        <v>18</v>
      </c>
      <c r="Q1041" t="s">
        <v>1413</v>
      </c>
      <c r="R1041" t="s">
        <v>1507</v>
      </c>
      <c r="T1041" t="s">
        <v>18</v>
      </c>
      <c r="V1041" t="s">
        <v>1163</v>
      </c>
      <c r="W1041" t="s">
        <v>2143</v>
      </c>
    </row>
    <row r="1042" spans="1:23" x14ac:dyDescent="0.25">
      <c r="A1042" s="5"/>
      <c r="B1042" t="s">
        <v>5441</v>
      </c>
      <c r="C1042" t="str">
        <f t="shared" si="53"/>
        <v>DELETED</v>
      </c>
      <c r="D1042" s="5"/>
      <c r="E1042" s="5" t="s">
        <v>5431</v>
      </c>
      <c r="F1042" s="5"/>
      <c r="G1042" s="5"/>
      <c r="H1042" s="6" t="s">
        <v>2866</v>
      </c>
      <c r="I1042" t="s">
        <v>1230</v>
      </c>
      <c r="J1042" t="s">
        <v>1771</v>
      </c>
      <c r="K1042" t="s">
        <v>1960</v>
      </c>
      <c r="L1042" t="s">
        <v>2215</v>
      </c>
      <c r="M1042" t="s">
        <v>2176</v>
      </c>
      <c r="N1042">
        <v>2012</v>
      </c>
      <c r="O1042" t="s">
        <v>18</v>
      </c>
      <c r="Q1042" t="s">
        <v>1469</v>
      </c>
      <c r="R1042" t="s">
        <v>1470</v>
      </c>
      <c r="T1042" t="s">
        <v>997</v>
      </c>
      <c r="V1042" t="s">
        <v>1067</v>
      </c>
      <c r="W1042" t="s">
        <v>2143</v>
      </c>
    </row>
    <row r="1043" spans="1:23" x14ac:dyDescent="0.25">
      <c r="A1043" s="5"/>
      <c r="B1043" t="s">
        <v>5441</v>
      </c>
      <c r="C1043" t="str">
        <f t="shared" si="53"/>
        <v>DELETED</v>
      </c>
      <c r="D1043" s="5" t="s">
        <v>5431</v>
      </c>
      <c r="E1043" s="5"/>
      <c r="F1043" s="5"/>
      <c r="G1043" s="5"/>
      <c r="H1043" s="6" t="s">
        <v>2930</v>
      </c>
      <c r="I1043" t="s">
        <v>1297</v>
      </c>
      <c r="J1043" t="s">
        <v>1829</v>
      </c>
      <c r="K1043" t="s">
        <v>2027</v>
      </c>
      <c r="L1043" t="s">
        <v>2319</v>
      </c>
      <c r="M1043" t="s">
        <v>2287</v>
      </c>
      <c r="N1043">
        <v>2020</v>
      </c>
      <c r="O1043" t="s">
        <v>18</v>
      </c>
      <c r="Q1043" t="s">
        <v>1579</v>
      </c>
      <c r="R1043" t="s">
        <v>1580</v>
      </c>
      <c r="T1043" t="s">
        <v>18</v>
      </c>
      <c r="V1043" t="s">
        <v>1121</v>
      </c>
      <c r="W1043" t="s">
        <v>2143</v>
      </c>
    </row>
    <row r="1044" spans="1:23" x14ac:dyDescent="0.25">
      <c r="A1044" s="5"/>
      <c r="B1044" t="s">
        <v>5424</v>
      </c>
      <c r="C1044" t="str">
        <f t="shared" si="53"/>
        <v>DELETED</v>
      </c>
      <c r="D1044" s="5"/>
      <c r="E1044" s="5"/>
      <c r="F1044" s="5" t="s">
        <v>5431</v>
      </c>
      <c r="G1044" s="5"/>
      <c r="H1044" s="6" t="s">
        <v>4956</v>
      </c>
      <c r="I1044" t="s">
        <v>4186</v>
      </c>
      <c r="J1044" t="s">
        <v>7131</v>
      </c>
      <c r="K1044" t="s">
        <v>5978</v>
      </c>
      <c r="L1044" t="s">
        <v>5979</v>
      </c>
      <c r="N1044">
        <v>2021</v>
      </c>
      <c r="Q1044">
        <v>3</v>
      </c>
      <c r="R1044">
        <v>16</v>
      </c>
      <c r="V1044" t="s">
        <v>5980</v>
      </c>
      <c r="W1044" t="s">
        <v>5640</v>
      </c>
    </row>
    <row r="1045" spans="1:23" x14ac:dyDescent="0.25">
      <c r="A1045" s="5"/>
      <c r="B1045" t="s">
        <v>5432</v>
      </c>
      <c r="C1045" t="str">
        <f t="shared" si="53"/>
        <v>DELETED</v>
      </c>
      <c r="D1045" s="5"/>
      <c r="E1045" s="5" t="s">
        <v>5431</v>
      </c>
      <c r="F1045" s="5"/>
      <c r="G1045" s="5"/>
      <c r="H1045" s="6" t="s">
        <v>2615</v>
      </c>
      <c r="I1045" t="s">
        <v>2616</v>
      </c>
      <c r="J1045" t="s">
        <v>2617</v>
      </c>
      <c r="K1045" t="s">
        <v>2618</v>
      </c>
      <c r="L1045" t="s">
        <v>2619</v>
      </c>
      <c r="M1045" t="s">
        <v>2620</v>
      </c>
      <c r="N1045">
        <v>2024</v>
      </c>
      <c r="Q1045">
        <v>69</v>
      </c>
      <c r="R1045">
        <v>80</v>
      </c>
      <c r="V1045" s="1" t="s">
        <v>2621</v>
      </c>
      <c r="W1045" t="s">
        <v>2458</v>
      </c>
    </row>
    <row r="1046" spans="1:23" x14ac:dyDescent="0.25">
      <c r="A1046" s="5"/>
      <c r="B1046" t="s">
        <v>5424</v>
      </c>
      <c r="C1046" t="str">
        <f t="shared" si="53"/>
        <v>DELETED</v>
      </c>
      <c r="D1046" s="5"/>
      <c r="E1046" s="5" t="s">
        <v>5431</v>
      </c>
      <c r="F1046" s="5"/>
      <c r="G1046" s="5"/>
      <c r="H1046" s="6" t="s">
        <v>5020</v>
      </c>
      <c r="I1046" t="s">
        <v>4244</v>
      </c>
      <c r="J1046" t="s">
        <v>4617</v>
      </c>
      <c r="K1046" t="s">
        <v>6125</v>
      </c>
      <c r="L1046" t="s">
        <v>5662</v>
      </c>
      <c r="N1046">
        <v>2020</v>
      </c>
      <c r="Q1046">
        <v>197</v>
      </c>
      <c r="R1046">
        <v>206</v>
      </c>
      <c r="V1046" t="s">
        <v>5663</v>
      </c>
      <c r="W1046" t="s">
        <v>5539</v>
      </c>
    </row>
    <row r="1047" spans="1:23" x14ac:dyDescent="0.25">
      <c r="A1047" s="5"/>
      <c r="B1047" t="s">
        <v>5426</v>
      </c>
      <c r="C1047" t="str">
        <f t="shared" si="53"/>
        <v>DELETED</v>
      </c>
      <c r="D1047" s="5" t="s">
        <v>5431</v>
      </c>
      <c r="E1047" s="5"/>
      <c r="F1047" s="5"/>
      <c r="G1047" s="5"/>
      <c r="H1047" s="6" t="s">
        <v>5413</v>
      </c>
      <c r="I1047" t="s">
        <v>4598</v>
      </c>
      <c r="J1047" t="s">
        <v>7415</v>
      </c>
      <c r="K1047" t="s">
        <v>6956</v>
      </c>
      <c r="L1047" t="s">
        <v>6957</v>
      </c>
      <c r="N1047">
        <v>2005</v>
      </c>
      <c r="Q1047">
        <v>35</v>
      </c>
      <c r="R1047">
        <v>50</v>
      </c>
      <c r="V1047" t="s">
        <v>6958</v>
      </c>
      <c r="W1047" t="s">
        <v>5640</v>
      </c>
    </row>
    <row r="1048" spans="1:23" x14ac:dyDescent="0.25">
      <c r="A1048" s="5"/>
      <c r="B1048" t="s">
        <v>5426</v>
      </c>
      <c r="C1048" t="str">
        <f t="shared" si="53"/>
        <v>DELETED</v>
      </c>
      <c r="D1048" s="5"/>
      <c r="E1048" s="5" t="s">
        <v>5431</v>
      </c>
      <c r="F1048" s="5"/>
      <c r="G1048" s="5"/>
      <c r="H1048" s="6" t="s">
        <v>5280</v>
      </c>
      <c r="I1048" t="s">
        <v>4481</v>
      </c>
      <c r="J1048" t="s">
        <v>4615</v>
      </c>
      <c r="K1048" t="s">
        <v>6688</v>
      </c>
      <c r="L1048" t="s">
        <v>4144</v>
      </c>
      <c r="N1048">
        <v>2012</v>
      </c>
      <c r="Q1048">
        <v>1</v>
      </c>
      <c r="R1048">
        <v>16</v>
      </c>
      <c r="V1048" t="s">
        <v>6689</v>
      </c>
      <c r="W1048" t="s">
        <v>5640</v>
      </c>
    </row>
    <row r="1049" spans="1:23" x14ac:dyDescent="0.25">
      <c r="A1049" s="5"/>
      <c r="B1049" t="s">
        <v>5441</v>
      </c>
      <c r="C1049" t="str">
        <f>IF(OR(D1049="x",E1049="x",F1049="x",H1049="x"),"DELETED","READ")</f>
        <v>DELETED</v>
      </c>
      <c r="D1049" s="5"/>
      <c r="E1049" s="5" t="s">
        <v>5431</v>
      </c>
      <c r="F1049" s="5"/>
      <c r="G1049" s="5"/>
      <c r="H1049" t="str">
        <f>HYPERLINK("http://dx.doi.org/10.1109/ICPM57379.2022.9980690","http://dx.doi.org/10.1109/ICPM57379.2022.9980690")</f>
        <v>http://dx.doi.org/10.1109/ICPM57379.2022.9980690</v>
      </c>
      <c r="I1049" t="s">
        <v>368</v>
      </c>
      <c r="J1049" t="s">
        <v>115</v>
      </c>
      <c r="K1049" t="s">
        <v>731</v>
      </c>
      <c r="L1049" t="s">
        <v>542</v>
      </c>
      <c r="M1049" t="s">
        <v>597</v>
      </c>
      <c r="N1049">
        <v>2022</v>
      </c>
      <c r="O1049" t="s">
        <v>18</v>
      </c>
      <c r="P1049" t="s">
        <v>18</v>
      </c>
      <c r="Q1049">
        <v>96</v>
      </c>
      <c r="R1049">
        <v>103</v>
      </c>
      <c r="S1049" t="s">
        <v>18</v>
      </c>
      <c r="T1049" t="s">
        <v>18</v>
      </c>
      <c r="U1049" t="s">
        <v>18</v>
      </c>
      <c r="V1049" t="s">
        <v>918</v>
      </c>
    </row>
    <row r="1050" spans="1:23" x14ac:dyDescent="0.25">
      <c r="A1050" s="5"/>
      <c r="B1050" t="s">
        <v>5426</v>
      </c>
      <c r="C1050" t="str">
        <f>IF(OR(D1050="x",E1050="x",F1050="x",G1050="x"),"DELETED","READ")</f>
        <v>READ</v>
      </c>
      <c r="D1050" s="5"/>
      <c r="E1050" s="5"/>
      <c r="F1050" s="5"/>
      <c r="G1050" s="5"/>
      <c r="H1050" s="6" t="s">
        <v>4868</v>
      </c>
      <c r="I1050" t="s">
        <v>4112</v>
      </c>
      <c r="J1050" t="s">
        <v>7080</v>
      </c>
      <c r="K1050" t="s">
        <v>5790</v>
      </c>
      <c r="L1050" t="s">
        <v>5791</v>
      </c>
      <c r="N1050">
        <v>2020</v>
      </c>
      <c r="Q1050">
        <v>563</v>
      </c>
      <c r="R1050">
        <v>575</v>
      </c>
      <c r="V1050" t="s">
        <v>5792</v>
      </c>
      <c r="W1050" t="s">
        <v>5539</v>
      </c>
    </row>
    <row r="1051" spans="1:23" x14ac:dyDescent="0.25">
      <c r="A1051" s="5"/>
      <c r="B1051" t="s">
        <v>5426</v>
      </c>
      <c r="C1051" t="str">
        <f>IF(OR(D1051="x",E1051="x",F1051="x",G1051="x"),"DELETED","READ")</f>
        <v>READ</v>
      </c>
      <c r="D1051" s="5"/>
      <c r="E1051" s="5"/>
      <c r="F1051" s="5"/>
      <c r="G1051" s="5"/>
      <c r="H1051" s="6" t="s">
        <v>5231</v>
      </c>
      <c r="I1051" t="s">
        <v>4434</v>
      </c>
      <c r="J1051" t="s">
        <v>4703</v>
      </c>
      <c r="K1051" t="s">
        <v>6577</v>
      </c>
      <c r="L1051" t="s">
        <v>6482</v>
      </c>
      <c r="N1051">
        <v>2013</v>
      </c>
      <c r="Q1051">
        <v>387</v>
      </c>
      <c r="R1051">
        <v>394</v>
      </c>
      <c r="V1051" t="s">
        <v>6578</v>
      </c>
      <c r="W1051" t="s">
        <v>5640</v>
      </c>
    </row>
    <row r="1052" spans="1:23" x14ac:dyDescent="0.25">
      <c r="A1052" s="5"/>
      <c r="B1052" t="s">
        <v>5426</v>
      </c>
      <c r="C1052" t="str">
        <f>IF(OR(D1052="x",E1052="x",F1052="x",G1052="x"),"DELETED","READ")</f>
        <v>DELETED</v>
      </c>
      <c r="D1052" s="5"/>
      <c r="E1052" s="5"/>
      <c r="F1052" s="5" t="s">
        <v>5431</v>
      </c>
      <c r="G1052" s="5"/>
      <c r="H1052" s="6" t="s">
        <v>5334</v>
      </c>
      <c r="I1052" t="s">
        <v>4527</v>
      </c>
      <c r="J1052" t="s">
        <v>7354</v>
      </c>
      <c r="K1052" t="s">
        <v>6800</v>
      </c>
      <c r="L1052" t="s">
        <v>6801</v>
      </c>
      <c r="N1052">
        <v>2010</v>
      </c>
      <c r="Q1052">
        <v>191</v>
      </c>
      <c r="R1052">
        <v>207</v>
      </c>
      <c r="V1052" t="s">
        <v>6802</v>
      </c>
      <c r="W1052" t="s">
        <v>5640</v>
      </c>
    </row>
    <row r="1053" spans="1:23" x14ac:dyDescent="0.25">
      <c r="A1053" s="5"/>
      <c r="B1053" t="s">
        <v>5426</v>
      </c>
      <c r="C1053" t="str">
        <f>IF(OR(D1053="x",E1053="x",F1053="x",G1053="x"),"DELETED","READ")</f>
        <v>DELETED</v>
      </c>
      <c r="D1053" s="5"/>
      <c r="E1053" s="5"/>
      <c r="F1053" s="5" t="s">
        <v>5431</v>
      </c>
      <c r="G1053" s="5"/>
      <c r="H1053" s="6" t="s">
        <v>5329</v>
      </c>
      <c r="I1053" t="s">
        <v>4523</v>
      </c>
      <c r="J1053" t="s">
        <v>7350</v>
      </c>
      <c r="K1053" t="s">
        <v>6791</v>
      </c>
      <c r="L1053" t="s">
        <v>6792</v>
      </c>
      <c r="N1053">
        <v>2010</v>
      </c>
      <c r="Q1053">
        <v>524</v>
      </c>
      <c r="R1053">
        <v>532</v>
      </c>
      <c r="V1053" t="s">
        <v>6793</v>
      </c>
      <c r="W1053" t="s">
        <v>5640</v>
      </c>
    </row>
    <row r="1054" spans="1:23" x14ac:dyDescent="0.25">
      <c r="A1054" s="5"/>
      <c r="B1054" t="s">
        <v>5441</v>
      </c>
      <c r="C1054" t="str">
        <f>IF(OR(D1054="x",E1054="x",F1054="x",H1054="x"),"DELETED","READ")</f>
        <v>DELETED</v>
      </c>
      <c r="D1054" s="5"/>
      <c r="E1054" s="5" t="s">
        <v>5431</v>
      </c>
      <c r="F1054" s="5"/>
      <c r="G1054" s="5"/>
      <c r="H1054" t="str">
        <f>HYPERLINK("http://dx.doi.org/10.1007/978-3-319-42887-1_21","http://dx.doi.org/10.1007/978-3-319-42887-1_21")</f>
        <v>http://dx.doi.org/10.1007/978-3-319-42887-1_21</v>
      </c>
      <c r="I1054" t="s">
        <v>385</v>
      </c>
      <c r="J1054" t="s">
        <v>131</v>
      </c>
      <c r="K1054" t="s">
        <v>748</v>
      </c>
      <c r="L1054" t="s">
        <v>544</v>
      </c>
      <c r="M1054" t="s">
        <v>602</v>
      </c>
      <c r="N1054">
        <v>2016</v>
      </c>
      <c r="O1054">
        <v>256</v>
      </c>
      <c r="P1054" t="s">
        <v>18</v>
      </c>
      <c r="Q1054">
        <v>255</v>
      </c>
      <c r="R1054">
        <v>267</v>
      </c>
      <c r="S1054" t="s">
        <v>18</v>
      </c>
      <c r="T1054" t="s">
        <v>901</v>
      </c>
      <c r="U1054" t="s">
        <v>18</v>
      </c>
      <c r="V1054" t="s">
        <v>920</v>
      </c>
    </row>
    <row r="1055" spans="1:23" x14ac:dyDescent="0.25">
      <c r="A1055" s="5"/>
      <c r="B1055" t="s">
        <v>5441</v>
      </c>
      <c r="C1055" t="str">
        <f>IF(OR(D1055="x",E1055="x",F1055="x",H1055="x"),"DELETED","READ")</f>
        <v>DELETED</v>
      </c>
      <c r="D1055" s="5" t="s">
        <v>5431</v>
      </c>
      <c r="E1055" s="5"/>
      <c r="F1055" s="5"/>
      <c r="G1055" s="5"/>
      <c r="H1055" t="str">
        <f>HYPERLINK("http://dx.doi.org/10.1007/978-3-031-78666-2_11","http://dx.doi.org/10.1007/978-3-031-78666-2_11")</f>
        <v>http://dx.doi.org/10.1007/978-3-031-78666-2_11</v>
      </c>
      <c r="I1055" t="s">
        <v>488</v>
      </c>
      <c r="J1055" t="s">
        <v>229</v>
      </c>
      <c r="K1055" t="s">
        <v>851</v>
      </c>
      <c r="L1055" t="s">
        <v>543</v>
      </c>
      <c r="M1055" t="s">
        <v>601</v>
      </c>
      <c r="N1055">
        <v>2025</v>
      </c>
      <c r="O1055">
        <v>534</v>
      </c>
      <c r="P1055" t="s">
        <v>18</v>
      </c>
      <c r="Q1055">
        <v>138</v>
      </c>
      <c r="R1055">
        <v>149</v>
      </c>
      <c r="S1055" t="s">
        <v>18</v>
      </c>
      <c r="T1055" t="s">
        <v>901</v>
      </c>
      <c r="U1055" t="s">
        <v>902</v>
      </c>
      <c r="V1055" t="s">
        <v>919</v>
      </c>
    </row>
    <row r="1056" spans="1:23" x14ac:dyDescent="0.25">
      <c r="A1056" s="5"/>
      <c r="B1056" t="s">
        <v>5426</v>
      </c>
      <c r="C1056" t="str">
        <f t="shared" ref="C1056:C1063" si="54">IF(OR(D1056="x",E1056="x",F1056="x",G1056="x"),"DELETED","READ")</f>
        <v>DELETED</v>
      </c>
      <c r="D1056" s="5" t="s">
        <v>5431</v>
      </c>
      <c r="E1056" s="5"/>
      <c r="F1056" s="5"/>
      <c r="G1056" s="5"/>
      <c r="H1056" s="6" t="s">
        <v>4834</v>
      </c>
      <c r="I1056" t="s">
        <v>4082</v>
      </c>
      <c r="J1056" t="s">
        <v>7066</v>
      </c>
      <c r="K1056" t="s">
        <v>5718</v>
      </c>
      <c r="L1056" t="s">
        <v>5719</v>
      </c>
      <c r="N1056">
        <v>2024</v>
      </c>
      <c r="Q1056">
        <v>431</v>
      </c>
      <c r="R1056">
        <v>441</v>
      </c>
      <c r="V1056" t="s">
        <v>5720</v>
      </c>
      <c r="W1056" t="s">
        <v>5498</v>
      </c>
    </row>
    <row r="1057" spans="1:24" x14ac:dyDescent="0.25">
      <c r="A1057" s="5"/>
      <c r="B1057" t="s">
        <v>5426</v>
      </c>
      <c r="C1057" t="str">
        <f t="shared" si="54"/>
        <v>DELETED</v>
      </c>
      <c r="D1057" s="5"/>
      <c r="E1057" s="5" t="s">
        <v>5431</v>
      </c>
      <c r="F1057" s="5"/>
      <c r="G1057" s="5"/>
      <c r="H1057" s="6" t="s">
        <v>4911</v>
      </c>
      <c r="I1057" t="s">
        <v>7477</v>
      </c>
      <c r="J1057" t="s">
        <v>7071</v>
      </c>
      <c r="K1057" t="s">
        <v>5881</v>
      </c>
      <c r="L1057" t="s">
        <v>5557</v>
      </c>
      <c r="N1057">
        <v>2023</v>
      </c>
      <c r="Q1057">
        <v>112</v>
      </c>
      <c r="R1057">
        <v>124</v>
      </c>
      <c r="V1057" t="s">
        <v>5882</v>
      </c>
      <c r="W1057" t="s">
        <v>5539</v>
      </c>
    </row>
    <row r="1058" spans="1:24" x14ac:dyDescent="0.25">
      <c r="A1058" s="5"/>
      <c r="B1058" t="s">
        <v>5441</v>
      </c>
      <c r="C1058" t="str">
        <f t="shared" si="54"/>
        <v>READ</v>
      </c>
      <c r="D1058" s="5"/>
      <c r="E1058" s="5"/>
      <c r="F1058" s="5"/>
      <c r="G1058" s="5"/>
      <c r="H1058" s="6" t="s">
        <v>2970</v>
      </c>
      <c r="I1058" t="s">
        <v>1339</v>
      </c>
      <c r="J1058" t="s">
        <v>1867</v>
      </c>
      <c r="K1058" t="s">
        <v>2068</v>
      </c>
      <c r="L1058" t="s">
        <v>2377</v>
      </c>
      <c r="M1058" t="s">
        <v>2375</v>
      </c>
      <c r="N1058">
        <v>2006</v>
      </c>
      <c r="O1058" t="s">
        <v>18</v>
      </c>
      <c r="Q1058" t="s">
        <v>1648</v>
      </c>
      <c r="R1058" t="s">
        <v>1649</v>
      </c>
      <c r="T1058" t="s">
        <v>1008</v>
      </c>
      <c r="V1058" t="s">
        <v>1141</v>
      </c>
      <c r="W1058" t="s">
        <v>2143</v>
      </c>
    </row>
    <row r="1059" spans="1:24" x14ac:dyDescent="0.25">
      <c r="A1059" s="5"/>
      <c r="B1059" t="s">
        <v>5426</v>
      </c>
      <c r="C1059" t="str">
        <f t="shared" si="54"/>
        <v>DELETED</v>
      </c>
      <c r="D1059" s="5"/>
      <c r="E1059" s="5"/>
      <c r="F1059" s="5" t="s">
        <v>5431</v>
      </c>
      <c r="G1059" s="5"/>
      <c r="H1059" s="6" t="s">
        <v>4935</v>
      </c>
      <c r="I1059" t="s">
        <v>7479</v>
      </c>
      <c r="J1059" t="s">
        <v>7118</v>
      </c>
      <c r="K1059" t="s">
        <v>5939</v>
      </c>
      <c r="L1059" t="s">
        <v>4144</v>
      </c>
      <c r="N1059">
        <v>2023</v>
      </c>
      <c r="Q1059">
        <v>163</v>
      </c>
      <c r="R1059">
        <v>179</v>
      </c>
      <c r="V1059" t="s">
        <v>5940</v>
      </c>
      <c r="W1059" t="s">
        <v>5498</v>
      </c>
    </row>
    <row r="1060" spans="1:24" x14ac:dyDescent="0.25">
      <c r="A1060" s="5"/>
      <c r="B1060" t="s">
        <v>5424</v>
      </c>
      <c r="C1060" t="str">
        <f t="shared" si="54"/>
        <v>DELETED</v>
      </c>
      <c r="D1060" s="5"/>
      <c r="E1060" s="5"/>
      <c r="F1060" s="5" t="s">
        <v>5431</v>
      </c>
      <c r="G1060" s="5"/>
      <c r="H1060" s="6" t="s">
        <v>5040</v>
      </c>
      <c r="I1060" t="s">
        <v>4262</v>
      </c>
      <c r="J1060" t="s">
        <v>4677</v>
      </c>
      <c r="K1060" t="s">
        <v>6168</v>
      </c>
      <c r="L1060" t="s">
        <v>6051</v>
      </c>
      <c r="N1060">
        <v>2021</v>
      </c>
      <c r="Q1060">
        <v>261</v>
      </c>
      <c r="R1060">
        <v>280</v>
      </c>
      <c r="V1060" t="s">
        <v>6052</v>
      </c>
      <c r="W1060" t="s">
        <v>5640</v>
      </c>
    </row>
    <row r="1061" spans="1:24" x14ac:dyDescent="0.25">
      <c r="A1061" s="5"/>
      <c r="B1061" t="s">
        <v>5426</v>
      </c>
      <c r="C1061" t="str">
        <f t="shared" si="54"/>
        <v>DELETED</v>
      </c>
      <c r="D1061" s="5"/>
      <c r="E1061" s="5" t="s">
        <v>5431</v>
      </c>
      <c r="F1061" s="5"/>
      <c r="G1061" s="5"/>
      <c r="H1061" s="6" t="s">
        <v>5044</v>
      </c>
      <c r="I1061" t="s">
        <v>4266</v>
      </c>
      <c r="J1061" t="s">
        <v>4647</v>
      </c>
      <c r="K1061" t="s">
        <v>6176</v>
      </c>
      <c r="L1061" t="s">
        <v>6177</v>
      </c>
      <c r="N1061">
        <v>2020</v>
      </c>
      <c r="Q1061">
        <v>8</v>
      </c>
      <c r="R1061">
        <v>22</v>
      </c>
      <c r="V1061" t="s">
        <v>6178</v>
      </c>
      <c r="W1061" t="s">
        <v>5539</v>
      </c>
    </row>
    <row r="1062" spans="1:24" x14ac:dyDescent="0.25">
      <c r="A1062" s="5"/>
      <c r="B1062" t="s">
        <v>5424</v>
      </c>
      <c r="C1062" t="str">
        <f t="shared" si="54"/>
        <v>DELETED</v>
      </c>
      <c r="D1062" s="5" t="s">
        <v>5431</v>
      </c>
      <c r="E1062" s="5"/>
      <c r="F1062" s="5"/>
      <c r="G1062" s="5"/>
      <c r="H1062" s="6" t="s">
        <v>5117</v>
      </c>
      <c r="I1062" t="s">
        <v>4330</v>
      </c>
      <c r="J1062" t="s">
        <v>7209</v>
      </c>
      <c r="K1062" t="s">
        <v>6336</v>
      </c>
      <c r="L1062" t="s">
        <v>6320</v>
      </c>
      <c r="N1062">
        <v>2018</v>
      </c>
      <c r="Q1062">
        <v>299</v>
      </c>
      <c r="R1062">
        <v>321</v>
      </c>
      <c r="V1062" t="s">
        <v>6321</v>
      </c>
      <c r="W1062" t="s">
        <v>5539</v>
      </c>
      <c r="X1062" t="s">
        <v>7451</v>
      </c>
    </row>
    <row r="1063" spans="1:24" x14ac:dyDescent="0.25">
      <c r="A1063" s="5"/>
      <c r="B1063" t="s">
        <v>5424</v>
      </c>
      <c r="C1063" t="str">
        <f t="shared" si="54"/>
        <v>DELETED</v>
      </c>
      <c r="D1063" s="5" t="s">
        <v>5431</v>
      </c>
      <c r="E1063" s="5"/>
      <c r="F1063" s="5"/>
      <c r="G1063" s="5"/>
      <c r="H1063" s="6" t="s">
        <v>5027</v>
      </c>
      <c r="I1063" t="s">
        <v>4250</v>
      </c>
      <c r="J1063" t="s">
        <v>4657</v>
      </c>
      <c r="K1063" t="s">
        <v>6137</v>
      </c>
      <c r="L1063" t="s">
        <v>5983</v>
      </c>
      <c r="N1063">
        <v>2022</v>
      </c>
      <c r="Q1063">
        <v>99</v>
      </c>
      <c r="R1063">
        <v>160</v>
      </c>
      <c r="V1063" t="s">
        <v>5984</v>
      </c>
      <c r="W1063" t="s">
        <v>5505</v>
      </c>
      <c r="X1063" t="s">
        <v>7451</v>
      </c>
    </row>
    <row r="1064" spans="1:24" x14ac:dyDescent="0.25">
      <c r="A1064" s="5"/>
      <c r="B1064" t="s">
        <v>5441</v>
      </c>
      <c r="C1064" t="str">
        <f>IF(OR(D1064="x",E1064="x",F1064="x",H1064="x"),"DELETED","READ")</f>
        <v>DELETED</v>
      </c>
      <c r="D1064" s="5"/>
      <c r="E1064" s="5" t="s">
        <v>5431</v>
      </c>
      <c r="F1064" s="5"/>
      <c r="G1064" s="5"/>
      <c r="H1064" t="str">
        <f>HYPERLINK("http://dx.doi.org/10.1007/978-3-030-76983-3_24","http://dx.doi.org/10.1007/978-3-030-76983-3_24")</f>
        <v>http://dx.doi.org/10.1007/978-3-030-76983-3_24</v>
      </c>
      <c r="I1064" t="s">
        <v>352</v>
      </c>
      <c r="J1064" t="s">
        <v>98</v>
      </c>
      <c r="K1064" t="s">
        <v>715</v>
      </c>
      <c r="L1064" t="s">
        <v>564</v>
      </c>
      <c r="M1064" t="s">
        <v>613</v>
      </c>
      <c r="N1064">
        <v>2021</v>
      </c>
      <c r="O1064">
        <v>12734</v>
      </c>
      <c r="P1064" t="s">
        <v>18</v>
      </c>
      <c r="Q1064">
        <v>476</v>
      </c>
      <c r="R1064">
        <v>486</v>
      </c>
      <c r="S1064" t="s">
        <v>18</v>
      </c>
      <c r="T1064" t="s">
        <v>904</v>
      </c>
      <c r="U1064" t="s">
        <v>905</v>
      </c>
      <c r="V1064" t="s">
        <v>943</v>
      </c>
      <c r="W1064" t="s">
        <v>5539</v>
      </c>
    </row>
    <row r="1065" spans="1:24" x14ac:dyDescent="0.25">
      <c r="A1065" s="5" t="s">
        <v>5431</v>
      </c>
      <c r="B1065" t="s">
        <v>5426</v>
      </c>
      <c r="C1065" t="str">
        <f>IF(OR(D1065="x",E1065="x",F1065="x",G1065="x"),"DELETED","READ")</f>
        <v>DELETED</v>
      </c>
      <c r="D1065" s="5"/>
      <c r="E1065" s="5" t="s">
        <v>5431</v>
      </c>
      <c r="F1065" s="5"/>
      <c r="G1065" s="5"/>
      <c r="H1065" s="6" t="s">
        <v>4898</v>
      </c>
      <c r="I1065" t="s">
        <v>352</v>
      </c>
      <c r="J1065" t="s">
        <v>7099</v>
      </c>
      <c r="K1065" t="s">
        <v>715</v>
      </c>
      <c r="L1065" t="s">
        <v>5848</v>
      </c>
      <c r="N1065">
        <v>2021</v>
      </c>
      <c r="Q1065">
        <v>476</v>
      </c>
      <c r="R1065">
        <v>486</v>
      </c>
      <c r="V1065" t="s">
        <v>5849</v>
      </c>
      <c r="W1065" t="s">
        <v>5539</v>
      </c>
    </row>
    <row r="1066" spans="1:24" x14ac:dyDescent="0.25">
      <c r="A1066" s="5"/>
      <c r="B1066" t="s">
        <v>5441</v>
      </c>
      <c r="C1066" t="str">
        <f>IF(OR(D1066="x",E1066="x",F1066="x",H1066="x"),"DELETED","READ")</f>
        <v>DELETED</v>
      </c>
      <c r="D1066" s="5" t="s">
        <v>5431</v>
      </c>
      <c r="E1066" s="5"/>
      <c r="F1066" s="5"/>
      <c r="G1066" s="5"/>
      <c r="H1066" t="str">
        <f>HYPERLINK("http://dx.doi.org/10.1007/978-3-031-27815-0_23","http://dx.doi.org/10.1007/978-3-031-27815-0_23")</f>
        <v>http://dx.doi.org/10.1007/978-3-031-27815-0_23</v>
      </c>
      <c r="I1066" t="s">
        <v>372</v>
      </c>
      <c r="J1066" t="s">
        <v>119</v>
      </c>
      <c r="K1066" t="s">
        <v>735</v>
      </c>
      <c r="L1066" t="s">
        <v>535</v>
      </c>
      <c r="M1066" t="s">
        <v>597</v>
      </c>
      <c r="N1066">
        <v>2023</v>
      </c>
      <c r="O1066">
        <v>468</v>
      </c>
      <c r="P1066" t="s">
        <v>18</v>
      </c>
      <c r="Q1066">
        <v>315</v>
      </c>
      <c r="R1066">
        <v>327</v>
      </c>
      <c r="S1066" t="s">
        <v>18</v>
      </c>
      <c r="T1066" t="s">
        <v>901</v>
      </c>
      <c r="U1066" t="s">
        <v>902</v>
      </c>
      <c r="V1066" t="s">
        <v>908</v>
      </c>
    </row>
    <row r="1067" spans="1:24" x14ac:dyDescent="0.25">
      <c r="A1067" s="5"/>
      <c r="B1067" t="s">
        <v>5441</v>
      </c>
      <c r="C1067" t="str">
        <f>IF(OR(D1067="x",E1067="x",F1067="x",H1067="x"),"DELETED","READ")</f>
        <v>DELETED</v>
      </c>
      <c r="D1067" s="5"/>
      <c r="E1067" s="5" t="s">
        <v>5431</v>
      </c>
      <c r="F1067" s="5"/>
      <c r="G1067" s="5"/>
      <c r="H1067" t="str">
        <f>HYPERLINK("http://dx.doi.org/10.1007/978-3-319-23063-4_7","http://dx.doi.org/10.1007/978-3-319-23063-4_7")</f>
        <v>http://dx.doi.org/10.1007/978-3-319-23063-4_7</v>
      </c>
      <c r="I1067" t="s">
        <v>383</v>
      </c>
      <c r="J1067" t="s">
        <v>129</v>
      </c>
      <c r="K1067" t="s">
        <v>746</v>
      </c>
      <c r="L1067" t="s">
        <v>552</v>
      </c>
      <c r="M1067" t="s">
        <v>602</v>
      </c>
      <c r="N1067">
        <v>2015</v>
      </c>
      <c r="O1067">
        <v>9253</v>
      </c>
      <c r="P1067" t="s">
        <v>18</v>
      </c>
      <c r="Q1067">
        <v>109</v>
      </c>
      <c r="R1067">
        <v>125</v>
      </c>
      <c r="S1067" t="s">
        <v>18</v>
      </c>
      <c r="T1067" t="s">
        <v>904</v>
      </c>
      <c r="U1067" t="s">
        <v>905</v>
      </c>
      <c r="V1067" t="s">
        <v>928</v>
      </c>
    </row>
    <row r="1068" spans="1:24" x14ac:dyDescent="0.25">
      <c r="A1068" s="5"/>
      <c r="B1068" t="s">
        <v>5426</v>
      </c>
      <c r="C1068" t="str">
        <f t="shared" ref="C1068:C1074" si="55">IF(OR(D1068="x",E1068="x",F1068="x",G1068="x"),"DELETED","READ")</f>
        <v>DELETED</v>
      </c>
      <c r="D1068" s="5"/>
      <c r="E1068" s="5"/>
      <c r="F1068" s="5" t="s">
        <v>5431</v>
      </c>
      <c r="G1068" s="5"/>
      <c r="H1068" s="6" t="s">
        <v>4793</v>
      </c>
      <c r="I1068" t="s">
        <v>7470</v>
      </c>
      <c r="J1068" t="s">
        <v>7041</v>
      </c>
      <c r="K1068" t="s">
        <v>5633</v>
      </c>
      <c r="L1068" t="s">
        <v>5552</v>
      </c>
      <c r="N1068">
        <v>2024</v>
      </c>
      <c r="Q1068">
        <v>237</v>
      </c>
      <c r="R1068">
        <v>254</v>
      </c>
      <c r="V1068" t="s">
        <v>5634</v>
      </c>
      <c r="W1068" t="s">
        <v>5498</v>
      </c>
    </row>
    <row r="1069" spans="1:24" x14ac:dyDescent="0.25">
      <c r="A1069" s="5"/>
      <c r="B1069" t="s">
        <v>5426</v>
      </c>
      <c r="C1069" t="str">
        <f t="shared" si="55"/>
        <v>DELETED</v>
      </c>
      <c r="D1069" s="5"/>
      <c r="E1069" s="5" t="s">
        <v>5431</v>
      </c>
      <c r="F1069" s="5"/>
      <c r="G1069" s="5"/>
      <c r="H1069" s="6" t="s">
        <v>5242</v>
      </c>
      <c r="I1069" t="s">
        <v>4445</v>
      </c>
      <c r="J1069" t="s">
        <v>4706</v>
      </c>
      <c r="K1069" t="s">
        <v>6602</v>
      </c>
      <c r="L1069" t="s">
        <v>6603</v>
      </c>
      <c r="N1069">
        <v>2013</v>
      </c>
      <c r="Q1069">
        <v>218</v>
      </c>
      <c r="R1069">
        <v>227</v>
      </c>
      <c r="V1069" t="s">
        <v>6604</v>
      </c>
      <c r="W1069" t="s">
        <v>5640</v>
      </c>
    </row>
    <row r="1070" spans="1:24" x14ac:dyDescent="0.25">
      <c r="A1070" s="5"/>
      <c r="B1070" t="s">
        <v>5425</v>
      </c>
      <c r="C1070" t="str">
        <f t="shared" si="55"/>
        <v>DELETED</v>
      </c>
      <c r="D1070" s="5"/>
      <c r="E1070" s="5"/>
      <c r="F1070" s="5" t="s">
        <v>5431</v>
      </c>
      <c r="G1070" s="5"/>
      <c r="H1070" s="6" t="s">
        <v>5347</v>
      </c>
      <c r="I1070" t="s">
        <v>6986</v>
      </c>
      <c r="J1070" t="s">
        <v>7366</v>
      </c>
      <c r="K1070" t="s">
        <v>6827</v>
      </c>
      <c r="L1070" t="s">
        <v>6828</v>
      </c>
      <c r="N1070">
        <v>2009</v>
      </c>
      <c r="O1070">
        <v>23</v>
      </c>
      <c r="P1070">
        <v>2</v>
      </c>
      <c r="Q1070">
        <v>47</v>
      </c>
      <c r="R1070">
        <v>65</v>
      </c>
      <c r="T1070" t="s">
        <v>6829</v>
      </c>
    </row>
    <row r="1071" spans="1:24" x14ac:dyDescent="0.25">
      <c r="A1071" s="5"/>
      <c r="B1071" t="s">
        <v>5426</v>
      </c>
      <c r="C1071" t="str">
        <f t="shared" si="55"/>
        <v>DELETED</v>
      </c>
      <c r="D1071" s="5"/>
      <c r="E1071" s="5"/>
      <c r="F1071" s="5" t="s">
        <v>5431</v>
      </c>
      <c r="G1071" s="5"/>
      <c r="H1071" s="6" t="s">
        <v>4754</v>
      </c>
      <c r="I1071" t="s">
        <v>4021</v>
      </c>
      <c r="J1071" t="s">
        <v>7014</v>
      </c>
      <c r="K1071" t="s">
        <v>5565</v>
      </c>
      <c r="L1071" t="s">
        <v>5566</v>
      </c>
      <c r="N1071">
        <v>2023</v>
      </c>
      <c r="Q1071">
        <v>340</v>
      </c>
      <c r="R1071">
        <v>347</v>
      </c>
      <c r="V1071" t="s">
        <v>5481</v>
      </c>
      <c r="W1071" t="s">
        <v>5498</v>
      </c>
    </row>
    <row r="1072" spans="1:24" x14ac:dyDescent="0.25">
      <c r="A1072" s="5"/>
      <c r="B1072" t="s">
        <v>5424</v>
      </c>
      <c r="C1072" t="str">
        <f t="shared" si="55"/>
        <v>DELETED</v>
      </c>
      <c r="D1072" s="5" t="s">
        <v>5431</v>
      </c>
      <c r="E1072" s="5"/>
      <c r="F1072" s="5"/>
      <c r="G1072" s="5"/>
      <c r="H1072" s="6" t="s">
        <v>4908</v>
      </c>
      <c r="I1072" t="s">
        <v>4145</v>
      </c>
      <c r="J1072" t="s">
        <v>4648</v>
      </c>
      <c r="K1072" t="s">
        <v>5872</v>
      </c>
      <c r="L1072" t="s">
        <v>5873</v>
      </c>
      <c r="N1072">
        <v>2024</v>
      </c>
      <c r="Q1072">
        <v>915</v>
      </c>
      <c r="R1072">
        <v>967</v>
      </c>
      <c r="V1072" t="s">
        <v>5874</v>
      </c>
      <c r="W1072" t="s">
        <v>5539</v>
      </c>
      <c r="X1072" t="s">
        <v>7451</v>
      </c>
    </row>
    <row r="1073" spans="1:24" x14ac:dyDescent="0.25">
      <c r="A1073" s="5"/>
      <c r="B1073" t="s">
        <v>5436</v>
      </c>
      <c r="C1073" t="str">
        <f t="shared" si="55"/>
        <v>DELETED</v>
      </c>
      <c r="D1073" s="5" t="s">
        <v>5431</v>
      </c>
      <c r="E1073" s="5"/>
      <c r="F1073" s="5"/>
      <c r="G1073" s="5"/>
      <c r="H1073" s="6" t="s">
        <v>3279</v>
      </c>
      <c r="I1073" t="s">
        <v>3278</v>
      </c>
      <c r="J1073" t="s">
        <v>3285</v>
      </c>
      <c r="K1073" t="s">
        <v>3280</v>
      </c>
      <c r="L1073" t="s">
        <v>3281</v>
      </c>
      <c r="N1073">
        <v>2022</v>
      </c>
      <c r="O1073">
        <v>70</v>
      </c>
      <c r="Q1073">
        <v>101121</v>
      </c>
      <c r="R1073">
        <v>101121</v>
      </c>
      <c r="T1073" t="s">
        <v>3282</v>
      </c>
    </row>
    <row r="1074" spans="1:24" x14ac:dyDescent="0.25">
      <c r="A1074" s="5"/>
      <c r="B1074" t="s">
        <v>5424</v>
      </c>
      <c r="C1074" t="str">
        <f t="shared" si="55"/>
        <v>DELETED</v>
      </c>
      <c r="D1074" s="5" t="s">
        <v>5431</v>
      </c>
      <c r="E1074" s="5"/>
      <c r="F1074" s="5"/>
      <c r="G1074" s="5"/>
      <c r="H1074" s="6" t="s">
        <v>4999</v>
      </c>
      <c r="I1074" t="s">
        <v>4226</v>
      </c>
      <c r="J1074" t="s">
        <v>7149</v>
      </c>
      <c r="K1074" t="s">
        <v>6077</v>
      </c>
      <c r="L1074" t="s">
        <v>6078</v>
      </c>
      <c r="N1074">
        <v>2025</v>
      </c>
      <c r="Q1074">
        <v>291</v>
      </c>
      <c r="R1074">
        <v>346</v>
      </c>
      <c r="V1074" t="s">
        <v>6079</v>
      </c>
      <c r="W1074" t="s">
        <v>5498</v>
      </c>
      <c r="X1074" t="s">
        <v>7451</v>
      </c>
    </row>
    <row r="1075" spans="1:24" x14ac:dyDescent="0.25">
      <c r="A1075" s="5"/>
      <c r="B1075" t="s">
        <v>5441</v>
      </c>
      <c r="C1075" t="str">
        <f>IF(OR(D1075="x",E1075="x",F1075="x",H1075="x"),"DELETED","READ")</f>
        <v>DELETED</v>
      </c>
      <c r="D1075" s="5" t="s">
        <v>5431</v>
      </c>
      <c r="E1075" s="5"/>
      <c r="F1075" s="5"/>
      <c r="G1075" s="5"/>
      <c r="H1075" t="str">
        <f>HYPERLINK("http://dx.doi.org/10.1109/ICPM.2019.00013","http://dx.doi.org/10.1109/ICPM.2019.00013")</f>
        <v>http://dx.doi.org/10.1109/ICPM.2019.00013</v>
      </c>
      <c r="I1075" t="s">
        <v>438</v>
      </c>
      <c r="J1075" t="s">
        <v>182</v>
      </c>
      <c r="K1075" t="s">
        <v>801</v>
      </c>
      <c r="L1075" t="s">
        <v>545</v>
      </c>
      <c r="M1075" t="s">
        <v>603</v>
      </c>
      <c r="N1075">
        <v>2019</v>
      </c>
      <c r="O1075" t="s">
        <v>18</v>
      </c>
      <c r="P1075" t="s">
        <v>18</v>
      </c>
      <c r="Q1075">
        <v>9</v>
      </c>
      <c r="R1075">
        <v>16</v>
      </c>
      <c r="S1075" t="s">
        <v>18</v>
      </c>
      <c r="T1075" t="s">
        <v>18</v>
      </c>
      <c r="U1075" t="s">
        <v>18</v>
      </c>
      <c r="V1075" t="s">
        <v>921</v>
      </c>
    </row>
    <row r="1076" spans="1:24" x14ac:dyDescent="0.25">
      <c r="A1076" s="5"/>
      <c r="B1076" t="s">
        <v>5424</v>
      </c>
      <c r="C1076" t="str">
        <f>IF(OR(D1076="x",E1076="x",F1076="x",G1076="x"),"DELETED","READ")</f>
        <v>DELETED</v>
      </c>
      <c r="D1076" s="5"/>
      <c r="E1076" s="5" t="s">
        <v>5431</v>
      </c>
      <c r="F1076" s="5"/>
      <c r="G1076" s="5"/>
      <c r="H1076" s="6" t="s">
        <v>5204</v>
      </c>
      <c r="I1076" t="s">
        <v>4408</v>
      </c>
      <c r="J1076" t="s">
        <v>7265</v>
      </c>
      <c r="K1076" t="s">
        <v>6520</v>
      </c>
      <c r="L1076" t="s">
        <v>6521</v>
      </c>
      <c r="N1076">
        <v>2015</v>
      </c>
      <c r="Q1076">
        <v>265</v>
      </c>
      <c r="R1076">
        <v>288</v>
      </c>
      <c r="V1076" t="s">
        <v>6522</v>
      </c>
      <c r="W1076" t="s">
        <v>5640</v>
      </c>
      <c r="X1076" t="s">
        <v>7451</v>
      </c>
    </row>
    <row r="1077" spans="1:24" x14ac:dyDescent="0.25">
      <c r="A1077" s="5" t="s">
        <v>5431</v>
      </c>
      <c r="B1077" t="s">
        <v>5424</v>
      </c>
      <c r="C1077" t="str">
        <f>IF(OR(D1077="x",E1077="x",F1077="x",G1077="x"),"DELETED","READ")</f>
        <v>DELETED</v>
      </c>
      <c r="D1077" s="5"/>
      <c r="E1077" s="5"/>
      <c r="F1077" s="5" t="s">
        <v>5431</v>
      </c>
      <c r="G1077" s="5"/>
      <c r="H1077" s="6" t="s">
        <v>5333</v>
      </c>
      <c r="I1077" t="s">
        <v>4408</v>
      </c>
      <c r="J1077" t="s">
        <v>7265</v>
      </c>
      <c r="K1077" t="s">
        <v>6520</v>
      </c>
      <c r="L1077" t="s">
        <v>6521</v>
      </c>
      <c r="N1077">
        <v>2010</v>
      </c>
      <c r="Q1077">
        <v>159</v>
      </c>
      <c r="R1077">
        <v>175</v>
      </c>
      <c r="V1077" t="s">
        <v>6799</v>
      </c>
      <c r="W1077" t="s">
        <v>5640</v>
      </c>
    </row>
    <row r="1078" spans="1:24" x14ac:dyDescent="0.25">
      <c r="A1078" s="5"/>
      <c r="B1078" t="s">
        <v>5441</v>
      </c>
      <c r="C1078" t="str">
        <f>IF(OR(D1078="x",E1078="x",F1078="x",H1078="x"),"DELETED","READ")</f>
        <v>DELETED</v>
      </c>
      <c r="D1078" s="5" t="s">
        <v>5431</v>
      </c>
      <c r="E1078" s="5"/>
      <c r="F1078" s="5"/>
      <c r="G1078" s="5"/>
      <c r="H1078" t="str">
        <f>HYPERLINK("http://dx.doi.org/10.1109/ICPM57379.2022.9980633","http://dx.doi.org/10.1109/ICPM57379.2022.9980633")</f>
        <v>http://dx.doi.org/10.1109/ICPM57379.2022.9980633</v>
      </c>
      <c r="I1078" t="s">
        <v>389</v>
      </c>
      <c r="J1078" t="s">
        <v>135</v>
      </c>
      <c r="K1078" t="s">
        <v>752</v>
      </c>
      <c r="L1078" t="s">
        <v>542</v>
      </c>
      <c r="M1078" t="s">
        <v>597</v>
      </c>
      <c r="N1078">
        <v>2022</v>
      </c>
      <c r="O1078" t="s">
        <v>18</v>
      </c>
      <c r="P1078" t="s">
        <v>18</v>
      </c>
      <c r="Q1078">
        <v>120</v>
      </c>
      <c r="R1078">
        <v>127</v>
      </c>
      <c r="S1078" t="s">
        <v>18</v>
      </c>
      <c r="T1078" t="s">
        <v>18</v>
      </c>
      <c r="U1078" t="s">
        <v>18</v>
      </c>
      <c r="V1078" t="s">
        <v>918</v>
      </c>
    </row>
    <row r="1079" spans="1:24" x14ac:dyDescent="0.25">
      <c r="A1079" s="5"/>
      <c r="B1079" t="s">
        <v>5441</v>
      </c>
      <c r="C1079" t="str">
        <f>IF(OR(D1079="x",E1079="x",F1079="x",H1079="x"),"DELETED","READ")</f>
        <v>READ</v>
      </c>
      <c r="D1079" s="5"/>
      <c r="E1079" s="5"/>
      <c r="F1079" s="5"/>
      <c r="G1079" s="5"/>
      <c r="H1079" t="str">
        <f>HYPERLINK("http://dx.doi.org/10.1109/ICPM57379.2022.9980730","http://dx.doi.org/10.1109/ICPM57379.2022.9980730")</f>
        <v>http://dx.doi.org/10.1109/ICPM57379.2022.9980730</v>
      </c>
      <c r="I1079" t="s">
        <v>343</v>
      </c>
      <c r="J1079" t="s">
        <v>89</v>
      </c>
      <c r="K1079" t="s">
        <v>706</v>
      </c>
      <c r="L1079" t="s">
        <v>542</v>
      </c>
      <c r="M1079" t="s">
        <v>597</v>
      </c>
      <c r="N1079">
        <v>2022</v>
      </c>
      <c r="O1079" t="s">
        <v>18</v>
      </c>
      <c r="P1079" t="s">
        <v>18</v>
      </c>
      <c r="Q1079">
        <v>128</v>
      </c>
      <c r="R1079">
        <v>135</v>
      </c>
      <c r="S1079" t="s">
        <v>18</v>
      </c>
      <c r="T1079" t="s">
        <v>18</v>
      </c>
      <c r="U1079" t="s">
        <v>18</v>
      </c>
      <c r="V1079" t="s">
        <v>918</v>
      </c>
    </row>
    <row r="1080" spans="1:24" x14ac:dyDescent="0.25">
      <c r="A1080" s="5"/>
      <c r="B1080" t="s">
        <v>5441</v>
      </c>
      <c r="C1080" t="str">
        <f t="shared" ref="C1080:C1096" si="56">IF(OR(D1080="x",E1080="x",F1080="x",G1080="x"),"DELETED","READ")</f>
        <v>DELETED</v>
      </c>
      <c r="D1080" s="5"/>
      <c r="E1080" s="5" t="s">
        <v>5431</v>
      </c>
      <c r="F1080" s="5"/>
      <c r="G1080" s="5"/>
      <c r="H1080" s="6" t="s">
        <v>2931</v>
      </c>
      <c r="I1080" t="s">
        <v>1298</v>
      </c>
      <c r="J1080" t="s">
        <v>1824</v>
      </c>
      <c r="K1080" t="s">
        <v>2028</v>
      </c>
      <c r="L1080" t="s">
        <v>2320</v>
      </c>
      <c r="M1080" t="s">
        <v>2288</v>
      </c>
      <c r="N1080">
        <v>2011</v>
      </c>
      <c r="O1080" t="s">
        <v>1509</v>
      </c>
      <c r="Q1080" t="s">
        <v>1581</v>
      </c>
      <c r="R1080" t="s">
        <v>1582</v>
      </c>
      <c r="T1080" t="s">
        <v>18</v>
      </c>
      <c r="V1080" t="s">
        <v>1122</v>
      </c>
      <c r="W1080" t="s">
        <v>2143</v>
      </c>
    </row>
    <row r="1081" spans="1:24" x14ac:dyDescent="0.25">
      <c r="A1081" s="5"/>
      <c r="B1081" t="s">
        <v>5441</v>
      </c>
      <c r="C1081" t="str">
        <f t="shared" si="56"/>
        <v>READ</v>
      </c>
      <c r="D1081" s="5"/>
      <c r="E1081" s="5"/>
      <c r="F1081" s="5"/>
      <c r="G1081" s="5"/>
      <c r="H1081" t="str">
        <f>HYPERLINK("http://dx.doi.org/10.1007/978-3-030-98581-3_19","http://dx.doi.org/10.1007/978-3-030-98581-3_19")</f>
        <v>http://dx.doi.org/10.1007/978-3-030-98581-3_19</v>
      </c>
      <c r="I1081" t="s">
        <v>273</v>
      </c>
      <c r="J1081" t="s">
        <v>20</v>
      </c>
      <c r="K1081" t="s">
        <v>636</v>
      </c>
      <c r="L1081" t="s">
        <v>532</v>
      </c>
      <c r="M1081" t="s">
        <v>595</v>
      </c>
      <c r="N1081">
        <v>2022</v>
      </c>
      <c r="O1081">
        <v>433</v>
      </c>
      <c r="P1081" t="s">
        <v>18</v>
      </c>
      <c r="Q1081">
        <v>255</v>
      </c>
      <c r="R1081">
        <v>267</v>
      </c>
      <c r="S1081" t="s">
        <v>18</v>
      </c>
      <c r="T1081" t="s">
        <v>901</v>
      </c>
      <c r="U1081" t="s">
        <v>902</v>
      </c>
      <c r="V1081" t="s">
        <v>903</v>
      </c>
      <c r="W1081" t="s">
        <v>5539</v>
      </c>
    </row>
    <row r="1082" spans="1:24" x14ac:dyDescent="0.25">
      <c r="A1082" s="5" t="s">
        <v>5431</v>
      </c>
      <c r="B1082" t="s">
        <v>5426</v>
      </c>
      <c r="C1082" t="str">
        <f t="shared" si="56"/>
        <v>READ</v>
      </c>
      <c r="D1082" s="5"/>
      <c r="E1082" s="5"/>
      <c r="F1082" s="5"/>
      <c r="G1082" s="5"/>
      <c r="H1082" s="6" t="s">
        <v>4746</v>
      </c>
      <c r="I1082" t="s">
        <v>273</v>
      </c>
      <c r="J1082" t="s">
        <v>7003</v>
      </c>
      <c r="K1082" t="s">
        <v>636</v>
      </c>
      <c r="L1082" t="s">
        <v>5525</v>
      </c>
      <c r="N1082">
        <v>2022</v>
      </c>
      <c r="Q1082">
        <v>255</v>
      </c>
      <c r="R1082">
        <v>267</v>
      </c>
      <c r="V1082" t="s">
        <v>5474</v>
      </c>
      <c r="W1082" t="s">
        <v>5539</v>
      </c>
    </row>
    <row r="1083" spans="1:24" x14ac:dyDescent="0.25">
      <c r="A1083" s="5"/>
      <c r="B1083" t="s">
        <v>5425</v>
      </c>
      <c r="C1083" t="str">
        <f t="shared" si="56"/>
        <v>DELETED</v>
      </c>
      <c r="D1083" s="5"/>
      <c r="E1083" s="5"/>
      <c r="F1083" s="5" t="s">
        <v>5431</v>
      </c>
      <c r="G1083" s="5"/>
      <c r="H1083" s="6" t="s">
        <v>4741</v>
      </c>
      <c r="I1083" t="s">
        <v>4012</v>
      </c>
      <c r="J1083" t="s">
        <v>7005</v>
      </c>
      <c r="K1083" t="s">
        <v>5540</v>
      </c>
      <c r="L1083" t="s">
        <v>5541</v>
      </c>
      <c r="N1083">
        <v>2022</v>
      </c>
      <c r="O1083">
        <v>65</v>
      </c>
      <c r="P1083">
        <v>1</v>
      </c>
      <c r="Q1083">
        <v>1</v>
      </c>
      <c r="R1083">
        <v>29</v>
      </c>
      <c r="T1083" t="s">
        <v>5542</v>
      </c>
    </row>
    <row r="1084" spans="1:24" x14ac:dyDescent="0.25">
      <c r="A1084" s="5"/>
      <c r="B1084" t="s">
        <v>5424</v>
      </c>
      <c r="C1084" t="str">
        <f t="shared" si="56"/>
        <v>DELETED</v>
      </c>
      <c r="D1084" s="5"/>
      <c r="E1084" s="5"/>
      <c r="F1084" s="5" t="s">
        <v>5431</v>
      </c>
      <c r="G1084" s="5"/>
      <c r="H1084" s="6" t="s">
        <v>4909</v>
      </c>
      <c r="I1084" t="s">
        <v>4146</v>
      </c>
      <c r="J1084" t="s">
        <v>4649</v>
      </c>
      <c r="K1084" t="s">
        <v>5875</v>
      </c>
      <c r="L1084" t="s">
        <v>5876</v>
      </c>
      <c r="N1084">
        <v>2025</v>
      </c>
      <c r="Q1084">
        <v>169</v>
      </c>
      <c r="R1084">
        <v>230</v>
      </c>
      <c r="V1084" t="s">
        <v>5877</v>
      </c>
      <c r="W1084" t="s">
        <v>5640</v>
      </c>
    </row>
    <row r="1085" spans="1:24" x14ac:dyDescent="0.25">
      <c r="A1085" s="5" t="s">
        <v>5431</v>
      </c>
      <c r="B1085" t="s">
        <v>5424</v>
      </c>
      <c r="C1085" t="str">
        <f t="shared" si="56"/>
        <v>DELETED</v>
      </c>
      <c r="D1085" s="5"/>
      <c r="E1085" s="5"/>
      <c r="F1085" s="5" t="s">
        <v>5431</v>
      </c>
      <c r="G1085" s="5"/>
      <c r="H1085" s="6" t="s">
        <v>4998</v>
      </c>
      <c r="I1085" t="s">
        <v>4225</v>
      </c>
      <c r="J1085" t="s">
        <v>4649</v>
      </c>
      <c r="K1085" t="s">
        <v>6075</v>
      </c>
      <c r="L1085" t="s">
        <v>5876</v>
      </c>
      <c r="N1085">
        <v>2022</v>
      </c>
      <c r="Q1085">
        <v>147</v>
      </c>
      <c r="R1085">
        <v>205</v>
      </c>
      <c r="V1085" t="s">
        <v>6076</v>
      </c>
      <c r="W1085" t="s">
        <v>5539</v>
      </c>
    </row>
    <row r="1086" spans="1:24" x14ac:dyDescent="0.25">
      <c r="A1086" s="5"/>
      <c r="B1086" t="s">
        <v>5441</v>
      </c>
      <c r="C1086" t="str">
        <f t="shared" si="56"/>
        <v>DELETED</v>
      </c>
      <c r="D1086" s="5" t="s">
        <v>5431</v>
      </c>
      <c r="E1086" s="5"/>
      <c r="F1086" s="5"/>
      <c r="G1086" s="5"/>
      <c r="H1086" s="6" t="s">
        <v>3018</v>
      </c>
      <c r="I1086" t="s">
        <v>1401</v>
      </c>
      <c r="J1086" t="s">
        <v>1923</v>
      </c>
      <c r="K1086" t="s">
        <v>2129</v>
      </c>
      <c r="L1086" t="s">
        <v>2444</v>
      </c>
      <c r="M1086" t="s">
        <v>2420</v>
      </c>
      <c r="N1086">
        <v>2014</v>
      </c>
      <c r="O1086" t="s">
        <v>18</v>
      </c>
      <c r="Q1086" t="s">
        <v>1727</v>
      </c>
      <c r="R1086" t="s">
        <v>1727</v>
      </c>
      <c r="T1086" t="s">
        <v>1001</v>
      </c>
      <c r="V1086" t="s">
        <v>1188</v>
      </c>
      <c r="W1086" t="s">
        <v>2143</v>
      </c>
    </row>
    <row r="1087" spans="1:24" x14ac:dyDescent="0.25">
      <c r="A1087" s="5"/>
      <c r="B1087" t="s">
        <v>5426</v>
      </c>
      <c r="C1087" t="str">
        <f t="shared" si="56"/>
        <v>DELETED</v>
      </c>
      <c r="D1087" s="5"/>
      <c r="E1087" s="5" t="s">
        <v>5431</v>
      </c>
      <c r="F1087" s="5"/>
      <c r="G1087" s="5"/>
      <c r="H1087" s="6" t="s">
        <v>5307</v>
      </c>
      <c r="I1087" t="s">
        <v>4505</v>
      </c>
      <c r="J1087" t="s">
        <v>7337</v>
      </c>
      <c r="K1087" t="s">
        <v>6748</v>
      </c>
      <c r="L1087" t="s">
        <v>6749</v>
      </c>
      <c r="N1087">
        <v>2011</v>
      </c>
      <c r="Q1087">
        <v>163</v>
      </c>
      <c r="R1087">
        <v>176</v>
      </c>
      <c r="V1087" t="s">
        <v>6750</v>
      </c>
      <c r="W1087" t="s">
        <v>5640</v>
      </c>
    </row>
    <row r="1088" spans="1:24" x14ac:dyDescent="0.25">
      <c r="A1088" s="5"/>
      <c r="B1088" t="s">
        <v>5436</v>
      </c>
      <c r="C1088" t="str">
        <f t="shared" si="56"/>
        <v>DELETED</v>
      </c>
      <c r="D1088" s="5"/>
      <c r="E1088" s="5" t="s">
        <v>5431</v>
      </c>
      <c r="F1088" s="5"/>
      <c r="G1088" s="5"/>
      <c r="H1088" s="6" t="s">
        <v>3462</v>
      </c>
      <c r="I1088" t="s">
        <v>3461</v>
      </c>
      <c r="J1088" t="s">
        <v>3466</v>
      </c>
      <c r="K1088" t="s">
        <v>3463</v>
      </c>
      <c r="L1088" t="s">
        <v>3464</v>
      </c>
      <c r="N1088">
        <v>2022</v>
      </c>
      <c r="O1088">
        <v>121</v>
      </c>
      <c r="Q1088">
        <v>102642</v>
      </c>
      <c r="R1088">
        <v>102642</v>
      </c>
      <c r="T1088" t="s">
        <v>3465</v>
      </c>
    </row>
    <row r="1089" spans="1:24" x14ac:dyDescent="0.25">
      <c r="A1089" s="5"/>
      <c r="B1089" t="s">
        <v>5426</v>
      </c>
      <c r="C1089" t="str">
        <f t="shared" si="56"/>
        <v>DELETED</v>
      </c>
      <c r="D1089" s="5"/>
      <c r="E1089" s="5"/>
      <c r="F1089" s="5" t="s">
        <v>5431</v>
      </c>
      <c r="G1089" s="5"/>
      <c r="H1089" s="6" t="s">
        <v>5101</v>
      </c>
      <c r="I1089" t="s">
        <v>4316</v>
      </c>
      <c r="J1089" t="s">
        <v>7200</v>
      </c>
      <c r="K1089" t="s">
        <v>6297</v>
      </c>
      <c r="L1089" t="s">
        <v>6298</v>
      </c>
      <c r="N1089">
        <v>2018</v>
      </c>
      <c r="Q1089">
        <v>292</v>
      </c>
      <c r="R1089">
        <v>300</v>
      </c>
      <c r="V1089" t="s">
        <v>6299</v>
      </c>
      <c r="W1089" t="s">
        <v>5539</v>
      </c>
    </row>
    <row r="1090" spans="1:24" x14ac:dyDescent="0.25">
      <c r="A1090" s="5"/>
      <c r="B1090" t="s">
        <v>5441</v>
      </c>
      <c r="C1090" t="str">
        <f t="shared" si="56"/>
        <v>DELETED</v>
      </c>
      <c r="D1090" s="5"/>
      <c r="E1090" s="5" t="s">
        <v>5431</v>
      </c>
      <c r="F1090" s="5"/>
      <c r="G1090" s="5"/>
      <c r="H1090" s="6" t="s">
        <v>2907</v>
      </c>
      <c r="I1090" t="s">
        <v>1272</v>
      </c>
      <c r="J1090" t="s">
        <v>1810</v>
      </c>
      <c r="K1090" t="s">
        <v>2002</v>
      </c>
      <c r="L1090" t="s">
        <v>2262</v>
      </c>
      <c r="M1090" t="s">
        <v>2236</v>
      </c>
      <c r="N1090">
        <v>2008</v>
      </c>
      <c r="O1090" t="s">
        <v>18</v>
      </c>
      <c r="Q1090" t="s">
        <v>1541</v>
      </c>
      <c r="R1090" t="s">
        <v>1542</v>
      </c>
      <c r="T1090" t="s">
        <v>18</v>
      </c>
      <c r="V1090" t="s">
        <v>1098</v>
      </c>
      <c r="W1090" t="s">
        <v>2143</v>
      </c>
    </row>
    <row r="1091" spans="1:24" x14ac:dyDescent="0.25">
      <c r="A1091" s="5"/>
      <c r="B1091" t="s">
        <v>5436</v>
      </c>
      <c r="C1091" t="str">
        <f t="shared" si="56"/>
        <v>DELETED</v>
      </c>
      <c r="D1091" s="5" t="s">
        <v>5431</v>
      </c>
      <c r="E1091" s="5"/>
      <c r="F1091" s="5"/>
      <c r="G1091" s="5"/>
      <c r="H1091" s="6" t="s">
        <v>3819</v>
      </c>
      <c r="I1091" t="s">
        <v>3818</v>
      </c>
      <c r="J1091" t="s">
        <v>3821</v>
      </c>
      <c r="K1091" t="s">
        <v>3820</v>
      </c>
      <c r="L1091" t="s">
        <v>3038</v>
      </c>
      <c r="N1091">
        <v>2020</v>
      </c>
      <c r="O1091">
        <v>37</v>
      </c>
      <c r="Q1091">
        <v>100453</v>
      </c>
      <c r="R1091">
        <v>100453</v>
      </c>
      <c r="T1091" t="s">
        <v>3039</v>
      </c>
    </row>
    <row r="1092" spans="1:24" x14ac:dyDescent="0.25">
      <c r="A1092" s="5"/>
      <c r="B1092" t="s">
        <v>5426</v>
      </c>
      <c r="C1092" t="str">
        <f t="shared" si="56"/>
        <v>DELETED</v>
      </c>
      <c r="D1092" s="5"/>
      <c r="E1092" s="5"/>
      <c r="F1092" s="5" t="s">
        <v>5431</v>
      </c>
      <c r="G1092" s="5"/>
      <c r="H1092" s="6" t="s">
        <v>5125</v>
      </c>
      <c r="I1092" t="s">
        <v>4337</v>
      </c>
      <c r="J1092" t="s">
        <v>7213</v>
      </c>
      <c r="K1092" t="s">
        <v>6351</v>
      </c>
      <c r="L1092" t="s">
        <v>6352</v>
      </c>
      <c r="N1092">
        <v>2018</v>
      </c>
      <c r="Q1092">
        <v>60</v>
      </c>
      <c r="R1092">
        <v>79</v>
      </c>
      <c r="V1092" t="s">
        <v>6353</v>
      </c>
      <c r="W1092" t="s">
        <v>5539</v>
      </c>
    </row>
    <row r="1093" spans="1:24" x14ac:dyDescent="0.25">
      <c r="A1093" s="5"/>
      <c r="B1093" t="s">
        <v>5441</v>
      </c>
      <c r="C1093" t="str">
        <f t="shared" si="56"/>
        <v>READ</v>
      </c>
      <c r="D1093" s="5"/>
      <c r="E1093" s="5"/>
      <c r="F1093" s="5"/>
      <c r="G1093" s="5"/>
      <c r="H1093" s="6" t="s">
        <v>2844</v>
      </c>
      <c r="I1093" t="s">
        <v>1208</v>
      </c>
      <c r="J1093" t="s">
        <v>1750</v>
      </c>
      <c r="K1093" t="s">
        <v>1938</v>
      </c>
      <c r="L1093" t="s">
        <v>2196</v>
      </c>
      <c r="M1093" t="s">
        <v>2170</v>
      </c>
      <c r="N1093">
        <v>2013</v>
      </c>
      <c r="O1093" t="s">
        <v>18</v>
      </c>
      <c r="Q1093" t="s">
        <v>1436</v>
      </c>
      <c r="R1093" t="s">
        <v>1425</v>
      </c>
      <c r="T1093" t="s">
        <v>18</v>
      </c>
      <c r="V1093" t="s">
        <v>1053</v>
      </c>
      <c r="W1093" t="s">
        <v>2143</v>
      </c>
    </row>
    <row r="1094" spans="1:24" x14ac:dyDescent="0.25">
      <c r="A1094" s="5"/>
      <c r="B1094" t="s">
        <v>5424</v>
      </c>
      <c r="C1094" t="str">
        <f t="shared" si="56"/>
        <v>DELETED</v>
      </c>
      <c r="D1094" s="5"/>
      <c r="E1094" s="5"/>
      <c r="F1094" s="5" t="s">
        <v>5431</v>
      </c>
      <c r="G1094" s="5"/>
      <c r="H1094" s="6" t="s">
        <v>5025</v>
      </c>
      <c r="I1094" t="s">
        <v>4249</v>
      </c>
      <c r="J1094" t="s">
        <v>4667</v>
      </c>
      <c r="K1094" t="s">
        <v>6134</v>
      </c>
      <c r="L1094" t="s">
        <v>6059</v>
      </c>
      <c r="N1094">
        <v>2022</v>
      </c>
      <c r="Q1094">
        <v>1</v>
      </c>
      <c r="R1094">
        <v>30</v>
      </c>
      <c r="V1094" t="s">
        <v>6060</v>
      </c>
      <c r="W1094" t="s">
        <v>5505</v>
      </c>
    </row>
    <row r="1095" spans="1:24" x14ac:dyDescent="0.25">
      <c r="A1095" s="5"/>
      <c r="B1095" t="s">
        <v>5436</v>
      </c>
      <c r="C1095" t="str">
        <f t="shared" si="56"/>
        <v>DELETED</v>
      </c>
      <c r="D1095" s="5"/>
      <c r="E1095" s="5"/>
      <c r="F1095" s="5" t="s">
        <v>5431</v>
      </c>
      <c r="G1095" s="5"/>
      <c r="H1095" s="6" t="s">
        <v>3478</v>
      </c>
      <c r="I1095" t="s">
        <v>3477</v>
      </c>
      <c r="J1095" t="s">
        <v>3480</v>
      </c>
      <c r="K1095" t="s">
        <v>3479</v>
      </c>
      <c r="L1095" t="s">
        <v>3048</v>
      </c>
      <c r="N1095">
        <v>2020</v>
      </c>
      <c r="O1095">
        <v>115</v>
      </c>
      <c r="Q1095">
        <v>103178</v>
      </c>
      <c r="R1095">
        <v>103178</v>
      </c>
      <c r="T1095" t="s">
        <v>929</v>
      </c>
    </row>
    <row r="1096" spans="1:24" x14ac:dyDescent="0.25">
      <c r="A1096" s="5"/>
      <c r="B1096" t="s">
        <v>5424</v>
      </c>
      <c r="C1096" t="str">
        <f t="shared" si="56"/>
        <v>DELETED</v>
      </c>
      <c r="D1096" s="5"/>
      <c r="E1096" s="5" t="s">
        <v>5431</v>
      </c>
      <c r="F1096" s="5"/>
      <c r="G1096" s="5"/>
      <c r="H1096" s="6" t="s">
        <v>5180</v>
      </c>
      <c r="I1096" t="s">
        <v>4385</v>
      </c>
      <c r="J1096" t="s">
        <v>4693</v>
      </c>
      <c r="K1096" t="s">
        <v>6465</v>
      </c>
      <c r="L1096" t="s">
        <v>6466</v>
      </c>
      <c r="N1096">
        <v>2015</v>
      </c>
      <c r="Q1096">
        <v>71</v>
      </c>
      <c r="R1096">
        <v>83</v>
      </c>
      <c r="V1096" t="s">
        <v>6467</v>
      </c>
      <c r="W1096" t="s">
        <v>5539</v>
      </c>
    </row>
    <row r="1097" spans="1:24" x14ac:dyDescent="0.25">
      <c r="A1097" s="5"/>
      <c r="B1097" t="s">
        <v>5441</v>
      </c>
      <c r="C1097" t="str">
        <f>IF(OR(D1097="x",E1097="x",F1097="x",H1097="x"),"DELETED","READ")</f>
        <v>READ</v>
      </c>
      <c r="D1097" s="5"/>
      <c r="E1097" s="5"/>
      <c r="F1097" s="5"/>
      <c r="G1097" s="5"/>
      <c r="H1097" t="str">
        <f>HYPERLINK("http://dx.doi.org/10.1007/978-3-031-70396-6_18","http://dx.doi.org/10.1007/978-3-031-70396-6_18")</f>
        <v>http://dx.doi.org/10.1007/978-3-031-70396-6_18</v>
      </c>
      <c r="I1097" t="s">
        <v>461</v>
      </c>
      <c r="J1097" t="s">
        <v>204</v>
      </c>
      <c r="K1097" t="s">
        <v>824</v>
      </c>
      <c r="L1097" t="s">
        <v>556</v>
      </c>
      <c r="M1097" t="s">
        <v>601</v>
      </c>
      <c r="N1097">
        <v>2024</v>
      </c>
      <c r="O1097">
        <v>14940</v>
      </c>
      <c r="P1097" t="s">
        <v>18</v>
      </c>
      <c r="Q1097">
        <v>309</v>
      </c>
      <c r="R1097">
        <v>327</v>
      </c>
      <c r="S1097" t="s">
        <v>18</v>
      </c>
      <c r="T1097" t="s">
        <v>904</v>
      </c>
      <c r="U1097" t="s">
        <v>905</v>
      </c>
      <c r="V1097" t="s">
        <v>934</v>
      </c>
      <c r="W1097" t="s">
        <v>5498</v>
      </c>
    </row>
    <row r="1098" spans="1:24" x14ac:dyDescent="0.25">
      <c r="A1098" s="5" t="s">
        <v>5431</v>
      </c>
      <c r="B1098" t="s">
        <v>5426</v>
      </c>
      <c r="C1098" t="str">
        <f>IF(OR(D1098="x",E1098="x",F1098="x",G1098="x"),"DELETED","READ")</f>
        <v>DELETED</v>
      </c>
      <c r="D1098" s="5" t="s">
        <v>5431</v>
      </c>
      <c r="E1098" s="5"/>
      <c r="F1098" s="5"/>
      <c r="G1098" s="5"/>
      <c r="H1098" s="6" t="s">
        <v>4803</v>
      </c>
      <c r="I1098" t="s">
        <v>461</v>
      </c>
      <c r="J1098" t="s">
        <v>7048</v>
      </c>
      <c r="K1098" t="s">
        <v>824</v>
      </c>
      <c r="L1098" t="s">
        <v>4144</v>
      </c>
      <c r="N1098">
        <v>2024</v>
      </c>
      <c r="Q1098">
        <v>309</v>
      </c>
      <c r="R1098">
        <v>327</v>
      </c>
      <c r="V1098" t="s">
        <v>5655</v>
      </c>
      <c r="W1098" t="s">
        <v>5498</v>
      </c>
    </row>
    <row r="1099" spans="1:24" x14ac:dyDescent="0.25">
      <c r="A1099" s="5"/>
      <c r="B1099" t="s">
        <v>5452</v>
      </c>
      <c r="C1099" t="str">
        <f>IF(OR(D1099="x",E1099="x",F1099="x",G1099="x"),"DELETED","READ")</f>
        <v>DELETED</v>
      </c>
      <c r="D1099" s="5" t="s">
        <v>5431</v>
      </c>
      <c r="E1099" s="5"/>
      <c r="F1099" s="5"/>
      <c r="G1099" s="5"/>
      <c r="H1099" s="6" t="s">
        <v>3181</v>
      </c>
      <c r="I1099" t="s">
        <v>3180</v>
      </c>
      <c r="J1099" t="s">
        <v>3183</v>
      </c>
      <c r="K1099" t="s">
        <v>3182</v>
      </c>
      <c r="L1099" t="s">
        <v>3053</v>
      </c>
      <c r="N1099">
        <v>2012</v>
      </c>
      <c r="O1099">
        <v>37</v>
      </c>
      <c r="P1099">
        <v>3</v>
      </c>
      <c r="Q1099">
        <v>288</v>
      </c>
      <c r="R1099">
        <v>290</v>
      </c>
      <c r="T1099" t="s">
        <v>3054</v>
      </c>
    </row>
    <row r="1100" spans="1:24" x14ac:dyDescent="0.25">
      <c r="A1100" s="5"/>
      <c r="B1100" t="s">
        <v>5424</v>
      </c>
      <c r="C1100" t="str">
        <f>IF(OR(D1100="x",E1100="x",F1100="x",G1100="x"),"DELETED","READ")</f>
        <v>DELETED</v>
      </c>
      <c r="D1100" s="5"/>
      <c r="E1100" s="5"/>
      <c r="F1100" s="5" t="s">
        <v>5431</v>
      </c>
      <c r="G1100" s="5"/>
      <c r="H1100" s="6" t="s">
        <v>5061</v>
      </c>
      <c r="I1100" t="s">
        <v>4279</v>
      </c>
      <c r="J1100" t="s">
        <v>7179</v>
      </c>
      <c r="K1100" t="s">
        <v>6212</v>
      </c>
      <c r="L1100" t="s">
        <v>6213</v>
      </c>
      <c r="N1100">
        <v>2019</v>
      </c>
      <c r="Q1100">
        <v>33</v>
      </c>
      <c r="R1100">
        <v>57</v>
      </c>
      <c r="V1100" t="s">
        <v>6214</v>
      </c>
      <c r="W1100" t="s">
        <v>5539</v>
      </c>
    </row>
    <row r="1101" spans="1:24" x14ac:dyDescent="0.25">
      <c r="A1101" s="5"/>
      <c r="B1101" t="s">
        <v>5441</v>
      </c>
      <c r="C1101" t="str">
        <f>IF(OR(D1101="x",E1101="x",F1101="x",G1101="x"),"DELETED","READ")</f>
        <v>READ</v>
      </c>
      <c r="D1101" s="5"/>
      <c r="E1101" s="5"/>
      <c r="F1101" s="5"/>
      <c r="G1101" s="5"/>
      <c r="H1101" s="6" t="s">
        <v>2893</v>
      </c>
      <c r="I1101" t="s">
        <v>1258</v>
      </c>
      <c r="J1101" t="s">
        <v>1797</v>
      </c>
      <c r="K1101" t="s">
        <v>1988</v>
      </c>
      <c r="L1101" t="s">
        <v>2251</v>
      </c>
      <c r="M1101" t="s">
        <v>2220</v>
      </c>
      <c r="N1101">
        <v>2014</v>
      </c>
      <c r="O1101" t="s">
        <v>18</v>
      </c>
      <c r="Q1101" t="s">
        <v>1517</v>
      </c>
      <c r="R1101" t="s">
        <v>1518</v>
      </c>
      <c r="T1101" t="s">
        <v>1000</v>
      </c>
      <c r="V1101" t="s">
        <v>1089</v>
      </c>
      <c r="W1101" t="s">
        <v>2143</v>
      </c>
    </row>
    <row r="1102" spans="1:24" x14ac:dyDescent="0.25">
      <c r="A1102" s="5"/>
      <c r="B1102" t="s">
        <v>5441</v>
      </c>
      <c r="C1102" t="str">
        <f>IF(OR(D1102="x",E1102="x",F1102="x",H1102="x"),"DELETED","READ")</f>
        <v>READ</v>
      </c>
      <c r="D1102" s="5"/>
      <c r="E1102" s="5"/>
      <c r="F1102" s="5"/>
      <c r="G1102" s="5"/>
      <c r="H1102" t="s">
        <v>18</v>
      </c>
      <c r="I1102" t="s">
        <v>344</v>
      </c>
      <c r="J1102" t="s">
        <v>90</v>
      </c>
      <c r="K1102" t="s">
        <v>707</v>
      </c>
      <c r="L1102" t="s">
        <v>561</v>
      </c>
      <c r="M1102" t="s">
        <v>611</v>
      </c>
      <c r="N1102">
        <v>2021</v>
      </c>
      <c r="O1102" t="s">
        <v>18</v>
      </c>
      <c r="P1102" t="s">
        <v>18</v>
      </c>
      <c r="Q1102">
        <v>5718</v>
      </c>
      <c r="R1102">
        <v>5727</v>
      </c>
      <c r="S1102" t="s">
        <v>18</v>
      </c>
      <c r="T1102" t="s">
        <v>18</v>
      </c>
      <c r="U1102" t="s">
        <v>18</v>
      </c>
      <c r="V1102" t="s">
        <v>940</v>
      </c>
      <c r="X1102" s="6" t="s">
        <v>5443</v>
      </c>
    </row>
    <row r="1103" spans="1:24" x14ac:dyDescent="0.25">
      <c r="A1103" s="5"/>
      <c r="B1103" t="s">
        <v>5436</v>
      </c>
      <c r="C1103" t="str">
        <f>IF(OR(D1103="x",E1103="x",F1103="x",G1103="x"),"DELETED","READ")</f>
        <v>READ</v>
      </c>
      <c r="D1103" s="5"/>
      <c r="E1103" s="5"/>
      <c r="F1103" s="5"/>
      <c r="G1103" s="5"/>
      <c r="H1103" s="6" t="s">
        <v>3120</v>
      </c>
      <c r="I1103" t="s">
        <v>3119</v>
      </c>
      <c r="J1103" t="s">
        <v>3122</v>
      </c>
      <c r="K1103" t="s">
        <v>3121</v>
      </c>
      <c r="L1103" t="s">
        <v>3038</v>
      </c>
      <c r="N1103">
        <v>2017</v>
      </c>
      <c r="O1103">
        <v>25</v>
      </c>
      <c r="Q1103">
        <v>57</v>
      </c>
      <c r="R1103">
        <v>80</v>
      </c>
      <c r="T1103" t="s">
        <v>3039</v>
      </c>
    </row>
    <row r="1104" spans="1:24" x14ac:dyDescent="0.25">
      <c r="A1104" s="5"/>
      <c r="B1104" t="s">
        <v>5441</v>
      </c>
      <c r="C1104" t="str">
        <f>IF(OR(D1104="x",E1104="x",F1104="x",G1104="x"),"DELETED","READ")</f>
        <v>DELETED</v>
      </c>
      <c r="D1104" s="5"/>
      <c r="E1104" s="5" t="s">
        <v>5431</v>
      </c>
      <c r="F1104" s="5"/>
      <c r="G1104" s="5"/>
      <c r="H1104" s="6" t="s">
        <v>2915</v>
      </c>
      <c r="I1104" t="s">
        <v>1282</v>
      </c>
      <c r="J1104" t="s">
        <v>1819</v>
      </c>
      <c r="K1104" t="s">
        <v>2012</v>
      </c>
      <c r="L1104" t="s">
        <v>2298</v>
      </c>
      <c r="M1104" t="s">
        <v>2270</v>
      </c>
      <c r="N1104">
        <v>2024</v>
      </c>
      <c r="O1104" t="s">
        <v>18</v>
      </c>
      <c r="Q1104" t="s">
        <v>1556</v>
      </c>
      <c r="R1104" t="s">
        <v>1557</v>
      </c>
      <c r="T1104" t="s">
        <v>18</v>
      </c>
      <c r="V1104" t="s">
        <v>1106</v>
      </c>
      <c r="W1104" t="s">
        <v>2143</v>
      </c>
    </row>
    <row r="1105" spans="1:24" x14ac:dyDescent="0.25">
      <c r="A1105" s="5"/>
      <c r="B1105" t="s">
        <v>5436</v>
      </c>
      <c r="C1105" t="str">
        <f>IF(OR(D1105="x",E1105="x",F1105="x",G1105="x"),"DELETED","READ")</f>
        <v>READ</v>
      </c>
      <c r="D1105" s="5"/>
      <c r="E1105" s="5"/>
      <c r="F1105" s="5"/>
      <c r="G1105" s="5"/>
      <c r="H1105" s="6" t="s">
        <v>3586</v>
      </c>
      <c r="I1105" t="s">
        <v>3585</v>
      </c>
      <c r="J1105" t="s">
        <v>3588</v>
      </c>
      <c r="K1105" t="s">
        <v>3587</v>
      </c>
      <c r="L1105" t="s">
        <v>3229</v>
      </c>
      <c r="N1105">
        <v>2011</v>
      </c>
      <c r="O1105">
        <v>50</v>
      </c>
      <c r="P1105">
        <v>3</v>
      </c>
      <c r="Q1105">
        <v>636</v>
      </c>
      <c r="R1105">
        <v>647</v>
      </c>
      <c r="T1105" t="s">
        <v>949</v>
      </c>
    </row>
    <row r="1106" spans="1:24" x14ac:dyDescent="0.25">
      <c r="A1106" s="5"/>
      <c r="B1106" t="s">
        <v>5436</v>
      </c>
      <c r="C1106" t="str">
        <f>IF(OR(D1106="x",E1106="x",F1106="x",G1106="x"),"DELETED","READ")</f>
        <v>DELETED</v>
      </c>
      <c r="D1106" s="5"/>
      <c r="E1106" s="5" t="s">
        <v>5431</v>
      </c>
      <c r="F1106" s="5"/>
      <c r="G1106" s="5"/>
      <c r="H1106" s="6" t="s">
        <v>3919</v>
      </c>
      <c r="I1106" t="s">
        <v>3918</v>
      </c>
      <c r="J1106" t="s">
        <v>3921</v>
      </c>
      <c r="K1106" t="s">
        <v>3920</v>
      </c>
      <c r="L1106" t="s">
        <v>3078</v>
      </c>
      <c r="N1106">
        <v>2005</v>
      </c>
      <c r="O1106">
        <v>52</v>
      </c>
      <c r="P1106">
        <v>1</v>
      </c>
      <c r="Q1106">
        <v>5</v>
      </c>
      <c r="R1106">
        <v>31</v>
      </c>
      <c r="T1106" t="s">
        <v>955</v>
      </c>
    </row>
    <row r="1107" spans="1:24" x14ac:dyDescent="0.25">
      <c r="A1107" s="5"/>
      <c r="B1107" t="s">
        <v>5441</v>
      </c>
      <c r="C1107" t="str">
        <f>IF(OR(D1107="x",E1107="x",F1107="x",H1107="x"),"DELETED","READ")</f>
        <v>DELETED</v>
      </c>
      <c r="D1107" s="5" t="s">
        <v>5431</v>
      </c>
      <c r="E1107" s="5"/>
      <c r="F1107" s="5"/>
      <c r="G1107" s="5"/>
      <c r="H1107" t="str">
        <f>HYPERLINK("http://dx.doi.org/10.1007/978-3-031-27815-0_26","http://dx.doi.org/10.1007/978-3-031-27815-0_26")</f>
        <v>http://dx.doi.org/10.1007/978-3-031-27815-0_26</v>
      </c>
      <c r="I1107" t="s">
        <v>341</v>
      </c>
      <c r="J1107" t="s">
        <v>87</v>
      </c>
      <c r="K1107" t="s">
        <v>704</v>
      </c>
      <c r="L1107" t="s">
        <v>535</v>
      </c>
      <c r="M1107" t="s">
        <v>597</v>
      </c>
      <c r="N1107">
        <v>2023</v>
      </c>
      <c r="O1107">
        <v>468</v>
      </c>
      <c r="P1107" t="s">
        <v>18</v>
      </c>
      <c r="Q1107">
        <v>354</v>
      </c>
      <c r="R1107">
        <v>365</v>
      </c>
      <c r="S1107" t="s">
        <v>18</v>
      </c>
      <c r="T1107" t="s">
        <v>901</v>
      </c>
      <c r="U1107" t="s">
        <v>902</v>
      </c>
      <c r="V1107" t="s">
        <v>908</v>
      </c>
    </row>
    <row r="1108" spans="1:24" x14ac:dyDescent="0.25">
      <c r="A1108" s="5"/>
      <c r="B1108" t="s">
        <v>5441</v>
      </c>
      <c r="C1108" t="str">
        <f t="shared" ref="C1108:C1114" si="57">IF(OR(D1108="x",E1108="x",F1108="x",G1108="x"),"DELETED","READ")</f>
        <v>DELETED</v>
      </c>
      <c r="D1108" s="5" t="s">
        <v>5431</v>
      </c>
      <c r="E1108" s="5"/>
      <c r="F1108" s="5"/>
      <c r="G1108" s="5"/>
      <c r="H1108" s="6" t="s">
        <v>3012</v>
      </c>
      <c r="I1108" t="s">
        <v>1394</v>
      </c>
      <c r="J1108" t="s">
        <v>1919</v>
      </c>
      <c r="K1108" t="s">
        <v>2122</v>
      </c>
      <c r="L1108" t="s">
        <v>2432</v>
      </c>
      <c r="N1108">
        <v>2025</v>
      </c>
      <c r="O1108" t="s">
        <v>1611</v>
      </c>
      <c r="P1108">
        <v>99</v>
      </c>
      <c r="Q1108" t="s">
        <v>1413</v>
      </c>
      <c r="R1108" t="s">
        <v>1413</v>
      </c>
      <c r="T1108" t="s">
        <v>1037</v>
      </c>
      <c r="V1108" t="s">
        <v>18</v>
      </c>
      <c r="W1108" t="s">
        <v>2143</v>
      </c>
    </row>
    <row r="1109" spans="1:24" x14ac:dyDescent="0.25">
      <c r="A1109" s="5"/>
      <c r="B1109" t="s">
        <v>5426</v>
      </c>
      <c r="C1109" t="str">
        <f t="shared" si="57"/>
        <v>DELETED</v>
      </c>
      <c r="D1109" s="5"/>
      <c r="E1109" s="5"/>
      <c r="F1109" s="5" t="s">
        <v>5431</v>
      </c>
      <c r="G1109" s="5"/>
      <c r="H1109" s="6" t="s">
        <v>4934</v>
      </c>
      <c r="I1109" t="s">
        <v>7478</v>
      </c>
      <c r="J1109" t="s">
        <v>4654</v>
      </c>
      <c r="K1109" t="s">
        <v>5936</v>
      </c>
      <c r="L1109" t="s">
        <v>5937</v>
      </c>
      <c r="N1109">
        <v>2022</v>
      </c>
      <c r="Q1109">
        <v>3</v>
      </c>
      <c r="R1109">
        <v>18</v>
      </c>
      <c r="V1109" t="s">
        <v>5938</v>
      </c>
      <c r="W1109" t="s">
        <v>5539</v>
      </c>
    </row>
    <row r="1110" spans="1:24" x14ac:dyDescent="0.25">
      <c r="A1110" s="5"/>
      <c r="B1110" t="s">
        <v>5426</v>
      </c>
      <c r="C1110" t="str">
        <f t="shared" si="57"/>
        <v>DELETED</v>
      </c>
      <c r="D1110" s="5"/>
      <c r="E1110" s="5" t="s">
        <v>5431</v>
      </c>
      <c r="F1110" s="5"/>
      <c r="G1110" s="5"/>
      <c r="H1110" s="6" t="s">
        <v>4915</v>
      </c>
      <c r="I1110" t="s">
        <v>4151</v>
      </c>
      <c r="J1110" t="s">
        <v>4652</v>
      </c>
      <c r="K1110" t="s">
        <v>5892</v>
      </c>
      <c r="L1110" t="s">
        <v>5893</v>
      </c>
      <c r="N1110">
        <v>2025</v>
      </c>
      <c r="Q1110">
        <v>65</v>
      </c>
      <c r="R1110">
        <v>82</v>
      </c>
      <c r="V1110" t="s">
        <v>5894</v>
      </c>
      <c r="W1110" t="s">
        <v>5498</v>
      </c>
    </row>
    <row r="1111" spans="1:24" x14ac:dyDescent="0.25">
      <c r="A1111" s="5"/>
      <c r="B1111" t="s">
        <v>5424</v>
      </c>
      <c r="C1111" t="str">
        <f t="shared" si="57"/>
        <v>DELETED</v>
      </c>
      <c r="D1111" s="5" t="s">
        <v>5431</v>
      </c>
      <c r="E1111" s="5"/>
      <c r="F1111" s="5"/>
      <c r="G1111" s="5"/>
      <c r="H1111" s="6" t="s">
        <v>4939</v>
      </c>
      <c r="I1111" t="s">
        <v>4170</v>
      </c>
      <c r="J1111" t="s">
        <v>7108</v>
      </c>
      <c r="K1111" t="s">
        <v>5944</v>
      </c>
      <c r="L1111" t="s">
        <v>5902</v>
      </c>
      <c r="N1111">
        <v>2022</v>
      </c>
      <c r="Q1111">
        <v>17</v>
      </c>
      <c r="R1111">
        <v>80</v>
      </c>
      <c r="V1111" t="s">
        <v>5903</v>
      </c>
      <c r="W1111" t="s">
        <v>5505</v>
      </c>
      <c r="X1111" t="s">
        <v>7451</v>
      </c>
    </row>
    <row r="1112" spans="1:24" x14ac:dyDescent="0.25">
      <c r="A1112" s="5"/>
      <c r="B1112" t="s">
        <v>5426</v>
      </c>
      <c r="C1112" t="str">
        <f t="shared" si="57"/>
        <v>DELETED</v>
      </c>
      <c r="D1112" s="5" t="s">
        <v>5431</v>
      </c>
      <c r="E1112" s="5"/>
      <c r="F1112" s="5"/>
      <c r="G1112" s="5"/>
      <c r="H1112" s="6" t="s">
        <v>5339</v>
      </c>
      <c r="I1112" t="s">
        <v>4531</v>
      </c>
      <c r="J1112" t="s">
        <v>7359</v>
      </c>
      <c r="K1112" t="s">
        <v>6811</v>
      </c>
      <c r="L1112" t="s">
        <v>6812</v>
      </c>
      <c r="N1112">
        <v>2010</v>
      </c>
      <c r="Q1112">
        <v>91</v>
      </c>
      <c r="R1112">
        <v>105</v>
      </c>
      <c r="V1112" t="s">
        <v>6813</v>
      </c>
      <c r="W1112" t="s">
        <v>5640</v>
      </c>
    </row>
    <row r="1113" spans="1:24" x14ac:dyDescent="0.25">
      <c r="A1113" s="5"/>
      <c r="B1113" t="s">
        <v>5424</v>
      </c>
      <c r="C1113" t="str">
        <f t="shared" si="57"/>
        <v>DELETED</v>
      </c>
      <c r="D1113" s="5" t="s">
        <v>5431</v>
      </c>
      <c r="E1113" s="5"/>
      <c r="F1113" s="5"/>
      <c r="G1113" s="5"/>
      <c r="H1113" s="6" t="s">
        <v>4972</v>
      </c>
      <c r="I1113" t="s">
        <v>4199</v>
      </c>
      <c r="J1113" t="s">
        <v>4660</v>
      </c>
      <c r="K1113" t="s">
        <v>6016</v>
      </c>
      <c r="L1113" t="s">
        <v>6017</v>
      </c>
      <c r="N1113">
        <v>2021</v>
      </c>
      <c r="Q1113">
        <v>313</v>
      </c>
      <c r="R1113">
        <v>324</v>
      </c>
      <c r="V1113" t="s">
        <v>6018</v>
      </c>
      <c r="W1113" t="s">
        <v>5539</v>
      </c>
      <c r="X1113" t="s">
        <v>7451</v>
      </c>
    </row>
    <row r="1114" spans="1:24" x14ac:dyDescent="0.25">
      <c r="A1114" s="5"/>
      <c r="B1114" t="s">
        <v>5426</v>
      </c>
      <c r="C1114" t="str">
        <f t="shared" si="57"/>
        <v>DELETED</v>
      </c>
      <c r="D1114" s="5" t="s">
        <v>5431</v>
      </c>
      <c r="E1114" s="5"/>
      <c r="F1114" s="5"/>
      <c r="G1114" s="5"/>
      <c r="H1114" s="6" t="s">
        <v>5353</v>
      </c>
      <c r="I1114" t="s">
        <v>4540</v>
      </c>
      <c r="J1114" t="s">
        <v>7371</v>
      </c>
      <c r="K1114" t="s">
        <v>6839</v>
      </c>
      <c r="L1114" t="s">
        <v>4144</v>
      </c>
      <c r="N1114">
        <v>2009</v>
      </c>
      <c r="Q1114">
        <v>1</v>
      </c>
      <c r="R1114">
        <v>14</v>
      </c>
      <c r="V1114" t="s">
        <v>6840</v>
      </c>
      <c r="W1114" t="s">
        <v>5640</v>
      </c>
    </row>
    <row r="1115" spans="1:24" x14ac:dyDescent="0.25">
      <c r="A1115" s="5"/>
      <c r="B1115" t="s">
        <v>5441</v>
      </c>
      <c r="C1115" t="str">
        <f>IF(OR(D1115="x",E1115="x",F1115="x",H1115="x"),"DELETED","READ")</f>
        <v>DELETED</v>
      </c>
      <c r="D1115" s="5" t="s">
        <v>5431</v>
      </c>
      <c r="E1115" s="5"/>
      <c r="F1115" s="5"/>
      <c r="G1115" s="5"/>
      <c r="H1115" t="str">
        <f>HYPERLINK("http://dx.doi.org/10.1007/978-3-031-27815-0_30","http://dx.doi.org/10.1007/978-3-031-27815-0_30")</f>
        <v>http://dx.doi.org/10.1007/978-3-031-27815-0_30</v>
      </c>
      <c r="I1115" t="s">
        <v>350</v>
      </c>
      <c r="J1115" t="s">
        <v>96</v>
      </c>
      <c r="K1115" t="s">
        <v>713</v>
      </c>
      <c r="L1115" t="s">
        <v>535</v>
      </c>
      <c r="M1115" t="s">
        <v>597</v>
      </c>
      <c r="N1115">
        <v>2023</v>
      </c>
      <c r="O1115">
        <v>468</v>
      </c>
      <c r="P1115" t="s">
        <v>18</v>
      </c>
      <c r="Q1115">
        <v>409</v>
      </c>
      <c r="R1115">
        <v>421</v>
      </c>
      <c r="S1115" t="s">
        <v>18</v>
      </c>
      <c r="T1115" t="s">
        <v>901</v>
      </c>
      <c r="U1115" t="s">
        <v>902</v>
      </c>
      <c r="V1115" t="s">
        <v>908</v>
      </c>
    </row>
    <row r="1116" spans="1:24" x14ac:dyDescent="0.25">
      <c r="A1116" s="5"/>
      <c r="B1116" t="s">
        <v>5436</v>
      </c>
      <c r="C1116" t="str">
        <f t="shared" ref="C1116:C1126" si="58">IF(OR(D1116="x",E1116="x",F1116="x",G1116="x"),"DELETED","READ")</f>
        <v>DELETED</v>
      </c>
      <c r="D1116" s="5"/>
      <c r="E1116" s="5" t="s">
        <v>5431</v>
      </c>
      <c r="F1116" s="5"/>
      <c r="G1116" s="5"/>
      <c r="H1116" s="6" t="s">
        <v>3497</v>
      </c>
      <c r="I1116" t="s">
        <v>3496</v>
      </c>
      <c r="J1116" t="s">
        <v>3499</v>
      </c>
      <c r="K1116" t="s">
        <v>3498</v>
      </c>
      <c r="L1116" t="s">
        <v>3038</v>
      </c>
      <c r="N1116">
        <v>2017</v>
      </c>
      <c r="O1116">
        <v>25</v>
      </c>
      <c r="Q1116">
        <v>29</v>
      </c>
      <c r="R1116">
        <v>44</v>
      </c>
      <c r="T1116" t="s">
        <v>3039</v>
      </c>
    </row>
    <row r="1117" spans="1:24" x14ac:dyDescent="0.25">
      <c r="A1117" s="5"/>
      <c r="B1117" t="s">
        <v>5426</v>
      </c>
      <c r="C1117" t="str">
        <f t="shared" si="58"/>
        <v>DELETED</v>
      </c>
      <c r="D1117" s="5"/>
      <c r="E1117" s="5" t="s">
        <v>5431</v>
      </c>
      <c r="F1117" s="5"/>
      <c r="G1117" s="5"/>
      <c r="H1117" s="6" t="s">
        <v>5402</v>
      </c>
      <c r="I1117" t="s">
        <v>4587</v>
      </c>
      <c r="J1117" t="s">
        <v>7407</v>
      </c>
      <c r="K1117" t="s">
        <v>6936</v>
      </c>
      <c r="L1117" t="s">
        <v>6937</v>
      </c>
      <c r="N1117">
        <v>2006</v>
      </c>
      <c r="Q1117">
        <v>1</v>
      </c>
      <c r="R1117">
        <v>23</v>
      </c>
      <c r="V1117" t="s">
        <v>6938</v>
      </c>
      <c r="W1117" t="s">
        <v>5640</v>
      </c>
    </row>
    <row r="1118" spans="1:24" x14ac:dyDescent="0.25">
      <c r="A1118" s="5"/>
      <c r="B1118" t="s">
        <v>5426</v>
      </c>
      <c r="C1118" t="str">
        <f t="shared" si="58"/>
        <v>DELETED</v>
      </c>
      <c r="D1118" s="5" t="s">
        <v>5431</v>
      </c>
      <c r="E1118" s="5"/>
      <c r="F1118" s="5"/>
      <c r="G1118" s="5"/>
      <c r="H1118" s="6" t="s">
        <v>5369</v>
      </c>
      <c r="I1118" t="s">
        <v>4554</v>
      </c>
      <c r="J1118" t="s">
        <v>7384</v>
      </c>
      <c r="K1118" t="s">
        <v>6868</v>
      </c>
      <c r="L1118" t="s">
        <v>4144</v>
      </c>
      <c r="N1118">
        <v>2008</v>
      </c>
      <c r="Q1118">
        <v>84</v>
      </c>
      <c r="R1118">
        <v>99</v>
      </c>
      <c r="V1118" t="s">
        <v>6869</v>
      </c>
      <c r="W1118" t="s">
        <v>5640</v>
      </c>
    </row>
    <row r="1119" spans="1:24" x14ac:dyDescent="0.25">
      <c r="A1119" s="5"/>
      <c r="B1119" t="s">
        <v>5441</v>
      </c>
      <c r="C1119" t="str">
        <f t="shared" si="58"/>
        <v>DELETED</v>
      </c>
      <c r="D1119" s="5"/>
      <c r="E1119" s="5" t="s">
        <v>5431</v>
      </c>
      <c r="F1119" s="5"/>
      <c r="G1119" s="5"/>
      <c r="H1119" s="6" t="s">
        <v>2987</v>
      </c>
      <c r="I1119" t="s">
        <v>1356</v>
      </c>
      <c r="J1119" t="s">
        <v>1884</v>
      </c>
      <c r="K1119" t="s">
        <v>2085</v>
      </c>
      <c r="L1119" t="s">
        <v>2189</v>
      </c>
      <c r="N1119">
        <v>2021</v>
      </c>
      <c r="O1119" t="s">
        <v>1415</v>
      </c>
      <c r="Q1119" t="s">
        <v>1672</v>
      </c>
      <c r="R1119" t="s">
        <v>1673</v>
      </c>
      <c r="T1119" t="s">
        <v>990</v>
      </c>
      <c r="V1119" t="s">
        <v>18</v>
      </c>
      <c r="W1119" t="s">
        <v>2143</v>
      </c>
    </row>
    <row r="1120" spans="1:24" x14ac:dyDescent="0.25">
      <c r="A1120" s="5"/>
      <c r="B1120" t="s">
        <v>5424</v>
      </c>
      <c r="C1120" t="str">
        <f t="shared" si="58"/>
        <v>DELETED</v>
      </c>
      <c r="D1120" s="5" t="s">
        <v>5431</v>
      </c>
      <c r="E1120" s="5"/>
      <c r="F1120" s="5"/>
      <c r="G1120" s="5"/>
      <c r="H1120" s="6" t="s">
        <v>5213</v>
      </c>
      <c r="I1120" t="s">
        <v>4417</v>
      </c>
      <c r="J1120" t="s">
        <v>7269</v>
      </c>
      <c r="K1120" t="s">
        <v>6540</v>
      </c>
      <c r="L1120" t="s">
        <v>6487</v>
      </c>
      <c r="N1120">
        <v>2015</v>
      </c>
      <c r="Q1120">
        <v>187</v>
      </c>
      <c r="R1120">
        <v>217</v>
      </c>
      <c r="V1120" t="s">
        <v>6488</v>
      </c>
      <c r="W1120" t="s">
        <v>5640</v>
      </c>
      <c r="X1120" t="s">
        <v>7451</v>
      </c>
    </row>
    <row r="1121" spans="1:24" x14ac:dyDescent="0.25">
      <c r="A1121" s="5" t="s">
        <v>5431</v>
      </c>
      <c r="B1121" t="s">
        <v>5424</v>
      </c>
      <c r="C1121" t="str">
        <f t="shared" si="58"/>
        <v>DELETED</v>
      </c>
      <c r="D1121" s="5"/>
      <c r="E1121" s="5"/>
      <c r="F1121" s="5" t="s">
        <v>5431</v>
      </c>
      <c r="G1121" s="5"/>
      <c r="H1121" s="6" t="s">
        <v>5344</v>
      </c>
      <c r="I1121" t="s">
        <v>4536</v>
      </c>
      <c r="J1121" t="s">
        <v>7363</v>
      </c>
      <c r="K1121" t="s">
        <v>6823</v>
      </c>
      <c r="L1121" t="s">
        <v>6487</v>
      </c>
      <c r="N1121">
        <v>2010</v>
      </c>
      <c r="Q1121">
        <v>187</v>
      </c>
      <c r="R1121">
        <v>211</v>
      </c>
      <c r="V1121" t="s">
        <v>6787</v>
      </c>
      <c r="W1121" t="s">
        <v>5640</v>
      </c>
    </row>
    <row r="1122" spans="1:24" x14ac:dyDescent="0.25">
      <c r="A1122" s="5"/>
      <c r="B1122" t="s">
        <v>5441</v>
      </c>
      <c r="C1122" t="str">
        <f t="shared" si="58"/>
        <v>DELETED</v>
      </c>
      <c r="D1122" s="5" t="s">
        <v>5431</v>
      </c>
      <c r="E1122" s="5"/>
      <c r="F1122" s="5"/>
      <c r="G1122" s="5"/>
      <c r="H1122" s="6" t="s">
        <v>2917</v>
      </c>
      <c r="I1122" t="s">
        <v>1284</v>
      </c>
      <c r="J1122" t="s">
        <v>1821</v>
      </c>
      <c r="K1122" t="s">
        <v>2014</v>
      </c>
      <c r="L1122" t="s">
        <v>2302</v>
      </c>
      <c r="M1122" t="s">
        <v>2276</v>
      </c>
      <c r="N1122">
        <v>2017</v>
      </c>
      <c r="O1122" t="s">
        <v>18</v>
      </c>
      <c r="Q1122" t="s">
        <v>1560</v>
      </c>
      <c r="R1122" t="s">
        <v>1561</v>
      </c>
      <c r="T1122" t="s">
        <v>18</v>
      </c>
      <c r="V1122" t="s">
        <v>1108</v>
      </c>
      <c r="W1122" t="s">
        <v>2143</v>
      </c>
    </row>
    <row r="1123" spans="1:24" x14ac:dyDescent="0.25">
      <c r="A1123" s="5"/>
      <c r="B1123" t="s">
        <v>5426</v>
      </c>
      <c r="C1123" t="str">
        <f t="shared" si="58"/>
        <v>DELETED</v>
      </c>
      <c r="D1123" s="5"/>
      <c r="E1123" s="5" t="s">
        <v>5431</v>
      </c>
      <c r="F1123" s="5"/>
      <c r="G1123" s="5"/>
      <c r="H1123" s="6" t="s">
        <v>5130</v>
      </c>
      <c r="I1123" t="s">
        <v>4342</v>
      </c>
      <c r="J1123" t="s">
        <v>4615</v>
      </c>
      <c r="K1123" t="s">
        <v>6363</v>
      </c>
      <c r="L1123" t="s">
        <v>6364</v>
      </c>
      <c r="N1123">
        <v>2017</v>
      </c>
      <c r="Q1123">
        <v>3</v>
      </c>
      <c r="R1123">
        <v>28</v>
      </c>
      <c r="V1123" t="s">
        <v>6365</v>
      </c>
      <c r="W1123" t="s">
        <v>5539</v>
      </c>
    </row>
    <row r="1124" spans="1:24" x14ac:dyDescent="0.25">
      <c r="A1124" s="5"/>
      <c r="B1124" t="s">
        <v>5432</v>
      </c>
      <c r="C1124" t="str">
        <f t="shared" si="58"/>
        <v>READ</v>
      </c>
      <c r="D1124" s="5"/>
      <c r="E1124" s="5"/>
      <c r="F1124" s="5"/>
      <c r="G1124" s="5"/>
      <c r="H1124" s="6" t="s">
        <v>2630</v>
      </c>
      <c r="I1124" t="s">
        <v>2629</v>
      </c>
      <c r="J1124" t="s">
        <v>2631</v>
      </c>
      <c r="K1124" t="s">
        <v>2632</v>
      </c>
      <c r="L1124" t="s">
        <v>2633</v>
      </c>
      <c r="M1124" t="s">
        <v>2634</v>
      </c>
      <c r="N1124">
        <v>2022</v>
      </c>
      <c r="Q1124">
        <v>105</v>
      </c>
      <c r="R1124">
        <v>113</v>
      </c>
      <c r="V1124" s="1" t="s">
        <v>2635</v>
      </c>
      <c r="W1124" t="s">
        <v>2458</v>
      </c>
    </row>
    <row r="1125" spans="1:24" x14ac:dyDescent="0.25">
      <c r="A1125" s="5"/>
      <c r="B1125" t="s">
        <v>5424</v>
      </c>
      <c r="C1125" t="str">
        <f t="shared" si="58"/>
        <v>DELETED</v>
      </c>
      <c r="D1125" s="5"/>
      <c r="E1125" s="5"/>
      <c r="F1125" s="5" t="s">
        <v>5431</v>
      </c>
      <c r="G1125" s="5"/>
      <c r="H1125" s="6" t="s">
        <v>4801</v>
      </c>
      <c r="I1125" t="s">
        <v>4053</v>
      </c>
      <c r="J1125" t="s">
        <v>4609</v>
      </c>
      <c r="K1125" t="s">
        <v>5651</v>
      </c>
      <c r="L1125" t="s">
        <v>5642</v>
      </c>
      <c r="N1125">
        <v>2024</v>
      </c>
      <c r="Q1125">
        <v>81</v>
      </c>
      <c r="R1125">
        <v>87</v>
      </c>
      <c r="V1125" t="s">
        <v>5460</v>
      </c>
      <c r="W1125" t="s">
        <v>5505</v>
      </c>
    </row>
    <row r="1126" spans="1:24" x14ac:dyDescent="0.25">
      <c r="A1126" s="5"/>
      <c r="B1126" t="s">
        <v>5426</v>
      </c>
      <c r="C1126" t="str">
        <f t="shared" si="58"/>
        <v>DELETED</v>
      </c>
      <c r="D1126" s="5"/>
      <c r="E1126" s="5" t="s">
        <v>5431</v>
      </c>
      <c r="F1126" s="5"/>
      <c r="G1126" s="5"/>
      <c r="H1126" s="6" t="s">
        <v>4758</v>
      </c>
      <c r="I1126" t="s">
        <v>4024</v>
      </c>
      <c r="J1126" t="s">
        <v>7018</v>
      </c>
      <c r="K1126" t="s">
        <v>5572</v>
      </c>
      <c r="L1126" t="s">
        <v>5573</v>
      </c>
      <c r="N1126">
        <v>2024</v>
      </c>
      <c r="Q1126">
        <v>3</v>
      </c>
      <c r="R1126">
        <v>15</v>
      </c>
      <c r="V1126" t="s">
        <v>5485</v>
      </c>
      <c r="W1126" t="s">
        <v>5498</v>
      </c>
    </row>
    <row r="1127" spans="1:24" x14ac:dyDescent="0.25">
      <c r="A1127" s="5"/>
      <c r="B1127" t="s">
        <v>5441</v>
      </c>
      <c r="C1127" t="str">
        <f>IF(OR(D1127="x",E1127="x",F1127="x",H1127="x"),"DELETED","READ")</f>
        <v>DELETED</v>
      </c>
      <c r="D1127" s="5"/>
      <c r="E1127" s="5" t="s">
        <v>5431</v>
      </c>
      <c r="F1127" s="5"/>
      <c r="G1127" s="5"/>
      <c r="H1127" t="str">
        <f>HYPERLINK("http://dx.doi.org/10.1007/978-3-031-70445-1_32","http://dx.doi.org/10.1007/978-3-031-70445-1_32")</f>
        <v>http://dx.doi.org/10.1007/978-3-031-70445-1_32</v>
      </c>
      <c r="I1127" t="s">
        <v>320</v>
      </c>
      <c r="J1127" t="s">
        <v>67</v>
      </c>
      <c r="K1127" t="s">
        <v>683</v>
      </c>
      <c r="L1127" t="s">
        <v>547</v>
      </c>
      <c r="M1127" t="s">
        <v>601</v>
      </c>
      <c r="N1127">
        <v>2024</v>
      </c>
      <c r="O1127">
        <v>527</v>
      </c>
      <c r="P1127" t="s">
        <v>18</v>
      </c>
      <c r="Q1127">
        <v>441</v>
      </c>
      <c r="R1127">
        <v>450</v>
      </c>
      <c r="S1127" t="s">
        <v>18</v>
      </c>
      <c r="T1127" t="s">
        <v>901</v>
      </c>
      <c r="U1127" t="s">
        <v>902</v>
      </c>
      <c r="V1127" t="s">
        <v>923</v>
      </c>
    </row>
    <row r="1128" spans="1:24" x14ac:dyDescent="0.25">
      <c r="A1128" s="5"/>
      <c r="B1128" t="s">
        <v>5424</v>
      </c>
      <c r="C1128" t="str">
        <f t="shared" ref="C1128:C1135" si="59">IF(OR(D1128="x",E1128="x",F1128="x",G1128="x"),"DELETED","READ")</f>
        <v>DELETED</v>
      </c>
      <c r="D1128" s="5" t="s">
        <v>5431</v>
      </c>
      <c r="E1128" s="5"/>
      <c r="F1128" s="5"/>
      <c r="G1128" s="5"/>
      <c r="H1128" s="6" t="s">
        <v>5072</v>
      </c>
      <c r="I1128" t="s">
        <v>4290</v>
      </c>
      <c r="J1128" t="s">
        <v>4609</v>
      </c>
      <c r="K1128" t="s">
        <v>6238</v>
      </c>
      <c r="L1128" t="s">
        <v>6229</v>
      </c>
      <c r="N1128">
        <v>2019</v>
      </c>
      <c r="Q1128">
        <v>213</v>
      </c>
      <c r="R1128">
        <v>220</v>
      </c>
      <c r="V1128" t="s">
        <v>6230</v>
      </c>
      <c r="W1128" t="s">
        <v>5539</v>
      </c>
      <c r="X1128" t="s">
        <v>7451</v>
      </c>
    </row>
    <row r="1129" spans="1:24" x14ac:dyDescent="0.25">
      <c r="A1129" s="5"/>
      <c r="B1129" t="s">
        <v>5432</v>
      </c>
      <c r="C1129" t="str">
        <f t="shared" si="59"/>
        <v>DELETED</v>
      </c>
      <c r="D1129" s="5" t="s">
        <v>5431</v>
      </c>
      <c r="E1129" s="5"/>
      <c r="F1129" s="5"/>
      <c r="G1129" s="5"/>
      <c r="H1129" s="6" t="s">
        <v>2580</v>
      </c>
      <c r="I1129" t="s">
        <v>2579</v>
      </c>
      <c r="J1129" t="s">
        <v>2581</v>
      </c>
      <c r="K1129" t="s">
        <v>2582</v>
      </c>
      <c r="L1129" t="s">
        <v>2566</v>
      </c>
      <c r="M1129" t="s">
        <v>2567</v>
      </c>
      <c r="N1129">
        <v>2024</v>
      </c>
      <c r="Q1129">
        <v>266</v>
      </c>
      <c r="R1129">
        <v>274</v>
      </c>
      <c r="V1129" s="1" t="s">
        <v>2568</v>
      </c>
      <c r="W1129" t="s">
        <v>2458</v>
      </c>
    </row>
    <row r="1130" spans="1:24" x14ac:dyDescent="0.25">
      <c r="A1130" s="5"/>
      <c r="B1130" t="s">
        <v>5424</v>
      </c>
      <c r="C1130" t="str">
        <f t="shared" si="59"/>
        <v>DELETED</v>
      </c>
      <c r="D1130" s="5"/>
      <c r="E1130" s="5" t="s">
        <v>5431</v>
      </c>
      <c r="F1130" s="5"/>
      <c r="G1130" s="5"/>
      <c r="H1130" s="6" t="s">
        <v>5167</v>
      </c>
      <c r="I1130" t="s">
        <v>4373</v>
      </c>
      <c r="J1130" t="s">
        <v>4682</v>
      </c>
      <c r="K1130" t="s">
        <v>6439</v>
      </c>
      <c r="L1130" t="s">
        <v>6311</v>
      </c>
      <c r="N1130">
        <v>2016</v>
      </c>
      <c r="Q1130">
        <v>55</v>
      </c>
      <c r="R1130">
        <v>88</v>
      </c>
      <c r="V1130" t="s">
        <v>6312</v>
      </c>
      <c r="W1130" t="s">
        <v>5640</v>
      </c>
    </row>
    <row r="1131" spans="1:24" x14ac:dyDescent="0.25">
      <c r="A1131" s="5" t="s">
        <v>5431</v>
      </c>
      <c r="B1131" t="s">
        <v>5424</v>
      </c>
      <c r="C1131" t="str">
        <f t="shared" si="59"/>
        <v>DELETED</v>
      </c>
      <c r="D1131" s="5"/>
      <c r="E1131" s="5" t="s">
        <v>5431</v>
      </c>
      <c r="F1131" s="5"/>
      <c r="G1131" s="5"/>
      <c r="H1131" s="6" t="s">
        <v>5308</v>
      </c>
      <c r="I1131" t="s">
        <v>4373</v>
      </c>
      <c r="J1131" t="s">
        <v>4615</v>
      </c>
      <c r="K1131" t="s">
        <v>6439</v>
      </c>
      <c r="L1131" t="s">
        <v>6720</v>
      </c>
      <c r="N1131">
        <v>2011</v>
      </c>
      <c r="Q1131">
        <v>29</v>
      </c>
      <c r="R1131">
        <v>57</v>
      </c>
      <c r="V1131" t="s">
        <v>6721</v>
      </c>
      <c r="W1131" t="s">
        <v>5640</v>
      </c>
    </row>
    <row r="1132" spans="1:24" x14ac:dyDescent="0.25">
      <c r="A1132" s="5"/>
      <c r="B1132" t="s">
        <v>5425</v>
      </c>
      <c r="C1132" t="str">
        <f t="shared" si="59"/>
        <v>DELETED</v>
      </c>
      <c r="D1132" s="5"/>
      <c r="E1132" s="5"/>
      <c r="F1132" s="5" t="s">
        <v>5431</v>
      </c>
      <c r="G1132" s="5"/>
      <c r="H1132" s="6" t="s">
        <v>4820</v>
      </c>
      <c r="I1132" t="s">
        <v>4069</v>
      </c>
      <c r="J1132" t="s">
        <v>7058</v>
      </c>
      <c r="K1132" t="s">
        <v>5689</v>
      </c>
      <c r="L1132" t="s">
        <v>5690</v>
      </c>
      <c r="N1132">
        <v>2025</v>
      </c>
      <c r="O1132">
        <v>30</v>
      </c>
      <c r="P1132">
        <v>1</v>
      </c>
      <c r="Q1132">
        <v>81</v>
      </c>
      <c r="R1132">
        <v>108</v>
      </c>
      <c r="T1132" t="s">
        <v>5691</v>
      </c>
    </row>
    <row r="1133" spans="1:24" x14ac:dyDescent="0.25">
      <c r="A1133" s="5"/>
      <c r="B1133" t="s">
        <v>5436</v>
      </c>
      <c r="C1133" t="str">
        <f t="shared" si="59"/>
        <v>DELETED</v>
      </c>
      <c r="D1133" s="5" t="s">
        <v>5431</v>
      </c>
      <c r="E1133" s="5"/>
      <c r="F1133" s="5"/>
      <c r="G1133" s="5"/>
      <c r="H1133" s="6" t="s">
        <v>3451</v>
      </c>
      <c r="I1133" t="s">
        <v>3450</v>
      </c>
      <c r="J1133" t="s">
        <v>3455</v>
      </c>
      <c r="K1133" t="s">
        <v>3452</v>
      </c>
      <c r="L1133" t="s">
        <v>3453</v>
      </c>
      <c r="N1133">
        <v>2021</v>
      </c>
      <c r="O1133">
        <v>1</v>
      </c>
      <c r="P1133">
        <v>1</v>
      </c>
      <c r="Q1133">
        <v>28</v>
      </c>
      <c r="R1133">
        <v>36</v>
      </c>
      <c r="T1133" t="s">
        <v>3454</v>
      </c>
    </row>
    <row r="1134" spans="1:24" x14ac:dyDescent="0.25">
      <c r="A1134" s="5"/>
      <c r="B1134" t="s">
        <v>5448</v>
      </c>
      <c r="C1134" t="str">
        <f t="shared" si="59"/>
        <v>DELETED</v>
      </c>
      <c r="D1134" s="5" t="s">
        <v>5431</v>
      </c>
      <c r="E1134" s="5"/>
      <c r="F1134" s="5"/>
      <c r="G1134" s="5"/>
      <c r="H1134" s="6" t="s">
        <v>3014</v>
      </c>
      <c r="I1134" t="s">
        <v>1396</v>
      </c>
      <c r="J1134" t="s">
        <v>18</v>
      </c>
      <c r="K1134" t="s">
        <v>2124</v>
      </c>
      <c r="L1134" t="s">
        <v>2415</v>
      </c>
      <c r="N1134">
        <v>2021</v>
      </c>
      <c r="O1134" t="s">
        <v>18</v>
      </c>
      <c r="Q1134" t="s">
        <v>1722</v>
      </c>
      <c r="R1134" t="s">
        <v>1723</v>
      </c>
      <c r="T1134" t="s">
        <v>18</v>
      </c>
      <c r="V1134" t="s">
        <v>1173</v>
      </c>
      <c r="W1134" t="s">
        <v>2143</v>
      </c>
    </row>
    <row r="1135" spans="1:24" x14ac:dyDescent="0.25">
      <c r="A1135" s="5"/>
      <c r="B1135" t="s">
        <v>5426</v>
      </c>
      <c r="C1135" t="str">
        <f t="shared" si="59"/>
        <v>READ</v>
      </c>
      <c r="D1135" s="5"/>
      <c r="E1135" s="5"/>
      <c r="F1135" s="5"/>
      <c r="G1135" s="5"/>
      <c r="H1135" s="6" t="s">
        <v>4804</v>
      </c>
      <c r="I1135" t="s">
        <v>7472</v>
      </c>
      <c r="J1135" t="s">
        <v>7049</v>
      </c>
      <c r="K1135" t="s">
        <v>5656</v>
      </c>
      <c r="L1135" t="s">
        <v>5578</v>
      </c>
      <c r="N1135">
        <v>2023</v>
      </c>
      <c r="Q1135">
        <v>193</v>
      </c>
      <c r="R1135">
        <v>209</v>
      </c>
      <c r="V1135" t="s">
        <v>5657</v>
      </c>
      <c r="W1135" t="s">
        <v>5498</v>
      </c>
    </row>
    <row r="1136" spans="1:24" x14ac:dyDescent="0.25">
      <c r="A1136" s="5"/>
      <c r="B1136" t="s">
        <v>5441</v>
      </c>
      <c r="C1136" t="str">
        <f>IF(OR(D1136="x",E1136="x",F1136="x",H1136="x"),"DELETED","READ")</f>
        <v>DELETED</v>
      </c>
      <c r="D1136" s="5" t="s">
        <v>5431</v>
      </c>
      <c r="E1136" s="5"/>
      <c r="F1136" s="5"/>
      <c r="G1136" s="5"/>
      <c r="H1136" t="str">
        <f>HYPERLINK("http://dx.doi.org/10.1109/ICPM63005.2024.10680677","http://dx.doi.org/10.1109/ICPM63005.2024.10680677")</f>
        <v>http://dx.doi.org/10.1109/ICPM63005.2024.10680677</v>
      </c>
      <c r="I1136" t="s">
        <v>281</v>
      </c>
      <c r="J1136" t="s">
        <v>28</v>
      </c>
      <c r="K1136" t="s">
        <v>644</v>
      </c>
      <c r="L1136" t="s">
        <v>537</v>
      </c>
      <c r="M1136" t="s">
        <v>599</v>
      </c>
      <c r="N1136">
        <v>2024</v>
      </c>
      <c r="O1136" t="s">
        <v>18</v>
      </c>
      <c r="P1136" t="s">
        <v>18</v>
      </c>
      <c r="Q1136">
        <v>9</v>
      </c>
      <c r="R1136">
        <v>16</v>
      </c>
      <c r="S1136" t="s">
        <v>18</v>
      </c>
      <c r="T1136" t="s">
        <v>18</v>
      </c>
      <c r="U1136" t="s">
        <v>18</v>
      </c>
      <c r="V1136" t="s">
        <v>910</v>
      </c>
      <c r="W1136" t="s">
        <v>2143</v>
      </c>
    </row>
    <row r="1137" spans="1:24" x14ac:dyDescent="0.25">
      <c r="A1137" s="5" t="s">
        <v>5431</v>
      </c>
      <c r="B1137" t="s">
        <v>5441</v>
      </c>
      <c r="C1137" t="str">
        <f>IF(OR(D1137="x",E1137="x",F1137="x",G1137="x"),"DELETED","READ")</f>
        <v>READ</v>
      </c>
      <c r="D1137" s="5"/>
      <c r="E1137" s="5"/>
      <c r="F1137" s="5"/>
      <c r="G1137" s="5"/>
      <c r="H1137" s="6" t="s">
        <v>2833</v>
      </c>
      <c r="I1137" t="s">
        <v>281</v>
      </c>
      <c r="J1137" t="s">
        <v>1739</v>
      </c>
      <c r="K1137" t="s">
        <v>644</v>
      </c>
      <c r="L1137" t="s">
        <v>537</v>
      </c>
      <c r="M1137" t="s">
        <v>599</v>
      </c>
      <c r="N1137">
        <v>2024</v>
      </c>
      <c r="O1137" t="s">
        <v>18</v>
      </c>
      <c r="Q1137" t="s">
        <v>1415</v>
      </c>
      <c r="R1137" t="s">
        <v>1416</v>
      </c>
      <c r="T1137" t="s">
        <v>18</v>
      </c>
      <c r="V1137" t="s">
        <v>910</v>
      </c>
      <c r="W1137" t="s">
        <v>2143</v>
      </c>
    </row>
    <row r="1138" spans="1:24" x14ac:dyDescent="0.25">
      <c r="A1138" s="5"/>
      <c r="B1138" t="s">
        <v>5436</v>
      </c>
      <c r="C1138" t="str">
        <f>IF(OR(D1138="x",E1138="x",F1138="x",H1138="x"),"DELETED","READ")</f>
        <v>READ</v>
      </c>
      <c r="D1138" s="5"/>
      <c r="E1138" s="5"/>
      <c r="F1138" s="5"/>
      <c r="G1138" s="5"/>
      <c r="H1138" t="str">
        <f>HYPERLINK("http://dx.doi.org/10.1007/s41060-023-00427-3","http://dx.doi.org/10.1007/s41060-023-00427-3")</f>
        <v>http://dx.doi.org/10.1007/s41060-023-00427-3</v>
      </c>
      <c r="I1138" t="s">
        <v>282</v>
      </c>
      <c r="J1138" t="s">
        <v>29</v>
      </c>
      <c r="K1138" t="s">
        <v>645</v>
      </c>
      <c r="L1138" t="s">
        <v>538</v>
      </c>
      <c r="M1138" t="s">
        <v>18</v>
      </c>
      <c r="N1138">
        <v>2023</v>
      </c>
      <c r="O1138" t="s">
        <v>18</v>
      </c>
      <c r="P1138" t="s">
        <v>18</v>
      </c>
      <c r="Q1138" t="s">
        <v>18</v>
      </c>
      <c r="R1138" t="s">
        <v>18</v>
      </c>
      <c r="S1138" t="s">
        <v>18</v>
      </c>
      <c r="T1138" t="s">
        <v>911</v>
      </c>
      <c r="U1138" t="s">
        <v>912</v>
      </c>
      <c r="V1138" t="s">
        <v>18</v>
      </c>
    </row>
    <row r="1139" spans="1:24" x14ac:dyDescent="0.25">
      <c r="A1139" s="5" t="s">
        <v>5431</v>
      </c>
      <c r="B1139" t="s">
        <v>5425</v>
      </c>
      <c r="C1139" t="str">
        <f t="shared" ref="C1139:C1145" si="60">IF(OR(D1139="x",E1139="x",F1139="x",G1139="x"),"DELETED","READ")</f>
        <v>READ</v>
      </c>
      <c r="D1139" s="5"/>
      <c r="E1139" s="5"/>
      <c r="F1139" s="5"/>
      <c r="G1139" s="5"/>
      <c r="H1139" s="6" t="s">
        <v>4725</v>
      </c>
      <c r="I1139" t="s">
        <v>282</v>
      </c>
      <c r="J1139" t="s">
        <v>6993</v>
      </c>
      <c r="K1139" t="s">
        <v>5509</v>
      </c>
      <c r="L1139" t="s">
        <v>5510</v>
      </c>
      <c r="N1139">
        <v>2023</v>
      </c>
      <c r="T1139" t="s">
        <v>912</v>
      </c>
    </row>
    <row r="1140" spans="1:24" x14ac:dyDescent="0.25">
      <c r="A1140" s="5"/>
      <c r="B1140" t="s">
        <v>5450</v>
      </c>
      <c r="C1140" t="str">
        <f t="shared" si="60"/>
        <v>DELETED</v>
      </c>
      <c r="D1140" s="5"/>
      <c r="E1140" s="5" t="s">
        <v>5431</v>
      </c>
      <c r="F1140" s="5"/>
      <c r="G1140" s="5"/>
      <c r="H1140" t="s">
        <v>18</v>
      </c>
      <c r="I1140" t="s">
        <v>1398</v>
      </c>
      <c r="J1140" t="s">
        <v>1922</v>
      </c>
      <c r="K1140" t="s">
        <v>2126</v>
      </c>
      <c r="L1140" t="s">
        <v>2434</v>
      </c>
      <c r="N1140">
        <v>2021</v>
      </c>
      <c r="O1140" t="s">
        <v>18</v>
      </c>
      <c r="Q1140" t="s">
        <v>18</v>
      </c>
      <c r="R1140" t="s">
        <v>18</v>
      </c>
      <c r="T1140" t="s">
        <v>18</v>
      </c>
      <c r="V1140" t="s">
        <v>1186</v>
      </c>
      <c r="W1140" t="s">
        <v>2150</v>
      </c>
    </row>
    <row r="1141" spans="1:24" x14ac:dyDescent="0.25">
      <c r="A1141" s="5"/>
      <c r="B1141" t="s">
        <v>5436</v>
      </c>
      <c r="C1141" t="str">
        <f t="shared" si="60"/>
        <v>DELETED</v>
      </c>
      <c r="D1141" s="5"/>
      <c r="E1141" s="5" t="s">
        <v>5431</v>
      </c>
      <c r="F1141" s="5"/>
      <c r="G1141" s="5"/>
      <c r="H1141" s="6" t="s">
        <v>3566</v>
      </c>
      <c r="I1141" t="s">
        <v>3565</v>
      </c>
      <c r="J1141" t="s">
        <v>3569</v>
      </c>
      <c r="K1141" t="s">
        <v>3567</v>
      </c>
      <c r="L1141" t="s">
        <v>3091</v>
      </c>
      <c r="M1141" t="s">
        <v>3568</v>
      </c>
      <c r="N1141">
        <v>2023</v>
      </c>
      <c r="O1141">
        <v>225</v>
      </c>
      <c r="Q1141">
        <v>3243</v>
      </c>
      <c r="R1141">
        <v>3254</v>
      </c>
      <c r="T1141" t="s">
        <v>917</v>
      </c>
    </row>
    <row r="1142" spans="1:24" x14ac:dyDescent="0.25">
      <c r="A1142" s="5"/>
      <c r="B1142" t="s">
        <v>5436</v>
      </c>
      <c r="C1142" t="str">
        <f t="shared" si="60"/>
        <v>READ</v>
      </c>
      <c r="D1142" s="5"/>
      <c r="E1142" s="5"/>
      <c r="F1142" s="5"/>
      <c r="G1142" s="5"/>
      <c r="H1142" s="6" t="s">
        <v>3601</v>
      </c>
      <c r="I1142" t="s">
        <v>3600</v>
      </c>
      <c r="J1142" t="s">
        <v>3603</v>
      </c>
      <c r="K1142" t="s">
        <v>3602</v>
      </c>
      <c r="L1142" t="s">
        <v>3100</v>
      </c>
      <c r="N1142">
        <v>2012</v>
      </c>
      <c r="O1142">
        <v>85</v>
      </c>
      <c r="P1142">
        <v>5</v>
      </c>
      <c r="Q1142">
        <v>1188</v>
      </c>
      <c r="R1142">
        <v>1197</v>
      </c>
      <c r="T1142" t="s">
        <v>3102</v>
      </c>
    </row>
    <row r="1143" spans="1:24" x14ac:dyDescent="0.25">
      <c r="A1143" s="5"/>
      <c r="B1143" t="s">
        <v>5441</v>
      </c>
      <c r="C1143" t="str">
        <f t="shared" si="60"/>
        <v>DELETED</v>
      </c>
      <c r="D1143" s="5" t="s">
        <v>5431</v>
      </c>
      <c r="E1143" s="5"/>
      <c r="F1143" s="5"/>
      <c r="G1143" s="5"/>
      <c r="H1143" s="6" t="s">
        <v>2993</v>
      </c>
      <c r="I1143" t="s">
        <v>1362</v>
      </c>
      <c r="J1143" t="s">
        <v>1890</v>
      </c>
      <c r="K1143" t="s">
        <v>2091</v>
      </c>
      <c r="L1143" t="s">
        <v>2189</v>
      </c>
      <c r="N1143">
        <v>2025</v>
      </c>
      <c r="O1143" t="s">
        <v>1421</v>
      </c>
      <c r="Q1143" t="s">
        <v>1680</v>
      </c>
      <c r="R1143" t="s">
        <v>1681</v>
      </c>
      <c r="T1143" t="s">
        <v>990</v>
      </c>
      <c r="V1143" t="s">
        <v>18</v>
      </c>
      <c r="W1143" t="s">
        <v>2143</v>
      </c>
    </row>
    <row r="1144" spans="1:24" x14ac:dyDescent="0.25">
      <c r="A1144" s="5"/>
      <c r="B1144" t="s">
        <v>5432</v>
      </c>
      <c r="C1144" t="str">
        <f t="shared" si="60"/>
        <v>READ</v>
      </c>
      <c r="D1144" s="5"/>
      <c r="E1144" s="5"/>
      <c r="F1144" s="5"/>
      <c r="G1144" s="5"/>
      <c r="H1144" s="6" t="s">
        <v>2563</v>
      </c>
      <c r="I1144" t="s">
        <v>2562</v>
      </c>
      <c r="J1144" t="s">
        <v>2564</v>
      </c>
      <c r="K1144" t="s">
        <v>2565</v>
      </c>
      <c r="L1144" t="s">
        <v>2566</v>
      </c>
      <c r="M1144" t="s">
        <v>2567</v>
      </c>
      <c r="N1144">
        <v>2024</v>
      </c>
      <c r="Q1144">
        <v>257</v>
      </c>
      <c r="R1144">
        <v>265</v>
      </c>
      <c r="V1144" s="1" t="s">
        <v>2568</v>
      </c>
      <c r="W1144" t="s">
        <v>2458</v>
      </c>
    </row>
    <row r="1145" spans="1:24" x14ac:dyDescent="0.25">
      <c r="A1145" s="5"/>
      <c r="B1145" t="s">
        <v>5441</v>
      </c>
      <c r="C1145" t="str">
        <f t="shared" si="60"/>
        <v>DELETED</v>
      </c>
      <c r="D1145" s="5"/>
      <c r="E1145" s="5"/>
      <c r="F1145" s="5" t="s">
        <v>5431</v>
      </c>
      <c r="G1145" s="5"/>
      <c r="H1145" s="6" t="s">
        <v>2848</v>
      </c>
      <c r="I1145" t="s">
        <v>1212</v>
      </c>
      <c r="J1145" t="s">
        <v>1753</v>
      </c>
      <c r="K1145" t="s">
        <v>1942</v>
      </c>
      <c r="L1145" t="s">
        <v>2137</v>
      </c>
      <c r="N1145">
        <v>2015</v>
      </c>
      <c r="O1145" t="s">
        <v>1444</v>
      </c>
      <c r="P1145">
        <v>6</v>
      </c>
      <c r="Q1145" t="s">
        <v>1445</v>
      </c>
      <c r="R1145" t="s">
        <v>1446</v>
      </c>
      <c r="T1145" t="s">
        <v>992</v>
      </c>
      <c r="V1145" t="s">
        <v>18</v>
      </c>
      <c r="W1145" t="s">
        <v>2143</v>
      </c>
    </row>
    <row r="1146" spans="1:24" x14ac:dyDescent="0.25">
      <c r="A1146" s="5"/>
      <c r="B1146" t="s">
        <v>5441</v>
      </c>
      <c r="C1146" t="str">
        <f>IF(OR(D1146="x",E1146="x",F1146="x",H1146="x"),"DELETED","READ")</f>
        <v>DELETED</v>
      </c>
      <c r="D1146" s="5"/>
      <c r="E1146" s="5" t="s">
        <v>5431</v>
      </c>
      <c r="F1146" s="5"/>
      <c r="G1146" s="5"/>
      <c r="H1146" t="str">
        <f>HYPERLINK("http://dx.doi.org/10.1109/ICPM63005.2024.10680659","http://dx.doi.org/10.1109/ICPM63005.2024.10680659")</f>
        <v>http://dx.doi.org/10.1109/ICPM63005.2024.10680659</v>
      </c>
      <c r="I1146" t="s">
        <v>434</v>
      </c>
      <c r="J1146" t="s">
        <v>178</v>
      </c>
      <c r="K1146" t="s">
        <v>797</v>
      </c>
      <c r="L1146" t="s">
        <v>537</v>
      </c>
      <c r="M1146" t="s">
        <v>599</v>
      </c>
      <c r="N1146">
        <v>2024</v>
      </c>
      <c r="O1146" t="s">
        <v>18</v>
      </c>
      <c r="P1146" t="s">
        <v>18</v>
      </c>
      <c r="Q1146">
        <v>113</v>
      </c>
      <c r="R1146">
        <v>120</v>
      </c>
      <c r="S1146" t="s">
        <v>18</v>
      </c>
      <c r="T1146" t="s">
        <v>18</v>
      </c>
      <c r="U1146" t="s">
        <v>18</v>
      </c>
      <c r="V1146" t="s">
        <v>910</v>
      </c>
    </row>
    <row r="1147" spans="1:24" x14ac:dyDescent="0.25">
      <c r="A1147" s="5"/>
      <c r="B1147" t="s">
        <v>5436</v>
      </c>
      <c r="C1147" t="str">
        <f t="shared" ref="C1147:C1154" si="61">IF(OR(D1147="x",E1147="x",F1147="x",G1147="x"),"DELETED","READ")</f>
        <v>DELETED</v>
      </c>
      <c r="D1147" s="5"/>
      <c r="E1147" s="5" t="s">
        <v>5431</v>
      </c>
      <c r="F1147" s="5"/>
      <c r="G1147" s="5"/>
      <c r="H1147" s="6" t="s">
        <v>3617</v>
      </c>
      <c r="I1147" t="s">
        <v>3616</v>
      </c>
      <c r="J1147" t="s">
        <v>3619</v>
      </c>
      <c r="K1147" t="s">
        <v>3618</v>
      </c>
      <c r="L1147" t="s">
        <v>3048</v>
      </c>
      <c r="N1147">
        <v>2005</v>
      </c>
      <c r="O1147">
        <v>56</v>
      </c>
      <c r="P1147">
        <v>6</v>
      </c>
      <c r="Q1147">
        <v>510</v>
      </c>
      <c r="R1147">
        <v>522</v>
      </c>
      <c r="T1147" t="s">
        <v>929</v>
      </c>
    </row>
    <row r="1148" spans="1:24" x14ac:dyDescent="0.25">
      <c r="A1148" s="5"/>
      <c r="B1148" t="s">
        <v>5424</v>
      </c>
      <c r="C1148" t="str">
        <f t="shared" si="61"/>
        <v>READ</v>
      </c>
      <c r="D1148" s="5"/>
      <c r="E1148" s="5"/>
      <c r="F1148" s="5"/>
      <c r="G1148" s="5"/>
      <c r="H1148" s="6" t="s">
        <v>5265</v>
      </c>
      <c r="I1148" t="s">
        <v>4467</v>
      </c>
      <c r="J1148" t="s">
        <v>7302</v>
      </c>
      <c r="K1148" t="s">
        <v>6660</v>
      </c>
      <c r="L1148" t="s">
        <v>6661</v>
      </c>
      <c r="N1148">
        <v>2012</v>
      </c>
      <c r="Q1148">
        <v>407</v>
      </c>
      <c r="R1148">
        <v>429</v>
      </c>
      <c r="V1148" t="s">
        <v>6662</v>
      </c>
      <c r="W1148" t="s">
        <v>6644</v>
      </c>
    </row>
    <row r="1149" spans="1:24" x14ac:dyDescent="0.25">
      <c r="A1149" s="5"/>
      <c r="B1149" t="s">
        <v>5441</v>
      </c>
      <c r="C1149" t="str">
        <f t="shared" si="61"/>
        <v>READ</v>
      </c>
      <c r="D1149" s="5"/>
      <c r="E1149" s="5"/>
      <c r="F1149" s="5"/>
      <c r="G1149" s="5"/>
      <c r="H1149" s="6" t="s">
        <v>2867</v>
      </c>
      <c r="I1149" t="s">
        <v>1231</v>
      </c>
      <c r="J1149" t="s">
        <v>1772</v>
      </c>
      <c r="K1149" t="s">
        <v>1961</v>
      </c>
      <c r="L1149" t="s">
        <v>2216</v>
      </c>
      <c r="M1149" t="s">
        <v>2177</v>
      </c>
      <c r="N1149">
        <v>2019</v>
      </c>
      <c r="O1149" t="s">
        <v>18</v>
      </c>
      <c r="Q1149" t="s">
        <v>1471</v>
      </c>
      <c r="R1149" t="s">
        <v>1472</v>
      </c>
      <c r="T1149" t="s">
        <v>998</v>
      </c>
      <c r="V1149" t="s">
        <v>1068</v>
      </c>
      <c r="W1149" t="s">
        <v>2143</v>
      </c>
    </row>
    <row r="1150" spans="1:24" x14ac:dyDescent="0.25">
      <c r="A1150" s="5"/>
      <c r="B1150" t="s">
        <v>5426</v>
      </c>
      <c r="C1150" t="str">
        <f t="shared" si="61"/>
        <v>DELETED</v>
      </c>
      <c r="D1150" s="5" t="s">
        <v>5431</v>
      </c>
      <c r="E1150" s="5"/>
      <c r="F1150" s="5"/>
      <c r="G1150" s="5"/>
      <c r="H1150" s="6" t="s">
        <v>5382</v>
      </c>
      <c r="I1150" t="s">
        <v>4567</v>
      </c>
      <c r="J1150" t="s">
        <v>7393</v>
      </c>
      <c r="K1150" t="s">
        <v>6898</v>
      </c>
      <c r="L1150" t="s">
        <v>5578</v>
      </c>
      <c r="N1150">
        <v>2007</v>
      </c>
      <c r="Q1150">
        <v>439</v>
      </c>
      <c r="R1150">
        <v>453</v>
      </c>
      <c r="V1150" t="s">
        <v>6899</v>
      </c>
      <c r="W1150" t="s">
        <v>5640</v>
      </c>
    </row>
    <row r="1151" spans="1:24" x14ac:dyDescent="0.25">
      <c r="A1151" s="5"/>
      <c r="B1151" t="s">
        <v>5424</v>
      </c>
      <c r="C1151" t="str">
        <f t="shared" si="61"/>
        <v>DELETED</v>
      </c>
      <c r="D1151" s="5" t="s">
        <v>5431</v>
      </c>
      <c r="E1151" s="5"/>
      <c r="F1151" s="5"/>
      <c r="G1151" s="5"/>
      <c r="H1151" s="6" t="s">
        <v>4896</v>
      </c>
      <c r="I1151" t="s">
        <v>4136</v>
      </c>
      <c r="J1151" t="s">
        <v>7098</v>
      </c>
      <c r="K1151" t="s">
        <v>5844</v>
      </c>
      <c r="L1151" t="s">
        <v>5586</v>
      </c>
      <c r="N1151">
        <v>2022</v>
      </c>
      <c r="Q1151">
        <v>49</v>
      </c>
      <c r="R1151">
        <v>83</v>
      </c>
      <c r="V1151" t="s">
        <v>5490</v>
      </c>
      <c r="W1151" t="s">
        <v>5539</v>
      </c>
    </row>
    <row r="1152" spans="1:24" x14ac:dyDescent="0.25">
      <c r="A1152" s="5"/>
      <c r="B1152" t="s">
        <v>5424</v>
      </c>
      <c r="C1152" t="str">
        <f t="shared" si="61"/>
        <v>DELETED</v>
      </c>
      <c r="D1152" s="5" t="s">
        <v>5431</v>
      </c>
      <c r="E1152" s="5"/>
      <c r="F1152" s="5"/>
      <c r="G1152" s="5"/>
      <c r="H1152" s="6" t="s">
        <v>4976</v>
      </c>
      <c r="I1152" t="s">
        <v>4203</v>
      </c>
      <c r="J1152" t="s">
        <v>7139</v>
      </c>
      <c r="K1152" t="s">
        <v>6026</v>
      </c>
      <c r="L1152" t="s">
        <v>6027</v>
      </c>
      <c r="N1152">
        <v>2023</v>
      </c>
      <c r="Q1152">
        <v>33</v>
      </c>
      <c r="R1152">
        <v>229</v>
      </c>
      <c r="V1152" t="s">
        <v>6028</v>
      </c>
      <c r="W1152" t="s">
        <v>5539</v>
      </c>
      <c r="X1152" t="s">
        <v>7451</v>
      </c>
    </row>
    <row r="1153" spans="1:24" x14ac:dyDescent="0.25">
      <c r="A1153" s="5" t="s">
        <v>5431</v>
      </c>
      <c r="B1153" t="s">
        <v>5441</v>
      </c>
      <c r="C1153" t="str">
        <f t="shared" si="61"/>
        <v>DELETED</v>
      </c>
      <c r="D1153" s="5" t="s">
        <v>5431</v>
      </c>
      <c r="E1153" s="5"/>
      <c r="F1153" s="5"/>
      <c r="G1153" s="5"/>
      <c r="H1153" t="s">
        <v>18</v>
      </c>
      <c r="I1153" t="s">
        <v>1364</v>
      </c>
      <c r="J1153" t="s">
        <v>1892</v>
      </c>
      <c r="K1153" t="s">
        <v>2093</v>
      </c>
      <c r="L1153" t="s">
        <v>2403</v>
      </c>
      <c r="M1153" t="s">
        <v>2360</v>
      </c>
      <c r="N1153">
        <v>2019</v>
      </c>
      <c r="O1153" t="s">
        <v>18</v>
      </c>
      <c r="Q1153" t="s">
        <v>1682</v>
      </c>
      <c r="R1153" t="s">
        <v>1683</v>
      </c>
      <c r="T1153" t="s">
        <v>18</v>
      </c>
      <c r="V1153" t="s">
        <v>1161</v>
      </c>
      <c r="W1153" t="s">
        <v>2143</v>
      </c>
    </row>
    <row r="1154" spans="1:24" x14ac:dyDescent="0.25">
      <c r="A1154" s="5"/>
      <c r="B1154" t="s">
        <v>5434</v>
      </c>
      <c r="C1154" t="str">
        <f t="shared" si="61"/>
        <v>READ</v>
      </c>
      <c r="D1154" s="5"/>
      <c r="E1154" s="5"/>
      <c r="F1154" s="5"/>
      <c r="G1154" s="5"/>
      <c r="H1154" s="6" t="s">
        <v>2643</v>
      </c>
      <c r="I1154" t="s">
        <v>1364</v>
      </c>
      <c r="J1154" t="s">
        <v>2644</v>
      </c>
      <c r="K1154" t="s">
        <v>2093</v>
      </c>
      <c r="L1154" t="s">
        <v>2646</v>
      </c>
      <c r="M1154" t="s">
        <v>2645</v>
      </c>
      <c r="N1154">
        <v>2019</v>
      </c>
      <c r="Q1154">
        <v>393</v>
      </c>
      <c r="R1154">
        <v>397</v>
      </c>
      <c r="V1154" s="1" t="s">
        <v>2647</v>
      </c>
      <c r="W1154" t="s">
        <v>2458</v>
      </c>
    </row>
    <row r="1155" spans="1:24" x14ac:dyDescent="0.25">
      <c r="A1155" s="5"/>
      <c r="B1155" t="s">
        <v>5441</v>
      </c>
      <c r="C1155" t="str">
        <f>IF(OR(D1155="x",E1155="x",F1155="x",H1155="x"),"DELETED","READ")</f>
        <v>READ</v>
      </c>
      <c r="D1155" s="5"/>
      <c r="E1155" s="5"/>
      <c r="F1155" s="5"/>
      <c r="G1155" s="5"/>
      <c r="H1155" s="6" t="s">
        <v>5314</v>
      </c>
      <c r="I1155" t="s">
        <v>301</v>
      </c>
      <c r="J1155" t="s">
        <v>48</v>
      </c>
      <c r="K1155" t="s">
        <v>664</v>
      </c>
      <c r="L1155" t="s">
        <v>546</v>
      </c>
      <c r="M1155" t="s">
        <v>604</v>
      </c>
      <c r="N1155">
        <v>2010</v>
      </c>
      <c r="O1155">
        <v>6426</v>
      </c>
      <c r="P1155" t="s">
        <v>18</v>
      </c>
      <c r="Q1155">
        <v>8</v>
      </c>
      <c r="R1155">
        <v>25</v>
      </c>
      <c r="S1155" t="s">
        <v>18</v>
      </c>
      <c r="T1155" t="s">
        <v>904</v>
      </c>
      <c r="U1155" t="s">
        <v>905</v>
      </c>
      <c r="V1155" t="s">
        <v>922</v>
      </c>
    </row>
    <row r="1156" spans="1:24" x14ac:dyDescent="0.25">
      <c r="A1156" s="5" t="s">
        <v>5431</v>
      </c>
      <c r="B1156" t="s">
        <v>5426</v>
      </c>
      <c r="C1156" t="str">
        <f>IF(OR(D1156="x",E1156="x",F1156="x",G1156="x"),"DELETED","READ")</f>
        <v>DELETED</v>
      </c>
      <c r="D1156" s="5"/>
      <c r="E1156" s="5" t="s">
        <v>5431</v>
      </c>
      <c r="F1156" s="5"/>
      <c r="G1156" s="5"/>
      <c r="H1156" s="6" t="s">
        <v>5314</v>
      </c>
      <c r="I1156" t="s">
        <v>301</v>
      </c>
      <c r="J1156" t="s">
        <v>4615</v>
      </c>
      <c r="K1156" t="s">
        <v>6758</v>
      </c>
      <c r="L1156" t="s">
        <v>6759</v>
      </c>
      <c r="N1156">
        <v>2010</v>
      </c>
      <c r="Q1156">
        <v>8</v>
      </c>
      <c r="R1156">
        <v>25</v>
      </c>
      <c r="V1156" t="s">
        <v>6760</v>
      </c>
      <c r="W1156" t="s">
        <v>5640</v>
      </c>
    </row>
    <row r="1157" spans="1:24" x14ac:dyDescent="0.25">
      <c r="A1157" s="5"/>
      <c r="B1157" t="s">
        <v>5441</v>
      </c>
      <c r="C1157" t="str">
        <f>IF(OR(D1157="x",E1157="x",F1157="x",H1157="x"),"DELETED","READ")</f>
        <v>DELETED</v>
      </c>
      <c r="D1157" s="5"/>
      <c r="E1157" s="5" t="s">
        <v>5431</v>
      </c>
      <c r="F1157" s="5"/>
      <c r="G1157" s="5"/>
      <c r="H1157" t="str">
        <f>HYPERLINK("http://dx.doi.org/10.1109/ICPM57379.2022.9980687","http://dx.doi.org/10.1109/ICPM57379.2022.9980687")</f>
        <v>http://dx.doi.org/10.1109/ICPM57379.2022.9980687</v>
      </c>
      <c r="I1157" t="s">
        <v>432</v>
      </c>
      <c r="J1157" t="s">
        <v>177</v>
      </c>
      <c r="K1157" t="s">
        <v>795</v>
      </c>
      <c r="L1157" t="s">
        <v>542</v>
      </c>
      <c r="M1157" t="s">
        <v>597</v>
      </c>
      <c r="N1157">
        <v>2022</v>
      </c>
      <c r="O1157" t="s">
        <v>18</v>
      </c>
      <c r="P1157" t="s">
        <v>18</v>
      </c>
      <c r="Q1157">
        <v>112</v>
      </c>
      <c r="R1157">
        <v>119</v>
      </c>
      <c r="S1157" t="s">
        <v>18</v>
      </c>
      <c r="T1157" t="s">
        <v>18</v>
      </c>
      <c r="U1157" t="s">
        <v>18</v>
      </c>
      <c r="V1157" t="s">
        <v>918</v>
      </c>
    </row>
    <row r="1158" spans="1:24" x14ac:dyDescent="0.25">
      <c r="A1158" s="5"/>
      <c r="B1158" t="s">
        <v>5441</v>
      </c>
      <c r="C1158" t="str">
        <f t="shared" ref="C1158:C1174" si="62">IF(OR(D1158="x",E1158="x",F1158="x",G1158="x"),"DELETED","READ")</f>
        <v>DELETED</v>
      </c>
      <c r="D1158" s="5"/>
      <c r="E1158" s="5" t="s">
        <v>5431</v>
      </c>
      <c r="F1158" s="5"/>
      <c r="G1158" s="5"/>
      <c r="H1158" s="6" t="s">
        <v>2843</v>
      </c>
      <c r="I1158" t="s">
        <v>1207</v>
      </c>
      <c r="J1158" t="s">
        <v>1749</v>
      </c>
      <c r="K1158" t="s">
        <v>1937</v>
      </c>
      <c r="L1158" t="s">
        <v>2195</v>
      </c>
      <c r="M1158" t="s">
        <v>2152</v>
      </c>
      <c r="N1158">
        <v>2020</v>
      </c>
      <c r="O1158" t="s">
        <v>18</v>
      </c>
      <c r="Q1158" t="s">
        <v>1434</v>
      </c>
      <c r="R1158" t="s">
        <v>1435</v>
      </c>
      <c r="T1158" t="s">
        <v>18</v>
      </c>
      <c r="V1158" t="s">
        <v>1052</v>
      </c>
      <c r="W1158" t="s">
        <v>2143</v>
      </c>
    </row>
    <row r="1159" spans="1:24" x14ac:dyDescent="0.25">
      <c r="A1159" s="5"/>
      <c r="B1159" t="s">
        <v>5424</v>
      </c>
      <c r="C1159" t="str">
        <f t="shared" si="62"/>
        <v>DELETED</v>
      </c>
      <c r="D1159" s="5" t="s">
        <v>5431</v>
      </c>
      <c r="E1159" s="5"/>
      <c r="F1159" s="5"/>
      <c r="G1159" s="5"/>
      <c r="H1159" s="6" t="s">
        <v>5106</v>
      </c>
      <c r="I1159" t="s">
        <v>4320</v>
      </c>
      <c r="J1159" t="s">
        <v>4682</v>
      </c>
      <c r="K1159" t="s">
        <v>6310</v>
      </c>
      <c r="L1159" t="s">
        <v>6311</v>
      </c>
      <c r="N1159">
        <v>2016</v>
      </c>
      <c r="Q1159">
        <v>325</v>
      </c>
      <c r="R1159">
        <v>352</v>
      </c>
      <c r="V1159" t="s">
        <v>6312</v>
      </c>
      <c r="W1159" t="s">
        <v>5640</v>
      </c>
    </row>
    <row r="1160" spans="1:24" x14ac:dyDescent="0.25">
      <c r="A1160" s="5"/>
      <c r="B1160" t="s">
        <v>5424</v>
      </c>
      <c r="C1160" t="str">
        <f t="shared" si="62"/>
        <v>DELETED</v>
      </c>
      <c r="D1160" s="5" t="s">
        <v>5431</v>
      </c>
      <c r="E1160" s="5"/>
      <c r="F1160" s="5"/>
      <c r="G1160" s="5"/>
      <c r="H1160" s="6" t="s">
        <v>5079</v>
      </c>
      <c r="I1160" t="s">
        <v>4296</v>
      </c>
      <c r="J1160" t="s">
        <v>7188</v>
      </c>
      <c r="K1160" t="s">
        <v>6252</v>
      </c>
      <c r="L1160" t="s">
        <v>6253</v>
      </c>
      <c r="N1160">
        <v>2021</v>
      </c>
      <c r="Q1160">
        <v>521</v>
      </c>
      <c r="R1160">
        <v>581</v>
      </c>
      <c r="V1160" t="s">
        <v>6254</v>
      </c>
      <c r="W1160" t="s">
        <v>5539</v>
      </c>
      <c r="X1160" t="s">
        <v>7451</v>
      </c>
    </row>
    <row r="1161" spans="1:24" x14ac:dyDescent="0.25">
      <c r="A1161" s="5"/>
      <c r="B1161" t="s">
        <v>5424</v>
      </c>
      <c r="C1161" t="str">
        <f t="shared" si="62"/>
        <v>DELETED</v>
      </c>
      <c r="D1161" s="5"/>
      <c r="E1161" s="5"/>
      <c r="F1161" s="5" t="s">
        <v>5431</v>
      </c>
      <c r="G1161" s="5"/>
      <c r="H1161" s="6" t="s">
        <v>4899</v>
      </c>
      <c r="I1161" t="s">
        <v>4138</v>
      </c>
      <c r="J1161" t="s">
        <v>4609</v>
      </c>
      <c r="K1161" t="s">
        <v>5850</v>
      </c>
      <c r="L1161" t="s">
        <v>5642</v>
      </c>
      <c r="N1161">
        <v>2024</v>
      </c>
      <c r="Q1161">
        <v>1</v>
      </c>
      <c r="R1161">
        <v>22</v>
      </c>
      <c r="V1161" t="s">
        <v>5460</v>
      </c>
      <c r="W1161" t="s">
        <v>5505</v>
      </c>
    </row>
    <row r="1162" spans="1:24" x14ac:dyDescent="0.25">
      <c r="A1162" s="5"/>
      <c r="B1162" t="s">
        <v>5424</v>
      </c>
      <c r="C1162" t="str">
        <f t="shared" si="62"/>
        <v>DELETED</v>
      </c>
      <c r="D1162" s="5"/>
      <c r="E1162" s="5" t="s">
        <v>5431</v>
      </c>
      <c r="F1162" s="5"/>
      <c r="G1162" s="5"/>
      <c r="H1162" s="6" t="s">
        <v>5208</v>
      </c>
      <c r="I1162" t="s">
        <v>4412</v>
      </c>
      <c r="J1162" t="s">
        <v>4698</v>
      </c>
      <c r="K1162" t="s">
        <v>6528</v>
      </c>
      <c r="L1162" t="s">
        <v>6529</v>
      </c>
      <c r="N1162">
        <v>2015</v>
      </c>
      <c r="Q1162">
        <v>1</v>
      </c>
      <c r="R1162">
        <v>28</v>
      </c>
      <c r="V1162" t="s">
        <v>6530</v>
      </c>
      <c r="W1162" t="s">
        <v>6531</v>
      </c>
    </row>
    <row r="1163" spans="1:24" x14ac:dyDescent="0.25">
      <c r="A1163" s="5"/>
      <c r="B1163" t="s">
        <v>5424</v>
      </c>
      <c r="C1163" t="str">
        <f t="shared" si="62"/>
        <v>DELETED</v>
      </c>
      <c r="D1163" s="5" t="s">
        <v>5431</v>
      </c>
      <c r="E1163" s="5"/>
      <c r="F1163" s="5"/>
      <c r="G1163" s="5"/>
      <c r="H1163" s="6" t="s">
        <v>4958</v>
      </c>
      <c r="I1163" t="s">
        <v>4187</v>
      </c>
      <c r="J1163" t="s">
        <v>4657</v>
      </c>
      <c r="K1163" t="s">
        <v>5982</v>
      </c>
      <c r="L1163" t="s">
        <v>5983</v>
      </c>
      <c r="N1163">
        <v>2022</v>
      </c>
      <c r="Q1163">
        <v>205</v>
      </c>
      <c r="R1163">
        <v>213</v>
      </c>
      <c r="V1163" t="s">
        <v>5984</v>
      </c>
      <c r="W1163" t="s">
        <v>5505</v>
      </c>
      <c r="X1163" t="s">
        <v>7451</v>
      </c>
    </row>
    <row r="1164" spans="1:24" x14ac:dyDescent="0.25">
      <c r="A1164" s="5"/>
      <c r="B1164" t="s">
        <v>5424</v>
      </c>
      <c r="C1164" t="str">
        <f t="shared" si="62"/>
        <v>DELETED</v>
      </c>
      <c r="D1164" s="5" t="s">
        <v>5431</v>
      </c>
      <c r="E1164" s="5"/>
      <c r="F1164" s="5"/>
      <c r="G1164" s="5"/>
      <c r="H1164" s="6" t="s">
        <v>4933</v>
      </c>
      <c r="I1164" t="s">
        <v>4168</v>
      </c>
      <c r="J1164" t="s">
        <v>7117</v>
      </c>
      <c r="K1164" t="s">
        <v>5933</v>
      </c>
      <c r="L1164" t="s">
        <v>5934</v>
      </c>
      <c r="N1164">
        <v>2023</v>
      </c>
      <c r="Q1164">
        <v>103</v>
      </c>
      <c r="R1164">
        <v>118</v>
      </c>
      <c r="V1164" t="s">
        <v>5935</v>
      </c>
      <c r="W1164" t="s">
        <v>5505</v>
      </c>
      <c r="X1164" t="s">
        <v>7451</v>
      </c>
    </row>
    <row r="1165" spans="1:24" x14ac:dyDescent="0.25">
      <c r="A1165" s="5"/>
      <c r="B1165" t="s">
        <v>5426</v>
      </c>
      <c r="C1165" t="str">
        <f t="shared" si="62"/>
        <v>DELETED</v>
      </c>
      <c r="D1165" s="5" t="s">
        <v>5431</v>
      </c>
      <c r="E1165" s="5"/>
      <c r="F1165" s="5"/>
      <c r="G1165" s="5"/>
      <c r="H1165" s="6" t="s">
        <v>5401</v>
      </c>
      <c r="I1165" t="s">
        <v>4586</v>
      </c>
      <c r="J1165" t="s">
        <v>7401</v>
      </c>
      <c r="K1165" t="s">
        <v>6933</v>
      </c>
      <c r="L1165" t="s">
        <v>6934</v>
      </c>
      <c r="N1165">
        <v>2005</v>
      </c>
      <c r="Q1165">
        <v>48</v>
      </c>
      <c r="R1165">
        <v>69</v>
      </c>
      <c r="V1165" t="s">
        <v>6935</v>
      </c>
      <c r="W1165" t="s">
        <v>5640</v>
      </c>
    </row>
    <row r="1166" spans="1:24" x14ac:dyDescent="0.25">
      <c r="A1166" s="5"/>
      <c r="B1166" t="s">
        <v>5441</v>
      </c>
      <c r="C1166" t="str">
        <f t="shared" si="62"/>
        <v>DELETED</v>
      </c>
      <c r="D1166" s="5" t="s">
        <v>5431</v>
      </c>
      <c r="E1166" s="5"/>
      <c r="F1166" s="5"/>
      <c r="G1166" s="5"/>
      <c r="H1166" s="6" t="s">
        <v>2981</v>
      </c>
      <c r="I1166" t="s">
        <v>1350</v>
      </c>
      <c r="J1166" t="s">
        <v>1878</v>
      </c>
      <c r="K1166" t="s">
        <v>2079</v>
      </c>
      <c r="L1166" t="s">
        <v>2391</v>
      </c>
      <c r="M1166" t="s">
        <v>2370</v>
      </c>
      <c r="N1166">
        <v>2022</v>
      </c>
      <c r="O1166" t="s">
        <v>1413</v>
      </c>
      <c r="Q1166" t="s">
        <v>1663</v>
      </c>
      <c r="R1166" t="s">
        <v>1543</v>
      </c>
      <c r="T1166" t="s">
        <v>1031</v>
      </c>
      <c r="V1166" t="s">
        <v>1150</v>
      </c>
      <c r="W1166" t="s">
        <v>2143</v>
      </c>
    </row>
    <row r="1167" spans="1:24" x14ac:dyDescent="0.25">
      <c r="A1167" s="5"/>
      <c r="B1167" t="s">
        <v>5436</v>
      </c>
      <c r="C1167" t="str">
        <f t="shared" si="62"/>
        <v>DELETED</v>
      </c>
      <c r="D1167" s="5"/>
      <c r="E1167" s="5" t="s">
        <v>5431</v>
      </c>
      <c r="F1167" s="5"/>
      <c r="G1167" s="5"/>
      <c r="H1167" s="6" t="s">
        <v>3376</v>
      </c>
      <c r="I1167" t="s">
        <v>3375</v>
      </c>
      <c r="J1167" t="s">
        <v>3378</v>
      </c>
      <c r="K1167" t="s">
        <v>3377</v>
      </c>
      <c r="L1167" t="s">
        <v>3070</v>
      </c>
      <c r="N1167">
        <v>2018</v>
      </c>
      <c r="O1167">
        <v>110</v>
      </c>
      <c r="Q1167">
        <v>62</v>
      </c>
      <c r="R1167">
        <v>79</v>
      </c>
      <c r="T1167" t="s">
        <v>3066</v>
      </c>
    </row>
    <row r="1168" spans="1:24" x14ac:dyDescent="0.25">
      <c r="A1168" s="5"/>
      <c r="B1168" t="s">
        <v>5436</v>
      </c>
      <c r="C1168" t="str">
        <f t="shared" si="62"/>
        <v>DELETED</v>
      </c>
      <c r="D1168" s="5" t="s">
        <v>5431</v>
      </c>
      <c r="E1168" s="5"/>
      <c r="F1168" s="5"/>
      <c r="G1168" s="5"/>
      <c r="H1168" s="6" t="s">
        <v>3296</v>
      </c>
      <c r="I1168" t="s">
        <v>3292</v>
      </c>
      <c r="J1168" t="s">
        <v>3298</v>
      </c>
      <c r="K1168" t="s">
        <v>3295</v>
      </c>
      <c r="L1168" t="s">
        <v>3294</v>
      </c>
      <c r="M1168" t="s">
        <v>3293</v>
      </c>
      <c r="N1168">
        <v>2020</v>
      </c>
      <c r="O1168">
        <v>50</v>
      </c>
      <c r="Q1168">
        <v>96</v>
      </c>
      <c r="R1168">
        <v>105</v>
      </c>
      <c r="T1168" t="s">
        <v>3297</v>
      </c>
    </row>
    <row r="1169" spans="1:23" x14ac:dyDescent="0.25">
      <c r="A1169" s="5"/>
      <c r="B1169" t="s">
        <v>5424</v>
      </c>
      <c r="C1169" t="str">
        <f t="shared" si="62"/>
        <v>DELETED</v>
      </c>
      <c r="D1169" s="5" t="s">
        <v>5431</v>
      </c>
      <c r="E1169" s="5"/>
      <c r="F1169" s="5"/>
      <c r="G1169" s="5"/>
      <c r="H1169" s="6" t="s">
        <v>4832</v>
      </c>
      <c r="I1169" t="s">
        <v>4080</v>
      </c>
      <c r="J1169" t="s">
        <v>4630</v>
      </c>
      <c r="K1169" t="s">
        <v>5714</v>
      </c>
      <c r="L1169" t="s">
        <v>5715</v>
      </c>
      <c r="N1169">
        <v>2024</v>
      </c>
      <c r="Q1169">
        <v>115</v>
      </c>
      <c r="R1169">
        <v>122</v>
      </c>
      <c r="V1169" t="s">
        <v>5716</v>
      </c>
      <c r="W1169" t="s">
        <v>5498</v>
      </c>
    </row>
    <row r="1170" spans="1:23" x14ac:dyDescent="0.25">
      <c r="A1170" s="5"/>
      <c r="B1170" t="s">
        <v>5424</v>
      </c>
      <c r="C1170" t="str">
        <f t="shared" si="62"/>
        <v>DELETED</v>
      </c>
      <c r="D1170" s="5" t="s">
        <v>5431</v>
      </c>
      <c r="E1170" s="5"/>
      <c r="F1170" s="5"/>
      <c r="G1170" s="5"/>
      <c r="H1170" s="6" t="s">
        <v>4796</v>
      </c>
      <c r="I1170" t="s">
        <v>4050</v>
      </c>
      <c r="J1170" t="s">
        <v>4609</v>
      </c>
      <c r="K1170" t="s">
        <v>5641</v>
      </c>
      <c r="L1170" t="s">
        <v>5642</v>
      </c>
      <c r="N1170">
        <v>2024</v>
      </c>
      <c r="Q1170">
        <v>29</v>
      </c>
      <c r="R1170">
        <v>49</v>
      </c>
      <c r="V1170" t="s">
        <v>5460</v>
      </c>
      <c r="W1170" t="s">
        <v>5505</v>
      </c>
    </row>
    <row r="1171" spans="1:23" x14ac:dyDescent="0.25">
      <c r="A1171" s="5"/>
      <c r="B1171" t="s">
        <v>5426</v>
      </c>
      <c r="C1171" t="str">
        <f t="shared" si="62"/>
        <v>DELETED</v>
      </c>
      <c r="D1171" s="5"/>
      <c r="E1171" s="5" t="s">
        <v>5431</v>
      </c>
      <c r="F1171" s="5"/>
      <c r="G1171" s="5"/>
      <c r="H1171" s="6" t="s">
        <v>5306</v>
      </c>
      <c r="I1171" t="s">
        <v>4504</v>
      </c>
      <c r="J1171" t="s">
        <v>7336</v>
      </c>
      <c r="K1171" t="s">
        <v>6746</v>
      </c>
      <c r="L1171" t="s">
        <v>5890</v>
      </c>
      <c r="N1171">
        <v>2011</v>
      </c>
      <c r="Q1171">
        <v>37</v>
      </c>
      <c r="R1171">
        <v>49</v>
      </c>
      <c r="V1171" t="s">
        <v>6747</v>
      </c>
      <c r="W1171" t="s">
        <v>5640</v>
      </c>
    </row>
    <row r="1172" spans="1:23" x14ac:dyDescent="0.25">
      <c r="A1172" s="5"/>
      <c r="B1172" t="s">
        <v>5426</v>
      </c>
      <c r="C1172" t="str">
        <f t="shared" si="62"/>
        <v>DELETED</v>
      </c>
      <c r="D1172" s="5"/>
      <c r="E1172" s="5" t="s">
        <v>5431</v>
      </c>
      <c r="F1172" s="5"/>
      <c r="G1172" s="5"/>
      <c r="H1172" s="6" t="s">
        <v>5310</v>
      </c>
      <c r="I1172" t="s">
        <v>4506</v>
      </c>
      <c r="J1172" t="s">
        <v>7336</v>
      </c>
      <c r="K1172" t="s">
        <v>6752</v>
      </c>
      <c r="L1172" t="s">
        <v>4144</v>
      </c>
      <c r="N1172">
        <v>2011</v>
      </c>
      <c r="Q1172">
        <v>345</v>
      </c>
      <c r="R1172">
        <v>361</v>
      </c>
      <c r="V1172" t="s">
        <v>6730</v>
      </c>
      <c r="W1172" t="s">
        <v>5640</v>
      </c>
    </row>
    <row r="1173" spans="1:23" x14ac:dyDescent="0.25">
      <c r="A1173" s="5"/>
      <c r="B1173" t="s">
        <v>5425</v>
      </c>
      <c r="C1173" t="str">
        <f t="shared" si="62"/>
        <v>DELETED</v>
      </c>
      <c r="D1173" s="5"/>
      <c r="E1173" s="5"/>
      <c r="F1173" s="5" t="s">
        <v>5431</v>
      </c>
      <c r="G1173" s="5"/>
      <c r="H1173" s="6" t="s">
        <v>5337</v>
      </c>
      <c r="I1173" t="s">
        <v>4529</v>
      </c>
      <c r="J1173" t="s">
        <v>7357</v>
      </c>
      <c r="K1173" t="s">
        <v>6808</v>
      </c>
      <c r="L1173" t="s">
        <v>5741</v>
      </c>
      <c r="N1173">
        <v>2010</v>
      </c>
      <c r="O1173">
        <v>27</v>
      </c>
      <c r="P1173">
        <v>3</v>
      </c>
      <c r="Q1173">
        <v>271</v>
      </c>
      <c r="R1173">
        <v>343</v>
      </c>
      <c r="T1173" t="s">
        <v>970</v>
      </c>
    </row>
    <row r="1174" spans="1:23" x14ac:dyDescent="0.25">
      <c r="A1174" s="5"/>
      <c r="B1174" t="s">
        <v>5435</v>
      </c>
      <c r="C1174" t="str">
        <f t="shared" si="62"/>
        <v>DELETED</v>
      </c>
      <c r="D1174" s="5" t="s">
        <v>5431</v>
      </c>
      <c r="E1174" s="5"/>
      <c r="F1174" s="5"/>
      <c r="G1174" s="5"/>
      <c r="H1174" s="6" t="s">
        <v>2584</v>
      </c>
      <c r="I1174" t="s">
        <v>2583</v>
      </c>
      <c r="J1174" t="s">
        <v>2586</v>
      </c>
      <c r="K1174" t="s">
        <v>2585</v>
      </c>
      <c r="L1174" t="s">
        <v>2587</v>
      </c>
      <c r="M1174" t="s">
        <v>2588</v>
      </c>
      <c r="N1174">
        <v>2012</v>
      </c>
      <c r="Q1174">
        <v>989</v>
      </c>
      <c r="R1174">
        <v>996</v>
      </c>
      <c r="V1174" s="1" t="s">
        <v>2589</v>
      </c>
      <c r="W1174" t="s">
        <v>2458</v>
      </c>
    </row>
    <row r="1175" spans="1:23" x14ac:dyDescent="0.25">
      <c r="A1175" s="5"/>
      <c r="B1175" t="s">
        <v>5441</v>
      </c>
      <c r="C1175" t="str">
        <f>IF(OR(D1175="x",E1175="x",F1175="x",H1175="x"),"DELETED","READ")</f>
        <v>DELETED</v>
      </c>
      <c r="D1175" s="5"/>
      <c r="E1175" s="5" t="s">
        <v>5431</v>
      </c>
      <c r="F1175" s="5"/>
      <c r="G1175" s="5"/>
      <c r="H1175" t="str">
        <f>HYPERLINK("http://dx.doi.org/10.1007/978-3-319-23063-4_30","http://dx.doi.org/10.1007/978-3-319-23063-4_30")</f>
        <v>http://dx.doi.org/10.1007/978-3-319-23063-4_30</v>
      </c>
      <c r="I1175" t="s">
        <v>476</v>
      </c>
      <c r="J1175" t="s">
        <v>218</v>
      </c>
      <c r="K1175" t="s">
        <v>839</v>
      </c>
      <c r="L1175" t="s">
        <v>552</v>
      </c>
      <c r="M1175" t="s">
        <v>602</v>
      </c>
      <c r="N1175">
        <v>2015</v>
      </c>
      <c r="O1175">
        <v>9253</v>
      </c>
      <c r="P1175" t="s">
        <v>18</v>
      </c>
      <c r="Q1175">
        <v>457</v>
      </c>
      <c r="R1175">
        <v>474</v>
      </c>
      <c r="S1175" t="s">
        <v>18</v>
      </c>
      <c r="T1175" t="s">
        <v>904</v>
      </c>
      <c r="U1175" t="s">
        <v>905</v>
      </c>
      <c r="V1175" t="s">
        <v>928</v>
      </c>
    </row>
    <row r="1176" spans="1:23" x14ac:dyDescent="0.25">
      <c r="A1176" s="5"/>
      <c r="B1176" t="s">
        <v>5441</v>
      </c>
      <c r="C1176" t="str">
        <f t="shared" ref="C1176:C1207" si="63">IF(OR(D1176="x",E1176="x",F1176="x",G1176="x"),"DELETED","READ")</f>
        <v>DELETED</v>
      </c>
      <c r="D1176" s="5"/>
      <c r="E1176" s="5" t="s">
        <v>5431</v>
      </c>
      <c r="F1176" s="5"/>
      <c r="G1176" s="5"/>
      <c r="H1176" s="6" t="s">
        <v>2941</v>
      </c>
      <c r="I1176" t="s">
        <v>1308</v>
      </c>
      <c r="J1176" t="s">
        <v>1838</v>
      </c>
      <c r="K1176" t="s">
        <v>2038</v>
      </c>
      <c r="L1176" t="s">
        <v>2330</v>
      </c>
      <c r="M1176" t="s">
        <v>2304</v>
      </c>
      <c r="N1176">
        <v>2012</v>
      </c>
      <c r="O1176" t="s">
        <v>18</v>
      </c>
      <c r="Q1176" t="s">
        <v>1599</v>
      </c>
      <c r="R1176" t="s">
        <v>1600</v>
      </c>
      <c r="T1176" t="s">
        <v>1021</v>
      </c>
      <c r="V1176" t="s">
        <v>1125</v>
      </c>
      <c r="W1176" t="s">
        <v>2143</v>
      </c>
    </row>
    <row r="1177" spans="1:23" x14ac:dyDescent="0.25">
      <c r="A1177" s="5"/>
      <c r="B1177" t="s">
        <v>5436</v>
      </c>
      <c r="C1177" t="str">
        <f t="shared" si="63"/>
        <v>DELETED</v>
      </c>
      <c r="D1177" s="5" t="s">
        <v>5431</v>
      </c>
      <c r="E1177" s="5"/>
      <c r="F1177" s="5"/>
      <c r="G1177" s="5"/>
      <c r="H1177" s="6" t="s">
        <v>3523</v>
      </c>
      <c r="I1177" t="s">
        <v>3522</v>
      </c>
      <c r="J1177" t="s">
        <v>3526</v>
      </c>
      <c r="K1177" t="s">
        <v>3524</v>
      </c>
      <c r="L1177" t="s">
        <v>3229</v>
      </c>
      <c r="M1177" t="s">
        <v>3525</v>
      </c>
      <c r="N1177">
        <v>2017</v>
      </c>
      <c r="O1177">
        <v>100</v>
      </c>
      <c r="Q1177">
        <v>41</v>
      </c>
      <c r="R1177">
        <v>56</v>
      </c>
      <c r="T1177" t="s">
        <v>949</v>
      </c>
    </row>
    <row r="1178" spans="1:23" x14ac:dyDescent="0.25">
      <c r="A1178" s="5"/>
      <c r="B1178" t="s">
        <v>5426</v>
      </c>
      <c r="C1178" t="str">
        <f t="shared" si="63"/>
        <v>DELETED</v>
      </c>
      <c r="D1178" s="5" t="s">
        <v>5431</v>
      </c>
      <c r="E1178" s="5"/>
      <c r="F1178" s="5"/>
      <c r="G1178" s="5"/>
      <c r="H1178" s="6" t="s">
        <v>5299</v>
      </c>
      <c r="I1178" t="s">
        <v>4498</v>
      </c>
      <c r="J1178" t="s">
        <v>7329</v>
      </c>
      <c r="K1178" t="s">
        <v>6733</v>
      </c>
      <c r="L1178" t="s">
        <v>6250</v>
      </c>
      <c r="N1178">
        <v>2011</v>
      </c>
      <c r="Q1178">
        <v>235</v>
      </c>
      <c r="R1178">
        <v>249</v>
      </c>
      <c r="V1178" t="s">
        <v>6734</v>
      </c>
      <c r="W1178" t="s">
        <v>5640</v>
      </c>
    </row>
    <row r="1179" spans="1:23" x14ac:dyDescent="0.25">
      <c r="A1179" s="5"/>
      <c r="B1179" t="s">
        <v>5441</v>
      </c>
      <c r="C1179" t="str">
        <f t="shared" si="63"/>
        <v>DELETED</v>
      </c>
      <c r="D1179" s="5" t="s">
        <v>5431</v>
      </c>
      <c r="E1179" s="5"/>
      <c r="F1179" s="5"/>
      <c r="G1179" s="5"/>
      <c r="H1179" s="6" t="s">
        <v>2910</v>
      </c>
      <c r="I1179" t="s">
        <v>1277</v>
      </c>
      <c r="J1179" t="s">
        <v>1815</v>
      </c>
      <c r="K1179" t="s">
        <v>2007</v>
      </c>
      <c r="L1179" t="s">
        <v>2219</v>
      </c>
      <c r="M1179" t="s">
        <v>2179</v>
      </c>
      <c r="N1179">
        <v>2012</v>
      </c>
      <c r="O1179" t="s">
        <v>18</v>
      </c>
      <c r="Q1179" t="s">
        <v>1548</v>
      </c>
      <c r="R1179" t="s">
        <v>1549</v>
      </c>
      <c r="T1179" t="s">
        <v>999</v>
      </c>
      <c r="V1179" t="s">
        <v>1070</v>
      </c>
      <c r="W1179" t="s">
        <v>2143</v>
      </c>
    </row>
    <row r="1180" spans="1:23" x14ac:dyDescent="0.25">
      <c r="A1180" s="5"/>
      <c r="B1180" t="s">
        <v>5426</v>
      </c>
      <c r="C1180" t="str">
        <f t="shared" si="63"/>
        <v>DELETED</v>
      </c>
      <c r="D1180" s="5"/>
      <c r="E1180" s="5" t="s">
        <v>5431</v>
      </c>
      <c r="F1180" s="5"/>
      <c r="G1180" s="5"/>
      <c r="H1180" s="6" t="s">
        <v>5297</v>
      </c>
      <c r="I1180" t="s">
        <v>4496</v>
      </c>
      <c r="J1180" t="s">
        <v>7327</v>
      </c>
      <c r="K1180" t="s">
        <v>6729</v>
      </c>
      <c r="L1180" t="s">
        <v>4144</v>
      </c>
      <c r="N1180">
        <v>2011</v>
      </c>
      <c r="Q1180">
        <v>116</v>
      </c>
      <c r="R1180">
        <v>131</v>
      </c>
      <c r="V1180" t="s">
        <v>6730</v>
      </c>
      <c r="W1180" t="s">
        <v>5640</v>
      </c>
    </row>
    <row r="1181" spans="1:23" x14ac:dyDescent="0.25">
      <c r="A1181" s="5"/>
      <c r="B1181" t="s">
        <v>5432</v>
      </c>
      <c r="C1181" t="str">
        <f t="shared" si="63"/>
        <v>DELETED</v>
      </c>
      <c r="D1181" s="5"/>
      <c r="E1181" s="5" t="s">
        <v>5431</v>
      </c>
      <c r="F1181" s="5"/>
      <c r="G1181" s="5"/>
      <c r="I1181" t="s">
        <v>2733</v>
      </c>
      <c r="J1181" t="s">
        <v>2734</v>
      </c>
      <c r="K1181" t="s">
        <v>2735</v>
      </c>
      <c r="L1181" t="s">
        <v>2736</v>
      </c>
      <c r="M1181" t="s">
        <v>2737</v>
      </c>
      <c r="N1181">
        <v>2008</v>
      </c>
      <c r="O1181">
        <v>79</v>
      </c>
      <c r="Q1181">
        <v>89</v>
      </c>
      <c r="R1181">
        <v>102</v>
      </c>
      <c r="V1181" s="1" t="s">
        <v>2738</v>
      </c>
      <c r="W1181" t="s">
        <v>2722</v>
      </c>
    </row>
    <row r="1182" spans="1:23" x14ac:dyDescent="0.25">
      <c r="A1182" s="5"/>
      <c r="B1182" t="s">
        <v>5449</v>
      </c>
      <c r="C1182" t="str">
        <f t="shared" si="63"/>
        <v>DELETED</v>
      </c>
      <c r="D1182" s="5"/>
      <c r="E1182" s="5" t="s">
        <v>5431</v>
      </c>
      <c r="F1182" s="5"/>
      <c r="G1182" s="5"/>
      <c r="H1182" t="s">
        <v>18</v>
      </c>
      <c r="I1182" t="s">
        <v>1317</v>
      </c>
      <c r="J1182" t="s">
        <v>18</v>
      </c>
      <c r="K1182" t="s">
        <v>2047</v>
      </c>
      <c r="L1182" t="s">
        <v>2341</v>
      </c>
      <c r="N1182">
        <v>2016</v>
      </c>
      <c r="O1182" t="s">
        <v>18</v>
      </c>
      <c r="Q1182" t="s">
        <v>1413</v>
      </c>
      <c r="R1182" t="s">
        <v>1457</v>
      </c>
      <c r="T1182" t="s">
        <v>18</v>
      </c>
      <c r="V1182" t="s">
        <v>1132</v>
      </c>
      <c r="W1182" t="s">
        <v>2143</v>
      </c>
    </row>
    <row r="1183" spans="1:23" x14ac:dyDescent="0.25">
      <c r="A1183" s="5"/>
      <c r="B1183" t="s">
        <v>5449</v>
      </c>
      <c r="C1183" t="str">
        <f t="shared" si="63"/>
        <v>DELETED</v>
      </c>
      <c r="D1183" s="5" t="s">
        <v>5431</v>
      </c>
      <c r="E1183" s="5"/>
      <c r="F1183" s="5"/>
      <c r="G1183" s="5"/>
      <c r="H1183" t="s">
        <v>18</v>
      </c>
      <c r="I1183" t="s">
        <v>1319</v>
      </c>
      <c r="J1183" t="s">
        <v>18</v>
      </c>
      <c r="K1183" t="s">
        <v>2047</v>
      </c>
      <c r="L1183" t="s">
        <v>2342</v>
      </c>
      <c r="N1183">
        <v>2016</v>
      </c>
      <c r="O1183" t="s">
        <v>18</v>
      </c>
      <c r="Q1183" t="s">
        <v>1413</v>
      </c>
      <c r="R1183" t="s">
        <v>1564</v>
      </c>
      <c r="T1183" t="s">
        <v>18</v>
      </c>
      <c r="V1183" t="s">
        <v>1133</v>
      </c>
      <c r="W1183" t="s">
        <v>2143</v>
      </c>
    </row>
    <row r="1184" spans="1:23" x14ac:dyDescent="0.25">
      <c r="A1184" s="5"/>
      <c r="B1184" t="s">
        <v>5441</v>
      </c>
      <c r="C1184" t="str">
        <f t="shared" si="63"/>
        <v>DELETED</v>
      </c>
      <c r="D1184" s="5" t="s">
        <v>5431</v>
      </c>
      <c r="E1184" s="5"/>
      <c r="F1184" s="5"/>
      <c r="G1184" s="5"/>
      <c r="H1184" s="6" t="s">
        <v>2870</v>
      </c>
      <c r="I1184" t="s">
        <v>1234</v>
      </c>
      <c r="J1184" t="s">
        <v>1775</v>
      </c>
      <c r="K1184" t="s">
        <v>1964</v>
      </c>
      <c r="L1184" t="s">
        <v>2219</v>
      </c>
      <c r="M1184" t="s">
        <v>2179</v>
      </c>
      <c r="N1184">
        <v>2012</v>
      </c>
      <c r="O1184" t="s">
        <v>18</v>
      </c>
      <c r="Q1184" t="s">
        <v>1477</v>
      </c>
      <c r="R1184" t="s">
        <v>1478</v>
      </c>
      <c r="T1184" t="s">
        <v>999</v>
      </c>
      <c r="V1184" t="s">
        <v>1070</v>
      </c>
      <c r="W1184" t="s">
        <v>2143</v>
      </c>
    </row>
    <row r="1185" spans="1:24" x14ac:dyDescent="0.25">
      <c r="A1185" s="5"/>
      <c r="B1185" t="s">
        <v>5426</v>
      </c>
      <c r="C1185" t="str">
        <f t="shared" si="63"/>
        <v>READ</v>
      </c>
      <c r="D1185" s="5"/>
      <c r="E1185" s="5"/>
      <c r="F1185" s="5"/>
      <c r="G1185" s="5"/>
      <c r="H1185" s="6" t="s">
        <v>5175</v>
      </c>
      <c r="I1185" t="s">
        <v>4380</v>
      </c>
      <c r="J1185" t="s">
        <v>7245</v>
      </c>
      <c r="K1185" t="s">
        <v>6454</v>
      </c>
      <c r="L1185" t="s">
        <v>6455</v>
      </c>
      <c r="N1185">
        <v>2014</v>
      </c>
      <c r="Q1185">
        <v>61</v>
      </c>
      <c r="R1185">
        <v>74</v>
      </c>
      <c r="V1185" t="s">
        <v>6456</v>
      </c>
      <c r="W1185" t="s">
        <v>5539</v>
      </c>
    </row>
    <row r="1186" spans="1:24" x14ac:dyDescent="0.25">
      <c r="A1186" s="5"/>
      <c r="B1186" t="s">
        <v>5426</v>
      </c>
      <c r="C1186" t="str">
        <f t="shared" si="63"/>
        <v>DELETED</v>
      </c>
      <c r="D1186" s="5" t="s">
        <v>5431</v>
      </c>
      <c r="E1186" s="5"/>
      <c r="F1186" s="5"/>
      <c r="G1186" s="5"/>
      <c r="H1186" s="6" t="s">
        <v>4769</v>
      </c>
      <c r="I1186" t="s">
        <v>4032</v>
      </c>
      <c r="J1186" t="s">
        <v>7026</v>
      </c>
      <c r="K1186" t="s">
        <v>5588</v>
      </c>
      <c r="L1186" t="s">
        <v>5589</v>
      </c>
      <c r="N1186">
        <v>2024</v>
      </c>
      <c r="Q1186">
        <v>218</v>
      </c>
      <c r="R1186">
        <v>228</v>
      </c>
      <c r="V1186" t="s">
        <v>5492</v>
      </c>
      <c r="W1186" t="s">
        <v>5498</v>
      </c>
    </row>
    <row r="1187" spans="1:24" x14ac:dyDescent="0.25">
      <c r="A1187" s="5"/>
      <c r="B1187" t="s">
        <v>5424</v>
      </c>
      <c r="C1187" t="str">
        <f t="shared" si="63"/>
        <v>DELETED</v>
      </c>
      <c r="D1187" s="5"/>
      <c r="E1187" s="5"/>
      <c r="F1187" s="5" t="s">
        <v>5431</v>
      </c>
      <c r="G1187" s="5"/>
      <c r="H1187" s="6" t="s">
        <v>4835</v>
      </c>
      <c r="I1187" t="s">
        <v>4083</v>
      </c>
      <c r="J1187" t="s">
        <v>4609</v>
      </c>
      <c r="K1187" t="s">
        <v>5721</v>
      </c>
      <c r="L1187" t="s">
        <v>5642</v>
      </c>
      <c r="N1187">
        <v>2024</v>
      </c>
      <c r="Q1187">
        <v>89</v>
      </c>
      <c r="R1187">
        <v>102</v>
      </c>
      <c r="V1187" t="s">
        <v>5460</v>
      </c>
      <c r="W1187" t="s">
        <v>5505</v>
      </c>
    </row>
    <row r="1188" spans="1:24" x14ac:dyDescent="0.25">
      <c r="A1188" s="5"/>
      <c r="B1188" t="s">
        <v>5436</v>
      </c>
      <c r="C1188" t="str">
        <f t="shared" si="63"/>
        <v>DELETED</v>
      </c>
      <c r="D1188" s="5"/>
      <c r="E1188" s="5" t="s">
        <v>5431</v>
      </c>
      <c r="F1188" s="5"/>
      <c r="G1188" s="5"/>
      <c r="H1188" s="6" t="s">
        <v>3938</v>
      </c>
      <c r="I1188" t="s">
        <v>3937</v>
      </c>
      <c r="J1188" t="s">
        <v>3940</v>
      </c>
      <c r="K1188" t="s">
        <v>3939</v>
      </c>
      <c r="L1188" t="s">
        <v>3100</v>
      </c>
      <c r="N1188">
        <v>2012</v>
      </c>
      <c r="O1188">
        <v>85</v>
      </c>
      <c r="P1188">
        <v>8</v>
      </c>
      <c r="Q1188">
        <v>1885</v>
      </c>
      <c r="R1188">
        <v>1898</v>
      </c>
      <c r="T1188" t="s">
        <v>3102</v>
      </c>
    </row>
    <row r="1189" spans="1:24" x14ac:dyDescent="0.25">
      <c r="A1189" s="5"/>
      <c r="B1189" t="s">
        <v>5425</v>
      </c>
      <c r="C1189" t="str">
        <f t="shared" si="63"/>
        <v>DELETED</v>
      </c>
      <c r="D1189" s="5"/>
      <c r="E1189" s="5"/>
      <c r="F1189" s="5" t="s">
        <v>5431</v>
      </c>
      <c r="G1189" s="5"/>
      <c r="H1189" s="6" t="s">
        <v>5249</v>
      </c>
      <c r="I1189" t="s">
        <v>4452</v>
      </c>
      <c r="J1189" t="s">
        <v>1791</v>
      </c>
      <c r="K1189" t="s">
        <v>6620</v>
      </c>
      <c r="L1189" t="s">
        <v>6071</v>
      </c>
      <c r="N1189">
        <v>2012</v>
      </c>
      <c r="O1189">
        <v>11</v>
      </c>
      <c r="P1189">
        <v>4</v>
      </c>
      <c r="Q1189">
        <v>557</v>
      </c>
      <c r="R1189">
        <v>569</v>
      </c>
      <c r="T1189" t="s">
        <v>5519</v>
      </c>
    </row>
    <row r="1190" spans="1:24" x14ac:dyDescent="0.25">
      <c r="A1190" s="5"/>
      <c r="B1190" t="s">
        <v>5426</v>
      </c>
      <c r="C1190" t="str">
        <f t="shared" si="63"/>
        <v>DELETED</v>
      </c>
      <c r="D1190" s="5"/>
      <c r="E1190" s="5" t="s">
        <v>5431</v>
      </c>
      <c r="F1190" s="5"/>
      <c r="G1190" s="5"/>
      <c r="H1190" s="6" t="s">
        <v>5241</v>
      </c>
      <c r="I1190" t="s">
        <v>4444</v>
      </c>
      <c r="J1190" t="s">
        <v>7285</v>
      </c>
      <c r="K1190" t="s">
        <v>6600</v>
      </c>
      <c r="L1190" t="s">
        <v>5592</v>
      </c>
      <c r="N1190">
        <v>2013</v>
      </c>
      <c r="Q1190">
        <v>292</v>
      </c>
      <c r="R1190">
        <v>307</v>
      </c>
      <c r="V1190" t="s">
        <v>6601</v>
      </c>
      <c r="W1190" t="s">
        <v>5640</v>
      </c>
    </row>
    <row r="1191" spans="1:24" x14ac:dyDescent="0.25">
      <c r="A1191" s="5"/>
      <c r="B1191" t="s">
        <v>5424</v>
      </c>
      <c r="C1191" t="str">
        <f t="shared" si="63"/>
        <v>DELETED</v>
      </c>
      <c r="D1191" s="5"/>
      <c r="E1191" s="5" t="s">
        <v>5431</v>
      </c>
      <c r="F1191" s="5"/>
      <c r="G1191" s="5"/>
      <c r="H1191" s="6" t="s">
        <v>5194</v>
      </c>
      <c r="I1191" t="s">
        <v>4398</v>
      </c>
      <c r="J1191" t="s">
        <v>4695</v>
      </c>
      <c r="K1191" t="s">
        <v>6501</v>
      </c>
      <c r="L1191" t="s">
        <v>6416</v>
      </c>
      <c r="N1191">
        <v>2015</v>
      </c>
      <c r="Q1191">
        <v>259</v>
      </c>
      <c r="R1191">
        <v>274</v>
      </c>
      <c r="V1191" t="s">
        <v>6417</v>
      </c>
      <c r="W1191" t="s">
        <v>5539</v>
      </c>
      <c r="X1191" t="s">
        <v>7451</v>
      </c>
    </row>
    <row r="1192" spans="1:24" x14ac:dyDescent="0.25">
      <c r="A1192" s="5"/>
      <c r="B1192" t="s">
        <v>5441</v>
      </c>
      <c r="C1192" t="str">
        <f t="shared" si="63"/>
        <v>DELETED</v>
      </c>
      <c r="D1192" s="5" t="s">
        <v>5431</v>
      </c>
      <c r="E1192" s="5"/>
      <c r="F1192" s="5"/>
      <c r="G1192" s="5"/>
      <c r="H1192" s="6" t="s">
        <v>2882</v>
      </c>
      <c r="I1192" t="s">
        <v>1246</v>
      </c>
      <c r="J1192" t="s">
        <v>1787</v>
      </c>
      <c r="K1192" t="s">
        <v>1976</v>
      </c>
      <c r="L1192" t="s">
        <v>2239</v>
      </c>
      <c r="M1192" t="s">
        <v>2183</v>
      </c>
      <c r="N1192">
        <v>2023</v>
      </c>
      <c r="O1192" t="s">
        <v>18</v>
      </c>
      <c r="Q1192" t="s">
        <v>1413</v>
      </c>
      <c r="R1192" t="s">
        <v>1414</v>
      </c>
      <c r="T1192" t="s">
        <v>18</v>
      </c>
      <c r="V1192" t="s">
        <v>1077</v>
      </c>
      <c r="W1192" t="s">
        <v>2143</v>
      </c>
    </row>
    <row r="1193" spans="1:24" x14ac:dyDescent="0.25">
      <c r="A1193" s="5"/>
      <c r="B1193" t="s">
        <v>5436</v>
      </c>
      <c r="C1193" t="str">
        <f t="shared" si="63"/>
        <v>DELETED</v>
      </c>
      <c r="D1193" s="5"/>
      <c r="E1193" s="5" t="s">
        <v>5431</v>
      </c>
      <c r="F1193" s="5"/>
      <c r="G1193" s="5"/>
      <c r="H1193" s="6" t="s">
        <v>3231</v>
      </c>
      <c r="I1193" t="s">
        <v>3230</v>
      </c>
      <c r="J1193" t="s">
        <v>3239</v>
      </c>
      <c r="K1193" t="s">
        <v>3232</v>
      </c>
      <c r="L1193" t="s">
        <v>3233</v>
      </c>
      <c r="N1193">
        <v>2023</v>
      </c>
      <c r="O1193">
        <v>3</v>
      </c>
      <c r="P1193">
        <v>1</v>
      </c>
      <c r="Q1193">
        <v>100141</v>
      </c>
      <c r="R1193">
        <v>100141</v>
      </c>
      <c r="T1193" t="s">
        <v>3234</v>
      </c>
    </row>
    <row r="1194" spans="1:24" x14ac:dyDescent="0.25">
      <c r="A1194" s="5"/>
      <c r="B1194" t="s">
        <v>5441</v>
      </c>
      <c r="C1194" t="str">
        <f t="shared" si="63"/>
        <v>DELETED</v>
      </c>
      <c r="D1194" s="5" t="s">
        <v>5431</v>
      </c>
      <c r="E1194" s="5"/>
      <c r="F1194" s="5"/>
      <c r="G1194" s="5"/>
      <c r="H1194" s="6" t="s">
        <v>2951</v>
      </c>
      <c r="I1194" t="s">
        <v>1320</v>
      </c>
      <c r="J1194" t="s">
        <v>1848</v>
      </c>
      <c r="K1194" t="s">
        <v>2049</v>
      </c>
      <c r="L1194" t="s">
        <v>2343</v>
      </c>
      <c r="N1194">
        <v>2024</v>
      </c>
      <c r="O1194" t="s">
        <v>1611</v>
      </c>
      <c r="P1194">
        <v>99</v>
      </c>
      <c r="Q1194" t="s">
        <v>1413</v>
      </c>
      <c r="R1194" t="s">
        <v>1415</v>
      </c>
      <c r="T1194" t="s">
        <v>1023</v>
      </c>
      <c r="V1194" t="s">
        <v>18</v>
      </c>
      <c r="W1194" t="s">
        <v>2143</v>
      </c>
    </row>
    <row r="1195" spans="1:24" x14ac:dyDescent="0.25">
      <c r="A1195" s="5"/>
      <c r="B1195" t="s">
        <v>5441</v>
      </c>
      <c r="C1195" t="str">
        <f t="shared" si="63"/>
        <v>DELETED</v>
      </c>
      <c r="D1195" s="5"/>
      <c r="E1195" s="5" t="s">
        <v>5431</v>
      </c>
      <c r="F1195" s="5"/>
      <c r="G1195" s="5"/>
      <c r="H1195" s="6" t="s">
        <v>2952</v>
      </c>
      <c r="I1195" t="s">
        <v>1321</v>
      </c>
      <c r="J1195" t="s">
        <v>1849</v>
      </c>
      <c r="K1195" t="s">
        <v>2050</v>
      </c>
      <c r="L1195" t="s">
        <v>2344</v>
      </c>
      <c r="N1195">
        <v>2018</v>
      </c>
      <c r="O1195" t="s">
        <v>1612</v>
      </c>
      <c r="P1195">
        <v>3</v>
      </c>
      <c r="Q1195" t="s">
        <v>1613</v>
      </c>
      <c r="R1195" t="s">
        <v>1614</v>
      </c>
      <c r="T1195" t="s">
        <v>1024</v>
      </c>
      <c r="V1195" t="s">
        <v>18</v>
      </c>
      <c r="W1195" t="s">
        <v>2143</v>
      </c>
    </row>
    <row r="1196" spans="1:24" x14ac:dyDescent="0.25">
      <c r="A1196" s="5"/>
      <c r="B1196" t="s">
        <v>5436</v>
      </c>
      <c r="C1196" t="str">
        <f t="shared" si="63"/>
        <v>DELETED</v>
      </c>
      <c r="D1196" s="5" t="s">
        <v>5431</v>
      </c>
      <c r="E1196" s="5"/>
      <c r="F1196" s="5"/>
      <c r="G1196" s="5"/>
      <c r="H1196" s="6" t="s">
        <v>3960</v>
      </c>
      <c r="I1196" t="s">
        <v>3959</v>
      </c>
      <c r="J1196" t="s">
        <v>3962</v>
      </c>
      <c r="K1196" t="s">
        <v>3961</v>
      </c>
      <c r="L1196" t="s">
        <v>3100</v>
      </c>
      <c r="N1196">
        <v>2013</v>
      </c>
      <c r="O1196">
        <v>86</v>
      </c>
      <c r="P1196">
        <v>11</v>
      </c>
      <c r="Q1196">
        <v>2939</v>
      </c>
      <c r="R1196">
        <v>2965</v>
      </c>
      <c r="T1196" t="s">
        <v>3102</v>
      </c>
    </row>
    <row r="1197" spans="1:24" x14ac:dyDescent="0.25">
      <c r="A1197" s="5"/>
      <c r="B1197" t="s">
        <v>5424</v>
      </c>
      <c r="C1197" t="str">
        <f t="shared" si="63"/>
        <v>DELETED</v>
      </c>
      <c r="D1197" s="5" t="s">
        <v>5431</v>
      </c>
      <c r="E1197" s="5"/>
      <c r="F1197" s="5"/>
      <c r="G1197" s="5"/>
      <c r="H1197" s="6" t="s">
        <v>4985</v>
      </c>
      <c r="I1197" t="s">
        <v>4212</v>
      </c>
      <c r="J1197" t="s">
        <v>7142</v>
      </c>
      <c r="K1197" t="s">
        <v>6049</v>
      </c>
      <c r="L1197" t="s">
        <v>6000</v>
      </c>
      <c r="N1197">
        <v>2023</v>
      </c>
      <c r="Q1197">
        <v>313</v>
      </c>
      <c r="R1197">
        <v>336</v>
      </c>
      <c r="V1197" t="s">
        <v>6001</v>
      </c>
      <c r="W1197" t="s">
        <v>5725</v>
      </c>
    </row>
    <row r="1198" spans="1:24" x14ac:dyDescent="0.25">
      <c r="A1198" s="5"/>
      <c r="B1198" t="s">
        <v>5436</v>
      </c>
      <c r="C1198" t="str">
        <f t="shared" si="63"/>
        <v>DELETED</v>
      </c>
      <c r="D1198" s="5"/>
      <c r="E1198" s="5" t="s">
        <v>5431</v>
      </c>
      <c r="F1198" s="5"/>
      <c r="G1198" s="5"/>
      <c r="H1198" s="6" t="s">
        <v>3815</v>
      </c>
      <c r="I1198" t="s">
        <v>3814</v>
      </c>
      <c r="J1198" t="s">
        <v>3817</v>
      </c>
      <c r="K1198" t="s">
        <v>3816</v>
      </c>
      <c r="L1198" t="s">
        <v>3312</v>
      </c>
      <c r="M1198" t="s">
        <v>3313</v>
      </c>
      <c r="N1198">
        <v>2013</v>
      </c>
      <c r="O1198">
        <v>9</v>
      </c>
      <c r="Q1198">
        <v>536</v>
      </c>
      <c r="R1198">
        <v>546</v>
      </c>
      <c r="T1198" t="s">
        <v>3314</v>
      </c>
    </row>
    <row r="1199" spans="1:24" x14ac:dyDescent="0.25">
      <c r="A1199" s="5"/>
      <c r="B1199" t="s">
        <v>5425</v>
      </c>
      <c r="C1199" t="str">
        <f t="shared" si="63"/>
        <v>DELETED</v>
      </c>
      <c r="D1199" s="5" t="s">
        <v>5431</v>
      </c>
      <c r="E1199" s="5"/>
      <c r="F1199" s="5"/>
      <c r="G1199" s="5"/>
      <c r="H1199" s="6" t="s">
        <v>5215</v>
      </c>
      <c r="I1199" t="s">
        <v>4418</v>
      </c>
      <c r="J1199" t="s">
        <v>7270</v>
      </c>
      <c r="K1199" t="s">
        <v>6542</v>
      </c>
      <c r="L1199" t="s">
        <v>5501</v>
      </c>
      <c r="N1199">
        <v>2014</v>
      </c>
      <c r="O1199">
        <v>6</v>
      </c>
      <c r="P1199">
        <v>1</v>
      </c>
      <c r="Q1199">
        <v>33</v>
      </c>
      <c r="R1199">
        <v>38</v>
      </c>
      <c r="T1199" t="s">
        <v>964</v>
      </c>
    </row>
    <row r="1200" spans="1:24" x14ac:dyDescent="0.25">
      <c r="A1200" s="5"/>
      <c r="B1200" t="s">
        <v>5436</v>
      </c>
      <c r="C1200" t="str">
        <f t="shared" si="63"/>
        <v>READ</v>
      </c>
      <c r="D1200" s="5"/>
      <c r="E1200" s="5"/>
      <c r="F1200" s="5"/>
      <c r="G1200" s="5"/>
      <c r="H1200" s="6" t="s">
        <v>3332</v>
      </c>
      <c r="I1200" t="s">
        <v>3331</v>
      </c>
      <c r="J1200" t="s">
        <v>3334</v>
      </c>
      <c r="K1200" t="s">
        <v>3333</v>
      </c>
      <c r="L1200" t="s">
        <v>3078</v>
      </c>
      <c r="N1200">
        <v>2018</v>
      </c>
      <c r="O1200">
        <v>117</v>
      </c>
      <c r="Q1200">
        <v>373</v>
      </c>
      <c r="R1200">
        <v>392</v>
      </c>
      <c r="T1200" t="s">
        <v>955</v>
      </c>
    </row>
    <row r="1201" spans="1:24" x14ac:dyDescent="0.25">
      <c r="A1201" s="5"/>
      <c r="B1201" t="s">
        <v>5424</v>
      </c>
      <c r="C1201" t="str">
        <f t="shared" si="63"/>
        <v>DELETED</v>
      </c>
      <c r="D1201" s="5" t="s">
        <v>5431</v>
      </c>
      <c r="E1201" s="5"/>
      <c r="F1201" s="5"/>
      <c r="G1201" s="5"/>
      <c r="H1201" s="6" t="s">
        <v>4887</v>
      </c>
      <c r="I1201" t="s">
        <v>4127</v>
      </c>
      <c r="J1201" t="s">
        <v>7036</v>
      </c>
      <c r="K1201" t="s">
        <v>5824</v>
      </c>
      <c r="L1201" t="s">
        <v>5615</v>
      </c>
      <c r="N1201">
        <v>2024</v>
      </c>
      <c r="Q1201">
        <v>23</v>
      </c>
      <c r="R1201">
        <v>55</v>
      </c>
      <c r="V1201" t="s">
        <v>5616</v>
      </c>
      <c r="W1201" t="s">
        <v>5539</v>
      </c>
      <c r="X1201" t="s">
        <v>7451</v>
      </c>
    </row>
    <row r="1202" spans="1:24" x14ac:dyDescent="0.25">
      <c r="A1202" s="5"/>
      <c r="B1202" t="s">
        <v>5424</v>
      </c>
      <c r="C1202" t="str">
        <f t="shared" si="63"/>
        <v>DELETED</v>
      </c>
      <c r="D1202" s="5"/>
      <c r="E1202" s="5" t="s">
        <v>5431</v>
      </c>
      <c r="F1202" s="5"/>
      <c r="G1202" s="5"/>
      <c r="H1202" s="6" t="s">
        <v>5128</v>
      </c>
      <c r="I1202" t="s">
        <v>4340</v>
      </c>
      <c r="J1202" t="s">
        <v>7215</v>
      </c>
      <c r="K1202" t="s">
        <v>6357</v>
      </c>
      <c r="L1202" t="s">
        <v>6358</v>
      </c>
      <c r="N1202">
        <v>2017</v>
      </c>
      <c r="Q1202">
        <v>225</v>
      </c>
      <c r="R1202">
        <v>249</v>
      </c>
      <c r="V1202" t="s">
        <v>6359</v>
      </c>
      <c r="W1202" t="s">
        <v>5539</v>
      </c>
    </row>
    <row r="1203" spans="1:24" x14ac:dyDescent="0.25">
      <c r="A1203" s="5"/>
      <c r="B1203" t="s">
        <v>5448</v>
      </c>
      <c r="C1203" t="str">
        <f t="shared" si="63"/>
        <v>DELETED</v>
      </c>
      <c r="D1203" s="5"/>
      <c r="E1203" s="5" t="s">
        <v>5431</v>
      </c>
      <c r="F1203" s="5"/>
      <c r="G1203" s="5"/>
      <c r="H1203" s="6" t="s">
        <v>2908</v>
      </c>
      <c r="I1203" t="s">
        <v>1273</v>
      </c>
      <c r="J1203" t="s">
        <v>1811</v>
      </c>
      <c r="K1203" t="s">
        <v>2003</v>
      </c>
      <c r="L1203" t="s">
        <v>2263</v>
      </c>
      <c r="N1203">
        <v>2010</v>
      </c>
      <c r="O1203" t="s">
        <v>18</v>
      </c>
      <c r="Q1203" t="s">
        <v>1543</v>
      </c>
      <c r="R1203" t="s">
        <v>1544</v>
      </c>
      <c r="T1203" t="s">
        <v>18</v>
      </c>
      <c r="V1203" t="s">
        <v>1099</v>
      </c>
      <c r="W1203" t="s">
        <v>2143</v>
      </c>
    </row>
    <row r="1204" spans="1:24" x14ac:dyDescent="0.25">
      <c r="A1204" s="5"/>
      <c r="B1204" t="s">
        <v>5448</v>
      </c>
      <c r="C1204" t="str">
        <f t="shared" si="63"/>
        <v>DELETED</v>
      </c>
      <c r="D1204" s="5" t="s">
        <v>5431</v>
      </c>
      <c r="E1204" s="5"/>
      <c r="F1204" s="5"/>
      <c r="G1204" s="5"/>
      <c r="H1204" t="s">
        <v>18</v>
      </c>
      <c r="I1204" t="s">
        <v>1375</v>
      </c>
      <c r="J1204" t="s">
        <v>1903</v>
      </c>
      <c r="K1204" t="s">
        <v>2104</v>
      </c>
      <c r="L1204" t="s">
        <v>2414</v>
      </c>
      <c r="N1204">
        <v>2016</v>
      </c>
      <c r="O1204" t="s">
        <v>18</v>
      </c>
      <c r="Q1204" t="s">
        <v>1509</v>
      </c>
      <c r="R1204" t="s">
        <v>1696</v>
      </c>
      <c r="T1204" t="s">
        <v>18</v>
      </c>
      <c r="V1204" t="s">
        <v>1172</v>
      </c>
      <c r="W1204" t="s">
        <v>2146</v>
      </c>
    </row>
    <row r="1205" spans="1:24" x14ac:dyDescent="0.25">
      <c r="A1205" s="5"/>
      <c r="B1205" t="s">
        <v>5448</v>
      </c>
      <c r="C1205" t="str">
        <f t="shared" si="63"/>
        <v>DELETED</v>
      </c>
      <c r="D1205" s="5"/>
      <c r="E1205" s="5"/>
      <c r="F1205" s="5" t="s">
        <v>5431</v>
      </c>
      <c r="G1205" s="5"/>
      <c r="H1205" t="s">
        <v>18</v>
      </c>
      <c r="I1205" t="s">
        <v>1377</v>
      </c>
      <c r="J1205" t="s">
        <v>1903</v>
      </c>
      <c r="K1205" t="s">
        <v>2106</v>
      </c>
      <c r="L1205" t="s">
        <v>2414</v>
      </c>
      <c r="N1205">
        <v>2016</v>
      </c>
      <c r="O1205" t="s">
        <v>18</v>
      </c>
      <c r="Q1205" t="s">
        <v>1429</v>
      </c>
      <c r="R1205" t="s">
        <v>1700</v>
      </c>
      <c r="T1205" t="s">
        <v>18</v>
      </c>
      <c r="V1205" t="s">
        <v>1172</v>
      </c>
      <c r="W1205" t="s">
        <v>2146</v>
      </c>
    </row>
    <row r="1206" spans="1:24" x14ac:dyDescent="0.25">
      <c r="A1206" s="5"/>
      <c r="B1206" t="s">
        <v>5448</v>
      </c>
      <c r="C1206" t="str">
        <f t="shared" si="63"/>
        <v>DELETED</v>
      </c>
      <c r="D1206" s="5"/>
      <c r="E1206" s="5"/>
      <c r="F1206" s="5" t="s">
        <v>5431</v>
      </c>
      <c r="G1206" s="5"/>
      <c r="H1206" t="s">
        <v>18</v>
      </c>
      <c r="I1206" t="s">
        <v>1390</v>
      </c>
      <c r="J1206" t="s">
        <v>1903</v>
      </c>
      <c r="K1206" t="s">
        <v>2118</v>
      </c>
      <c r="L1206" t="s">
        <v>2414</v>
      </c>
      <c r="N1206">
        <v>2016</v>
      </c>
      <c r="O1206" t="s">
        <v>18</v>
      </c>
      <c r="Q1206" t="s">
        <v>1711</v>
      </c>
      <c r="R1206" t="s">
        <v>1498</v>
      </c>
      <c r="T1206" t="s">
        <v>18</v>
      </c>
      <c r="V1206" t="s">
        <v>1172</v>
      </c>
      <c r="W1206" t="s">
        <v>2146</v>
      </c>
    </row>
    <row r="1207" spans="1:24" x14ac:dyDescent="0.25">
      <c r="A1207" s="5"/>
      <c r="B1207" t="s">
        <v>5448</v>
      </c>
      <c r="C1207" t="str">
        <f t="shared" si="63"/>
        <v>DELETED</v>
      </c>
      <c r="D1207" s="5" t="s">
        <v>5431</v>
      </c>
      <c r="E1207" s="5"/>
      <c r="F1207" s="5"/>
      <c r="G1207" s="5"/>
      <c r="H1207" t="s">
        <v>18</v>
      </c>
      <c r="I1207" t="s">
        <v>1387</v>
      </c>
      <c r="J1207" t="s">
        <v>1903</v>
      </c>
      <c r="K1207" t="s">
        <v>2115</v>
      </c>
      <c r="L1207" t="s">
        <v>2414</v>
      </c>
      <c r="N1207">
        <v>2016</v>
      </c>
      <c r="O1207" t="s">
        <v>18</v>
      </c>
      <c r="Q1207" t="s">
        <v>1714</v>
      </c>
      <c r="R1207" t="s">
        <v>1715</v>
      </c>
      <c r="T1207" t="s">
        <v>18</v>
      </c>
      <c r="V1207" t="s">
        <v>1172</v>
      </c>
      <c r="W1207" t="s">
        <v>2146</v>
      </c>
    </row>
    <row r="1208" spans="1:24" x14ac:dyDescent="0.25">
      <c r="A1208" s="5"/>
      <c r="B1208" t="s">
        <v>5424</v>
      </c>
      <c r="C1208" t="str">
        <f t="shared" ref="C1208:C1234" si="64">IF(OR(D1208="x",E1208="x",F1208="x",G1208="x"),"DELETED","READ")</f>
        <v>DELETED</v>
      </c>
      <c r="D1208" s="5" t="s">
        <v>5431</v>
      </c>
      <c r="E1208" s="5"/>
      <c r="F1208" s="5"/>
      <c r="G1208" s="5"/>
      <c r="H1208" s="6" t="s">
        <v>4784</v>
      </c>
      <c r="I1208" t="s">
        <v>4040</v>
      </c>
      <c r="J1208" t="s">
        <v>7036</v>
      </c>
      <c r="K1208" t="s">
        <v>5614</v>
      </c>
      <c r="L1208" t="s">
        <v>5615</v>
      </c>
      <c r="N1208">
        <v>2024</v>
      </c>
      <c r="Q1208">
        <v>121</v>
      </c>
      <c r="R1208">
        <v>142</v>
      </c>
      <c r="V1208" t="s">
        <v>5616</v>
      </c>
      <c r="W1208" t="s">
        <v>5539</v>
      </c>
      <c r="X1208" t="s">
        <v>7451</v>
      </c>
    </row>
    <row r="1209" spans="1:24" x14ac:dyDescent="0.25">
      <c r="A1209" s="5"/>
      <c r="B1209" t="s">
        <v>5424</v>
      </c>
      <c r="C1209" t="str">
        <f t="shared" si="64"/>
        <v>DELETED</v>
      </c>
      <c r="D1209" s="5"/>
      <c r="E1209" s="5" t="s">
        <v>5431</v>
      </c>
      <c r="F1209" s="5"/>
      <c r="G1209" s="5"/>
      <c r="H1209" s="6" t="s">
        <v>5212</v>
      </c>
      <c r="I1209" t="s">
        <v>4416</v>
      </c>
      <c r="J1209" t="s">
        <v>7268</v>
      </c>
      <c r="K1209" t="s">
        <v>6539</v>
      </c>
      <c r="L1209" t="s">
        <v>6521</v>
      </c>
      <c r="N1209">
        <v>2015</v>
      </c>
      <c r="Q1209">
        <v>351</v>
      </c>
      <c r="R1209">
        <v>380</v>
      </c>
      <c r="V1209" t="s">
        <v>6522</v>
      </c>
      <c r="W1209" t="s">
        <v>5640</v>
      </c>
      <c r="X1209" t="s">
        <v>7451</v>
      </c>
    </row>
    <row r="1210" spans="1:24" x14ac:dyDescent="0.25">
      <c r="A1210" s="5"/>
      <c r="B1210" t="s">
        <v>5448</v>
      </c>
      <c r="C1210" t="str">
        <f t="shared" si="64"/>
        <v>DELETED</v>
      </c>
      <c r="D1210" s="5" t="s">
        <v>5431</v>
      </c>
      <c r="E1210" s="5"/>
      <c r="F1210" s="5"/>
      <c r="G1210" s="5"/>
      <c r="H1210" s="6" t="s">
        <v>3555</v>
      </c>
      <c r="I1210" t="s">
        <v>3554</v>
      </c>
      <c r="J1210" t="s">
        <v>3559</v>
      </c>
      <c r="K1210" t="s">
        <v>3556</v>
      </c>
      <c r="L1210" t="s">
        <v>3557</v>
      </c>
      <c r="N1210">
        <v>2019</v>
      </c>
      <c r="Q1210">
        <v>369</v>
      </c>
      <c r="R1210">
        <v>392</v>
      </c>
      <c r="V1210" t="s">
        <v>3558</v>
      </c>
      <c r="W1210" t="s">
        <v>3529</v>
      </c>
    </row>
    <row r="1211" spans="1:24" x14ac:dyDescent="0.25">
      <c r="A1211" s="5"/>
      <c r="B1211" t="s">
        <v>5424</v>
      </c>
      <c r="C1211" t="str">
        <f t="shared" si="64"/>
        <v>DELETED</v>
      </c>
      <c r="D1211" s="5" t="s">
        <v>5431</v>
      </c>
      <c r="E1211" s="5"/>
      <c r="F1211" s="5"/>
      <c r="G1211" s="5"/>
      <c r="H1211" s="6" t="s">
        <v>5077</v>
      </c>
      <c r="I1211" t="s">
        <v>4294</v>
      </c>
      <c r="J1211" t="s">
        <v>7186</v>
      </c>
      <c r="K1211" t="s">
        <v>6246</v>
      </c>
      <c r="L1211" t="s">
        <v>6247</v>
      </c>
      <c r="N1211">
        <v>2019</v>
      </c>
      <c r="Q1211">
        <v>439</v>
      </c>
      <c r="R1211">
        <v>457</v>
      </c>
      <c r="V1211" t="s">
        <v>6248</v>
      </c>
      <c r="W1211" t="s">
        <v>5539</v>
      </c>
    </row>
    <row r="1212" spans="1:24" x14ac:dyDescent="0.25">
      <c r="A1212" s="5"/>
      <c r="B1212" t="s">
        <v>5424</v>
      </c>
      <c r="C1212" t="str">
        <f t="shared" si="64"/>
        <v>DELETED</v>
      </c>
      <c r="D1212" s="5"/>
      <c r="E1212" s="5"/>
      <c r="F1212" s="5" t="s">
        <v>5431</v>
      </c>
      <c r="G1212" s="5"/>
      <c r="H1212" s="6" t="s">
        <v>4783</v>
      </c>
      <c r="I1212" t="s">
        <v>4039</v>
      </c>
      <c r="J1212" t="s">
        <v>7035</v>
      </c>
      <c r="K1212" t="s">
        <v>5611</v>
      </c>
      <c r="L1212" t="s">
        <v>5612</v>
      </c>
      <c r="N1212">
        <v>2024</v>
      </c>
      <c r="Q1212">
        <v>227</v>
      </c>
      <c r="R1212">
        <v>258</v>
      </c>
      <c r="V1212" t="s">
        <v>5613</v>
      </c>
      <c r="W1212" t="s">
        <v>5539</v>
      </c>
    </row>
    <row r="1213" spans="1:24" x14ac:dyDescent="0.25">
      <c r="A1213" s="5"/>
      <c r="B1213" t="s">
        <v>5424</v>
      </c>
      <c r="C1213" t="str">
        <f t="shared" si="64"/>
        <v>DELETED</v>
      </c>
      <c r="D1213" s="5"/>
      <c r="E1213" s="5" t="s">
        <v>5431</v>
      </c>
      <c r="F1213" s="5"/>
      <c r="G1213" s="5"/>
      <c r="H1213" s="6" t="s">
        <v>4865</v>
      </c>
      <c r="I1213" t="s">
        <v>4109</v>
      </c>
      <c r="J1213" t="s">
        <v>7035</v>
      </c>
      <c r="K1213" t="s">
        <v>5783</v>
      </c>
      <c r="L1213" t="s">
        <v>5612</v>
      </c>
      <c r="N1213">
        <v>2024</v>
      </c>
      <c r="Q1213">
        <v>151</v>
      </c>
      <c r="R1213">
        <v>184</v>
      </c>
      <c r="V1213" t="s">
        <v>5613</v>
      </c>
      <c r="W1213" t="s">
        <v>5539</v>
      </c>
    </row>
    <row r="1214" spans="1:24" x14ac:dyDescent="0.25">
      <c r="A1214" s="5"/>
      <c r="B1214" t="s">
        <v>5424</v>
      </c>
      <c r="C1214" t="str">
        <f t="shared" si="64"/>
        <v>DELETED</v>
      </c>
      <c r="D1214" s="5"/>
      <c r="E1214" s="5"/>
      <c r="F1214" s="5" t="s">
        <v>5431</v>
      </c>
      <c r="G1214" s="5"/>
      <c r="H1214" s="6" t="s">
        <v>5201</v>
      </c>
      <c r="I1214" t="s">
        <v>4405</v>
      </c>
      <c r="J1214" t="s">
        <v>7262</v>
      </c>
      <c r="K1214" t="s">
        <v>6515</v>
      </c>
      <c r="L1214" t="s">
        <v>6516</v>
      </c>
      <c r="N1214">
        <v>2015</v>
      </c>
      <c r="Q1214">
        <v>87</v>
      </c>
      <c r="R1214">
        <v>118</v>
      </c>
      <c r="V1214" t="s">
        <v>6517</v>
      </c>
      <c r="W1214" t="s">
        <v>5640</v>
      </c>
    </row>
    <row r="1215" spans="1:24" x14ac:dyDescent="0.25">
      <c r="A1215" s="5"/>
      <c r="B1215" t="s">
        <v>5424</v>
      </c>
      <c r="C1215" t="str">
        <f t="shared" si="64"/>
        <v>DELETED</v>
      </c>
      <c r="D1215" s="5" t="s">
        <v>5431</v>
      </c>
      <c r="E1215" s="5"/>
      <c r="F1215" s="5"/>
      <c r="G1215" s="5"/>
      <c r="H1215" s="6" t="s">
        <v>5088</v>
      </c>
      <c r="I1215" t="s">
        <v>4303</v>
      </c>
      <c r="J1215" t="s">
        <v>4685</v>
      </c>
      <c r="K1215" t="s">
        <v>6268</v>
      </c>
      <c r="L1215" t="s">
        <v>6269</v>
      </c>
      <c r="N1215">
        <v>2020</v>
      </c>
      <c r="Q1215">
        <v>27</v>
      </c>
      <c r="R1215">
        <v>63</v>
      </c>
      <c r="V1215" t="s">
        <v>6270</v>
      </c>
      <c r="W1215" t="s">
        <v>5539</v>
      </c>
      <c r="X1215" t="s">
        <v>7451</v>
      </c>
    </row>
    <row r="1216" spans="1:24" x14ac:dyDescent="0.25">
      <c r="A1216" s="5"/>
      <c r="B1216" t="s">
        <v>5424</v>
      </c>
      <c r="C1216" t="str">
        <f t="shared" si="64"/>
        <v>DELETED</v>
      </c>
      <c r="D1216" s="5"/>
      <c r="E1216" s="5"/>
      <c r="F1216" s="5" t="s">
        <v>5431</v>
      </c>
      <c r="G1216" s="5"/>
      <c r="H1216" s="6" t="s">
        <v>4989</v>
      </c>
      <c r="I1216" t="s">
        <v>4216</v>
      </c>
      <c r="J1216" t="s">
        <v>4667</v>
      </c>
      <c r="K1216" t="s">
        <v>6058</v>
      </c>
      <c r="L1216" t="s">
        <v>6059</v>
      </c>
      <c r="N1216">
        <v>2022</v>
      </c>
      <c r="Q1216">
        <v>31</v>
      </c>
      <c r="R1216">
        <v>102</v>
      </c>
      <c r="V1216" t="s">
        <v>6060</v>
      </c>
      <c r="W1216" t="s">
        <v>5505</v>
      </c>
    </row>
    <row r="1217" spans="1:24" x14ac:dyDescent="0.25">
      <c r="A1217" s="5"/>
      <c r="B1217" t="s">
        <v>5424</v>
      </c>
      <c r="C1217" t="str">
        <f t="shared" si="64"/>
        <v>DELETED</v>
      </c>
      <c r="D1217" s="5" t="s">
        <v>5431</v>
      </c>
      <c r="E1217" s="5"/>
      <c r="F1217" s="5"/>
      <c r="G1217" s="5"/>
      <c r="H1217" s="6" t="s">
        <v>5034</v>
      </c>
      <c r="I1217" t="s">
        <v>4257</v>
      </c>
      <c r="J1217" t="s">
        <v>4675</v>
      </c>
      <c r="K1217" t="s">
        <v>6152</v>
      </c>
      <c r="L1217" t="s">
        <v>6153</v>
      </c>
      <c r="N1217">
        <v>2024</v>
      </c>
      <c r="Q1217">
        <v>193</v>
      </c>
      <c r="R1217">
        <v>260</v>
      </c>
      <c r="V1217" t="s">
        <v>6154</v>
      </c>
      <c r="W1217" t="s">
        <v>5498</v>
      </c>
      <c r="X1217" t="s">
        <v>7451</v>
      </c>
    </row>
    <row r="1218" spans="1:24" x14ac:dyDescent="0.25">
      <c r="A1218" s="5"/>
      <c r="B1218" t="s">
        <v>5424</v>
      </c>
      <c r="C1218" t="str">
        <f t="shared" si="64"/>
        <v>DELETED</v>
      </c>
      <c r="D1218" s="5" t="s">
        <v>5431</v>
      </c>
      <c r="E1218" s="5"/>
      <c r="F1218" s="5"/>
      <c r="G1218" s="5"/>
      <c r="H1218" s="6" t="s">
        <v>4860</v>
      </c>
      <c r="I1218" t="s">
        <v>4104</v>
      </c>
      <c r="J1218" t="s">
        <v>7077</v>
      </c>
      <c r="K1218" t="s">
        <v>5768</v>
      </c>
      <c r="L1218" t="s">
        <v>5769</v>
      </c>
      <c r="N1218">
        <v>2025</v>
      </c>
      <c r="Q1218">
        <v>123</v>
      </c>
      <c r="R1218">
        <v>240</v>
      </c>
      <c r="V1218" t="s">
        <v>5770</v>
      </c>
      <c r="W1218" t="s">
        <v>5498</v>
      </c>
      <c r="X1218" t="s">
        <v>7451</v>
      </c>
    </row>
    <row r="1219" spans="1:24" x14ac:dyDescent="0.25">
      <c r="A1219" s="5"/>
      <c r="B1219" t="s">
        <v>5424</v>
      </c>
      <c r="C1219" t="str">
        <f t="shared" si="64"/>
        <v>DELETED</v>
      </c>
      <c r="D1219" s="5"/>
      <c r="E1219" s="5" t="s">
        <v>5431</v>
      </c>
      <c r="F1219" s="5"/>
      <c r="G1219" s="5"/>
      <c r="H1219" s="6" t="s">
        <v>5210</v>
      </c>
      <c r="I1219" t="s">
        <v>4414</v>
      </c>
      <c r="J1219" t="s">
        <v>4699</v>
      </c>
      <c r="K1219" t="s">
        <v>6533</v>
      </c>
      <c r="L1219" t="s">
        <v>6534</v>
      </c>
      <c r="N1219">
        <v>2015</v>
      </c>
      <c r="Q1219">
        <v>157</v>
      </c>
      <c r="R1219">
        <v>176</v>
      </c>
      <c r="V1219" t="s">
        <v>6535</v>
      </c>
      <c r="W1219" t="s">
        <v>5539</v>
      </c>
      <c r="X1219" t="s">
        <v>7451</v>
      </c>
    </row>
    <row r="1220" spans="1:24" x14ac:dyDescent="0.25">
      <c r="A1220" s="5"/>
      <c r="B1220" t="s">
        <v>5424</v>
      </c>
      <c r="C1220" t="str">
        <f t="shared" si="64"/>
        <v>DELETED</v>
      </c>
      <c r="D1220" s="5"/>
      <c r="E1220" s="5"/>
      <c r="F1220" s="5" t="s">
        <v>5431</v>
      </c>
      <c r="G1220" s="5"/>
      <c r="H1220" s="6" t="s">
        <v>4856</v>
      </c>
      <c r="I1220" t="s">
        <v>4100</v>
      </c>
      <c r="J1220" t="s">
        <v>4625</v>
      </c>
      <c r="K1220" t="s">
        <v>5758</v>
      </c>
      <c r="L1220" t="s">
        <v>5659</v>
      </c>
      <c r="N1220">
        <v>2025</v>
      </c>
      <c r="Q1220">
        <v>109</v>
      </c>
      <c r="R1220">
        <v>154</v>
      </c>
      <c r="V1220" t="s">
        <v>5660</v>
      </c>
      <c r="W1220" t="s">
        <v>5498</v>
      </c>
    </row>
    <row r="1221" spans="1:24" x14ac:dyDescent="0.25">
      <c r="A1221" s="5"/>
      <c r="B1221" t="s">
        <v>5448</v>
      </c>
      <c r="C1221" t="str">
        <f t="shared" si="64"/>
        <v>DELETED</v>
      </c>
      <c r="D1221" s="5"/>
      <c r="E1221" s="5" t="s">
        <v>5431</v>
      </c>
      <c r="F1221" s="5"/>
      <c r="G1221" s="5"/>
      <c r="H1221" s="6" t="s">
        <v>3881</v>
      </c>
      <c r="I1221" t="s">
        <v>3880</v>
      </c>
      <c r="J1221" t="s">
        <v>3884</v>
      </c>
      <c r="K1221" t="s">
        <v>3883</v>
      </c>
      <c r="L1221" t="s">
        <v>3882</v>
      </c>
      <c r="N1221">
        <v>2020</v>
      </c>
      <c r="O1221">
        <v>117</v>
      </c>
      <c r="P1221">
        <v>1</v>
      </c>
      <c r="Q1221">
        <v>1</v>
      </c>
      <c r="R1221">
        <v>34</v>
      </c>
      <c r="T1221" t="s">
        <v>3852</v>
      </c>
      <c r="W1221" t="s">
        <v>3851</v>
      </c>
      <c r="X1221" t="s">
        <v>7451</v>
      </c>
    </row>
    <row r="1222" spans="1:24" x14ac:dyDescent="0.25">
      <c r="A1222" s="5"/>
      <c r="B1222" t="s">
        <v>5424</v>
      </c>
      <c r="C1222" t="str">
        <f t="shared" si="64"/>
        <v>DELETED</v>
      </c>
      <c r="D1222" s="5"/>
      <c r="E1222" s="5" t="s">
        <v>5431</v>
      </c>
      <c r="F1222" s="5"/>
      <c r="G1222" s="5"/>
      <c r="H1222" s="6" t="s">
        <v>5155</v>
      </c>
      <c r="I1222" t="s">
        <v>4363</v>
      </c>
      <c r="J1222" t="s">
        <v>7231</v>
      </c>
      <c r="K1222" t="s">
        <v>6412</v>
      </c>
      <c r="L1222" t="s">
        <v>6413</v>
      </c>
      <c r="N1222">
        <v>2016</v>
      </c>
      <c r="Q1222">
        <v>107</v>
      </c>
      <c r="R1222">
        <v>134</v>
      </c>
      <c r="V1222" t="s">
        <v>6414</v>
      </c>
      <c r="W1222" t="s">
        <v>5539</v>
      </c>
    </row>
    <row r="1223" spans="1:24" x14ac:dyDescent="0.25">
      <c r="A1223" s="5"/>
      <c r="B1223" t="s">
        <v>5424</v>
      </c>
      <c r="C1223" t="str">
        <f t="shared" si="64"/>
        <v>DELETED</v>
      </c>
      <c r="D1223" s="5"/>
      <c r="E1223" s="5"/>
      <c r="F1223" s="5" t="s">
        <v>5431</v>
      </c>
      <c r="G1223" s="5"/>
      <c r="H1223" s="6" t="s">
        <v>4907</v>
      </c>
      <c r="I1223" t="s">
        <v>4144</v>
      </c>
      <c r="J1223" t="s">
        <v>7101</v>
      </c>
      <c r="K1223" t="s">
        <v>5869</v>
      </c>
      <c r="L1223" t="s">
        <v>5870</v>
      </c>
      <c r="N1223">
        <v>2022</v>
      </c>
      <c r="Q1223">
        <v>175</v>
      </c>
      <c r="R1223">
        <v>206</v>
      </c>
      <c r="V1223" t="s">
        <v>5871</v>
      </c>
      <c r="W1223" t="s">
        <v>5505</v>
      </c>
    </row>
    <row r="1224" spans="1:24" x14ac:dyDescent="0.25">
      <c r="A1224" s="5"/>
      <c r="B1224" t="s">
        <v>5424</v>
      </c>
      <c r="C1224" t="str">
        <f t="shared" si="64"/>
        <v>DELETED</v>
      </c>
      <c r="D1224" s="5"/>
      <c r="E1224" s="5" t="s">
        <v>5431</v>
      </c>
      <c r="F1224" s="5"/>
      <c r="G1224" s="5"/>
      <c r="H1224" s="6" t="s">
        <v>5323</v>
      </c>
      <c r="I1224" t="s">
        <v>4518</v>
      </c>
      <c r="J1224" t="s">
        <v>7345</v>
      </c>
      <c r="K1224" t="s">
        <v>6776</v>
      </c>
      <c r="L1224" t="s">
        <v>6777</v>
      </c>
      <c r="N1224">
        <v>2010</v>
      </c>
      <c r="Q1224">
        <v>115</v>
      </c>
      <c r="R1224">
        <v>136</v>
      </c>
      <c r="V1224" t="s">
        <v>6778</v>
      </c>
      <c r="W1224" t="s">
        <v>5640</v>
      </c>
    </row>
    <row r="1225" spans="1:24" x14ac:dyDescent="0.25">
      <c r="A1225" s="5"/>
      <c r="B1225" t="s">
        <v>5424</v>
      </c>
      <c r="C1225" t="str">
        <f t="shared" si="64"/>
        <v>DELETED</v>
      </c>
      <c r="D1225" s="5"/>
      <c r="E1225" s="5" t="s">
        <v>5431</v>
      </c>
      <c r="F1225" s="5"/>
      <c r="G1225" s="5"/>
      <c r="H1225" s="6" t="s">
        <v>5198</v>
      </c>
      <c r="I1225" t="s">
        <v>4402</v>
      </c>
      <c r="J1225" t="s">
        <v>4696</v>
      </c>
      <c r="K1225" t="s">
        <v>6508</v>
      </c>
      <c r="L1225" t="s">
        <v>6509</v>
      </c>
      <c r="N1225">
        <v>2015</v>
      </c>
      <c r="Q1225">
        <v>31</v>
      </c>
      <c r="R1225">
        <v>85</v>
      </c>
      <c r="V1225" t="s">
        <v>6510</v>
      </c>
      <c r="W1225" t="s">
        <v>5539</v>
      </c>
    </row>
    <row r="1226" spans="1:24" x14ac:dyDescent="0.25">
      <c r="A1226" s="5"/>
      <c r="B1226" t="s">
        <v>5448</v>
      </c>
      <c r="C1226" t="str">
        <f t="shared" si="64"/>
        <v>DELETED</v>
      </c>
      <c r="D1226" s="5"/>
      <c r="E1226" s="5"/>
      <c r="F1226" s="5" t="s">
        <v>5431</v>
      </c>
      <c r="G1226" s="5"/>
      <c r="H1226" s="6" t="s">
        <v>3665</v>
      </c>
      <c r="I1226" t="s">
        <v>3664</v>
      </c>
      <c r="J1226" t="s">
        <v>3559</v>
      </c>
      <c r="K1226" t="s">
        <v>3666</v>
      </c>
      <c r="L1226" t="s">
        <v>3557</v>
      </c>
      <c r="N1226">
        <v>2019</v>
      </c>
      <c r="Q1226">
        <v>1</v>
      </c>
      <c r="R1226">
        <v>21</v>
      </c>
      <c r="V1226" t="s">
        <v>3558</v>
      </c>
      <c r="W1226" t="s">
        <v>3529</v>
      </c>
      <c r="X1226" t="s">
        <v>7451</v>
      </c>
    </row>
    <row r="1227" spans="1:24" x14ac:dyDescent="0.25">
      <c r="A1227" s="5"/>
      <c r="B1227" t="s">
        <v>5424</v>
      </c>
      <c r="C1227" t="str">
        <f t="shared" si="64"/>
        <v>DELETED</v>
      </c>
      <c r="D1227" s="5" t="s">
        <v>5431</v>
      </c>
      <c r="E1227" s="5"/>
      <c r="F1227" s="5"/>
      <c r="G1227" s="5"/>
      <c r="H1227" s="6" t="s">
        <v>5371</v>
      </c>
      <c r="I1227" t="s">
        <v>4556</v>
      </c>
      <c r="J1227" t="s">
        <v>4654</v>
      </c>
      <c r="K1227" t="s">
        <v>6873</v>
      </c>
      <c r="L1227" t="s">
        <v>6874</v>
      </c>
      <c r="N1227">
        <v>2008</v>
      </c>
      <c r="Q1227">
        <v>17</v>
      </c>
      <c r="R1227">
        <v>57</v>
      </c>
      <c r="V1227" t="s">
        <v>6875</v>
      </c>
      <c r="W1227" t="s">
        <v>5640</v>
      </c>
    </row>
    <row r="1228" spans="1:24" x14ac:dyDescent="0.25">
      <c r="A1228" s="5"/>
      <c r="B1228" t="s">
        <v>5424</v>
      </c>
      <c r="C1228" t="str">
        <f t="shared" si="64"/>
        <v>DELETED</v>
      </c>
      <c r="D1228" s="5"/>
      <c r="E1228" s="5"/>
      <c r="F1228" s="5" t="s">
        <v>5431</v>
      </c>
      <c r="G1228" s="5"/>
      <c r="H1228" s="6" t="s">
        <v>4862</v>
      </c>
      <c r="I1228" t="s">
        <v>4106</v>
      </c>
      <c r="J1228" t="s">
        <v>4638</v>
      </c>
      <c r="K1228" t="s">
        <v>5774</v>
      </c>
      <c r="L1228" t="s">
        <v>5775</v>
      </c>
      <c r="N1228">
        <v>2024</v>
      </c>
      <c r="Q1228">
        <v>11</v>
      </c>
      <c r="R1228">
        <v>29</v>
      </c>
      <c r="V1228" t="s">
        <v>5776</v>
      </c>
      <c r="W1228" t="s">
        <v>5498</v>
      </c>
    </row>
    <row r="1229" spans="1:24" x14ac:dyDescent="0.25">
      <c r="A1229" s="5"/>
      <c r="B1229" t="s">
        <v>5424</v>
      </c>
      <c r="C1229" t="str">
        <f t="shared" si="64"/>
        <v>DELETED</v>
      </c>
      <c r="D1229" s="5"/>
      <c r="E1229" s="5" t="s">
        <v>5431</v>
      </c>
      <c r="F1229" s="5"/>
      <c r="G1229" s="5"/>
      <c r="H1229" s="6" t="s">
        <v>5162</v>
      </c>
      <c r="I1229" t="s">
        <v>4369</v>
      </c>
      <c r="J1229" t="s">
        <v>7231</v>
      </c>
      <c r="K1229" t="s">
        <v>6428</v>
      </c>
      <c r="L1229" t="s">
        <v>6413</v>
      </c>
      <c r="N1229">
        <v>2016</v>
      </c>
      <c r="Q1229">
        <v>135</v>
      </c>
      <c r="R1229">
        <v>150</v>
      </c>
      <c r="V1229" t="s">
        <v>6414</v>
      </c>
      <c r="W1229" t="s">
        <v>5539</v>
      </c>
    </row>
    <row r="1230" spans="1:24" x14ac:dyDescent="0.25">
      <c r="A1230" s="5"/>
      <c r="B1230" t="s">
        <v>5424</v>
      </c>
      <c r="C1230" t="str">
        <f t="shared" si="64"/>
        <v>DELETED</v>
      </c>
      <c r="D1230" s="5"/>
      <c r="E1230" s="5" t="s">
        <v>5431</v>
      </c>
      <c r="F1230" s="5"/>
      <c r="G1230" s="5"/>
      <c r="H1230" s="6" t="s">
        <v>5166</v>
      </c>
      <c r="I1230" t="s">
        <v>1375</v>
      </c>
      <c r="J1230" t="s">
        <v>7231</v>
      </c>
      <c r="K1230" t="s">
        <v>6437</v>
      </c>
      <c r="L1230" t="s">
        <v>6438</v>
      </c>
      <c r="N1230">
        <v>2016</v>
      </c>
      <c r="Q1230">
        <v>1</v>
      </c>
      <c r="R1230">
        <v>18</v>
      </c>
      <c r="V1230" t="s">
        <v>6414</v>
      </c>
      <c r="W1230" t="s">
        <v>5539</v>
      </c>
    </row>
    <row r="1231" spans="1:24" x14ac:dyDescent="0.25">
      <c r="A1231" s="5"/>
      <c r="B1231" t="s">
        <v>5424</v>
      </c>
      <c r="C1231" t="str">
        <f t="shared" si="64"/>
        <v>DELETED</v>
      </c>
      <c r="D1231" s="5"/>
      <c r="E1231" s="5"/>
      <c r="F1231" s="5" t="s">
        <v>5431</v>
      </c>
      <c r="G1231" s="5"/>
      <c r="H1231" s="6" t="s">
        <v>5345</v>
      </c>
      <c r="I1231" t="s">
        <v>4416</v>
      </c>
      <c r="J1231" t="s">
        <v>7364</v>
      </c>
      <c r="K1231" t="s">
        <v>6824</v>
      </c>
      <c r="L1231" t="s">
        <v>6521</v>
      </c>
      <c r="N1231">
        <v>2010</v>
      </c>
      <c r="Q1231">
        <v>239</v>
      </c>
      <c r="R1231">
        <v>265</v>
      </c>
      <c r="V1231" t="s">
        <v>6799</v>
      </c>
      <c r="W1231" t="s">
        <v>5640</v>
      </c>
    </row>
    <row r="1232" spans="1:24" x14ac:dyDescent="0.25">
      <c r="A1232" s="5"/>
      <c r="B1232" t="s">
        <v>5424</v>
      </c>
      <c r="C1232" t="str">
        <f t="shared" si="64"/>
        <v>DELETED</v>
      </c>
      <c r="D1232" s="5"/>
      <c r="E1232" s="5"/>
      <c r="F1232" s="5" t="s">
        <v>5431</v>
      </c>
      <c r="G1232" s="5"/>
      <c r="H1232" s="6" t="s">
        <v>4755</v>
      </c>
      <c r="I1232" t="s">
        <v>4022</v>
      </c>
      <c r="J1232" t="s">
        <v>7015</v>
      </c>
      <c r="K1232" t="s">
        <v>5567</v>
      </c>
      <c r="L1232" t="s">
        <v>5568</v>
      </c>
      <c r="N1232">
        <v>2024</v>
      </c>
      <c r="Q1232">
        <v>417</v>
      </c>
      <c r="R1232">
        <v>452</v>
      </c>
      <c r="V1232" t="s">
        <v>5482</v>
      </c>
      <c r="W1232" t="s">
        <v>5569</v>
      </c>
    </row>
    <row r="1233" spans="1:23" x14ac:dyDescent="0.25">
      <c r="A1233" s="5"/>
      <c r="B1233" t="s">
        <v>5432</v>
      </c>
      <c r="C1233" t="str">
        <f t="shared" si="64"/>
        <v>DELETED</v>
      </c>
      <c r="D1233" s="5"/>
      <c r="E1233" s="5"/>
      <c r="F1233" s="5" t="s">
        <v>5431</v>
      </c>
      <c r="G1233" s="5"/>
      <c r="H1233" s="6" t="s">
        <v>2511</v>
      </c>
      <c r="I1233" t="s">
        <v>2510</v>
      </c>
      <c r="J1233" t="s">
        <v>2512</v>
      </c>
      <c r="K1233" t="s">
        <v>2513</v>
      </c>
      <c r="L1233" t="s">
        <v>2466</v>
      </c>
      <c r="N1233">
        <v>2015</v>
      </c>
      <c r="O1233">
        <v>5</v>
      </c>
      <c r="P1233">
        <v>4</v>
      </c>
      <c r="T1233" s="1" t="s">
        <v>2463</v>
      </c>
      <c r="U1233" s="1" t="s">
        <v>2464</v>
      </c>
      <c r="W1233" t="s">
        <v>2458</v>
      </c>
    </row>
    <row r="1234" spans="1:23" x14ac:dyDescent="0.25">
      <c r="A1234" s="5"/>
      <c r="B1234" t="s">
        <v>5424</v>
      </c>
      <c r="C1234" t="str">
        <f t="shared" si="64"/>
        <v>DELETED</v>
      </c>
      <c r="D1234" s="5" t="s">
        <v>5431</v>
      </c>
      <c r="E1234" s="5"/>
      <c r="F1234" s="5"/>
      <c r="G1234" s="5"/>
      <c r="H1234" s="6" t="s">
        <v>4904</v>
      </c>
      <c r="I1234" t="s">
        <v>4141</v>
      </c>
      <c r="J1234" t="s">
        <v>4627</v>
      </c>
      <c r="K1234" t="s">
        <v>5861</v>
      </c>
      <c r="L1234" t="s">
        <v>5862</v>
      </c>
      <c r="N1234">
        <v>2023</v>
      </c>
      <c r="Q1234">
        <v>1</v>
      </c>
      <c r="R1234">
        <v>24</v>
      </c>
      <c r="V1234" t="s">
        <v>5674</v>
      </c>
      <c r="W1234" t="s">
        <v>5505</v>
      </c>
    </row>
    <row r="1235" spans="1:23" x14ac:dyDescent="0.25">
      <c r="A1235" s="5"/>
      <c r="B1235" t="s">
        <v>5441</v>
      </c>
      <c r="C1235" t="str">
        <f>IF(OR(D1235="x",E1235="x",F1235="x",H1235="x"),"DELETED","READ")</f>
        <v>READ</v>
      </c>
      <c r="D1235" s="5"/>
      <c r="E1235" s="5"/>
      <c r="F1235" s="5"/>
      <c r="G1235" s="5"/>
      <c r="H1235" t="str">
        <f>HYPERLINK("http://dx.doi.org/10.1007/978-3-031-61003-5_29","http://dx.doi.org/10.1007/978-3-031-61003-5_29")</f>
        <v>http://dx.doi.org/10.1007/978-3-031-61003-5_29</v>
      </c>
      <c r="I1235" t="s">
        <v>303</v>
      </c>
      <c r="J1235" t="s">
        <v>50</v>
      </c>
      <c r="K1235" t="s">
        <v>666</v>
      </c>
      <c r="L1235" t="s">
        <v>548</v>
      </c>
      <c r="M1235" t="s">
        <v>605</v>
      </c>
      <c r="N1235">
        <v>2024</v>
      </c>
      <c r="O1235">
        <v>521</v>
      </c>
      <c r="P1235" t="s">
        <v>18</v>
      </c>
      <c r="Q1235">
        <v>347</v>
      </c>
      <c r="R1235">
        <v>359</v>
      </c>
      <c r="S1235" t="s">
        <v>18</v>
      </c>
      <c r="T1235" t="s">
        <v>901</v>
      </c>
      <c r="U1235" t="s">
        <v>902</v>
      </c>
      <c r="V1235" t="s">
        <v>924</v>
      </c>
      <c r="W1235" t="s">
        <v>5498</v>
      </c>
    </row>
    <row r="1236" spans="1:23" x14ac:dyDescent="0.25">
      <c r="A1236" s="5" t="s">
        <v>5431</v>
      </c>
      <c r="B1236" t="s">
        <v>5426</v>
      </c>
      <c r="C1236" t="str">
        <f>IF(OR(D1236="x",E1236="x",F1236="x",G1236="x"),"DELETED","READ")</f>
        <v>READ</v>
      </c>
      <c r="D1236" s="5"/>
      <c r="E1236" s="5"/>
      <c r="F1236" s="5"/>
      <c r="G1236" s="5"/>
      <c r="H1236" s="6" t="s">
        <v>4749</v>
      </c>
      <c r="I1236" t="s">
        <v>5555</v>
      </c>
      <c r="J1236" t="s">
        <v>7010</v>
      </c>
      <c r="K1236" t="s">
        <v>5556</v>
      </c>
      <c r="L1236" t="s">
        <v>5557</v>
      </c>
      <c r="N1236">
        <v>2024</v>
      </c>
      <c r="Q1236">
        <v>347</v>
      </c>
      <c r="R1236">
        <v>359</v>
      </c>
      <c r="V1236" t="s">
        <v>5477</v>
      </c>
      <c r="W1236" t="s">
        <v>5498</v>
      </c>
    </row>
    <row r="1237" spans="1:23" x14ac:dyDescent="0.25">
      <c r="A1237" s="5"/>
      <c r="B1237" t="s">
        <v>5441</v>
      </c>
      <c r="C1237" t="str">
        <f>IF(OR(D1237="x",E1237="x",F1237="x",H1237="x"),"DELETED","READ")</f>
        <v>DELETED</v>
      </c>
      <c r="D1237" s="5"/>
      <c r="E1237" s="5" t="s">
        <v>5431</v>
      </c>
      <c r="F1237" s="5"/>
      <c r="G1237" s="5"/>
      <c r="H1237" t="str">
        <f>HYPERLINK("http://dx.doi.org/10.1007/978-3-319-42887-1_18","http://dx.doi.org/10.1007/978-3-319-42887-1_18")</f>
        <v>http://dx.doi.org/10.1007/978-3-319-42887-1_18</v>
      </c>
      <c r="I1237" t="s">
        <v>468</v>
      </c>
      <c r="J1237" t="s">
        <v>210</v>
      </c>
      <c r="K1237" t="s">
        <v>831</v>
      </c>
      <c r="L1237" t="s">
        <v>544</v>
      </c>
      <c r="M1237" t="s">
        <v>602</v>
      </c>
      <c r="N1237">
        <v>2016</v>
      </c>
      <c r="O1237">
        <v>256</v>
      </c>
      <c r="P1237" t="s">
        <v>18</v>
      </c>
      <c r="Q1237">
        <v>218</v>
      </c>
      <c r="R1237">
        <v>229</v>
      </c>
      <c r="S1237" t="s">
        <v>18</v>
      </c>
      <c r="T1237" t="s">
        <v>901</v>
      </c>
      <c r="U1237" t="s">
        <v>902</v>
      </c>
      <c r="V1237" t="s">
        <v>920</v>
      </c>
    </row>
    <row r="1238" spans="1:23" x14ac:dyDescent="0.25">
      <c r="A1238" s="5"/>
      <c r="B1238" t="s">
        <v>5441</v>
      </c>
      <c r="C1238" t="str">
        <f>IF(OR(D1238="x",E1238="x",F1238="x",H1238="x"),"DELETED","READ")</f>
        <v>DELETED</v>
      </c>
      <c r="D1238" s="5"/>
      <c r="E1238" s="5" t="s">
        <v>5431</v>
      </c>
      <c r="F1238" s="5"/>
      <c r="G1238" s="5"/>
      <c r="H1238" t="str">
        <f>HYPERLINK("http://dx.doi.org/10.1007/978-3-319-23063-4_21","http://dx.doi.org/10.1007/978-3-319-23063-4_21")</f>
        <v>http://dx.doi.org/10.1007/978-3-319-23063-4_21</v>
      </c>
      <c r="I1238" t="s">
        <v>450</v>
      </c>
      <c r="J1238" t="s">
        <v>194</v>
      </c>
      <c r="K1238" t="s">
        <v>813</v>
      </c>
      <c r="L1238" t="s">
        <v>552</v>
      </c>
      <c r="M1238" t="s">
        <v>602</v>
      </c>
      <c r="N1238">
        <v>2015</v>
      </c>
      <c r="O1238">
        <v>9253</v>
      </c>
      <c r="P1238" t="s">
        <v>18</v>
      </c>
      <c r="Q1238">
        <v>297</v>
      </c>
      <c r="R1238">
        <v>313</v>
      </c>
      <c r="S1238" t="s">
        <v>18</v>
      </c>
      <c r="T1238" t="s">
        <v>904</v>
      </c>
      <c r="U1238" t="s">
        <v>905</v>
      </c>
      <c r="V1238" t="s">
        <v>928</v>
      </c>
    </row>
    <row r="1239" spans="1:23" x14ac:dyDescent="0.25">
      <c r="A1239" s="5"/>
      <c r="B1239" t="s">
        <v>5426</v>
      </c>
      <c r="C1239" t="str">
        <f t="shared" ref="C1239:C1245" si="65">IF(OR(D1239="x",E1239="x",F1239="x",G1239="x"),"DELETED","READ")</f>
        <v>DELETED</v>
      </c>
      <c r="D1239" s="5"/>
      <c r="E1239" s="5"/>
      <c r="F1239" s="5" t="s">
        <v>5431</v>
      </c>
      <c r="G1239" s="5"/>
      <c r="H1239" s="6" t="s">
        <v>4742</v>
      </c>
      <c r="I1239" t="s">
        <v>4013</v>
      </c>
      <c r="J1239" t="s">
        <v>7006</v>
      </c>
      <c r="K1239" t="s">
        <v>5543</v>
      </c>
      <c r="L1239" t="s">
        <v>5544</v>
      </c>
      <c r="N1239">
        <v>2024</v>
      </c>
      <c r="Q1239">
        <v>185</v>
      </c>
      <c r="R1239">
        <v>192</v>
      </c>
      <c r="V1239" t="s">
        <v>5470</v>
      </c>
      <c r="W1239" t="s">
        <v>5498</v>
      </c>
    </row>
    <row r="1240" spans="1:23" x14ac:dyDescent="0.25">
      <c r="A1240" s="5"/>
      <c r="B1240" t="s">
        <v>5441</v>
      </c>
      <c r="C1240" t="str">
        <f t="shared" si="65"/>
        <v>DELETED</v>
      </c>
      <c r="D1240" s="5" t="s">
        <v>5431</v>
      </c>
      <c r="E1240" s="5"/>
      <c r="F1240" s="5"/>
      <c r="G1240" s="5"/>
      <c r="H1240" s="6" t="s">
        <v>2939</v>
      </c>
      <c r="I1240" t="s">
        <v>1306</v>
      </c>
      <c r="J1240" t="s">
        <v>1836</v>
      </c>
      <c r="K1240" t="s">
        <v>2036</v>
      </c>
      <c r="L1240" t="s">
        <v>2328</v>
      </c>
      <c r="N1240">
        <v>2004</v>
      </c>
      <c r="O1240" t="s">
        <v>1535</v>
      </c>
      <c r="P1240">
        <v>3</v>
      </c>
      <c r="Q1240" t="s">
        <v>1595</v>
      </c>
      <c r="R1240" t="s">
        <v>1596</v>
      </c>
      <c r="T1240" t="s">
        <v>1019</v>
      </c>
      <c r="V1240" t="s">
        <v>18</v>
      </c>
      <c r="W1240" t="s">
        <v>2145</v>
      </c>
    </row>
    <row r="1241" spans="1:23" x14ac:dyDescent="0.25">
      <c r="A1241" s="5"/>
      <c r="B1241" t="s">
        <v>5441</v>
      </c>
      <c r="C1241" t="str">
        <f t="shared" si="65"/>
        <v>DELETED</v>
      </c>
      <c r="D1241" s="5"/>
      <c r="E1241" s="5" t="s">
        <v>5431</v>
      </c>
      <c r="F1241" s="5"/>
      <c r="G1241" s="5"/>
      <c r="H1241" s="6" t="s">
        <v>2944</v>
      </c>
      <c r="I1241" t="s">
        <v>1311</v>
      </c>
      <c r="J1241" t="s">
        <v>1841</v>
      </c>
      <c r="K1241" t="s">
        <v>2041</v>
      </c>
      <c r="L1241" t="s">
        <v>2333</v>
      </c>
      <c r="M1241" t="s">
        <v>2332</v>
      </c>
      <c r="N1241">
        <v>2011</v>
      </c>
      <c r="O1241" t="s">
        <v>18</v>
      </c>
      <c r="Q1241" t="s">
        <v>1603</v>
      </c>
      <c r="R1241" t="s">
        <v>1604</v>
      </c>
      <c r="T1241" t="s">
        <v>1010</v>
      </c>
      <c r="V1241" t="s">
        <v>1127</v>
      </c>
      <c r="W1241" t="s">
        <v>2143</v>
      </c>
    </row>
    <row r="1242" spans="1:23" x14ac:dyDescent="0.25">
      <c r="A1242" s="5"/>
      <c r="B1242" t="s">
        <v>5426</v>
      </c>
      <c r="C1242" t="str">
        <f t="shared" si="65"/>
        <v>DELETED</v>
      </c>
      <c r="D1242" s="5" t="s">
        <v>5431</v>
      </c>
      <c r="E1242" s="5"/>
      <c r="F1242" s="5"/>
      <c r="G1242" s="5"/>
      <c r="H1242" s="6" t="s">
        <v>5078</v>
      </c>
      <c r="I1242" t="s">
        <v>4295</v>
      </c>
      <c r="J1242" t="s">
        <v>7187</v>
      </c>
      <c r="K1242" t="s">
        <v>6249</v>
      </c>
      <c r="L1242" t="s">
        <v>6250</v>
      </c>
      <c r="N1242">
        <v>2019</v>
      </c>
      <c r="Q1242">
        <v>331</v>
      </c>
      <c r="R1242">
        <v>344</v>
      </c>
      <c r="V1242" t="s">
        <v>6251</v>
      </c>
      <c r="W1242" t="s">
        <v>5539</v>
      </c>
    </row>
    <row r="1243" spans="1:23" x14ac:dyDescent="0.25">
      <c r="A1243" s="5"/>
      <c r="B1243" t="s">
        <v>5425</v>
      </c>
      <c r="C1243" t="str">
        <f t="shared" si="65"/>
        <v>DELETED</v>
      </c>
      <c r="D1243" s="5" t="s">
        <v>5431</v>
      </c>
      <c r="E1243" s="5"/>
      <c r="F1243" s="5"/>
      <c r="G1243" s="5"/>
      <c r="H1243" s="6" t="s">
        <v>4728</v>
      </c>
      <c r="I1243" t="s">
        <v>4004</v>
      </c>
      <c r="J1243" t="s">
        <v>6995</v>
      </c>
      <c r="K1243" t="s">
        <v>5514</v>
      </c>
      <c r="L1243" t="s">
        <v>5515</v>
      </c>
      <c r="N1243">
        <v>2025</v>
      </c>
      <c r="O1243">
        <v>6</v>
      </c>
      <c r="P1243">
        <v>1</v>
      </c>
      <c r="Q1243">
        <v>32</v>
      </c>
      <c r="R1243">
        <v>32</v>
      </c>
      <c r="T1243" t="s">
        <v>5516</v>
      </c>
    </row>
    <row r="1244" spans="1:23" x14ac:dyDescent="0.25">
      <c r="A1244" s="5"/>
      <c r="B1244" t="s">
        <v>5425</v>
      </c>
      <c r="C1244" t="str">
        <f t="shared" si="65"/>
        <v>DELETED</v>
      </c>
      <c r="D1244" s="5"/>
      <c r="E1244" s="5" t="s">
        <v>5431</v>
      </c>
      <c r="F1244" s="5"/>
      <c r="G1244" s="5"/>
      <c r="H1244" s="6" t="s">
        <v>5171</v>
      </c>
      <c r="I1244" t="s">
        <v>4376</v>
      </c>
      <c r="J1244" t="s">
        <v>7241</v>
      </c>
      <c r="K1244" t="s">
        <v>6445</v>
      </c>
      <c r="L1244" t="s">
        <v>6446</v>
      </c>
      <c r="N1244">
        <v>2015</v>
      </c>
      <c r="O1244">
        <v>4</v>
      </c>
      <c r="P1244">
        <v>1</v>
      </c>
      <c r="Q1244">
        <v>441</v>
      </c>
      <c r="R1244">
        <v>441</v>
      </c>
      <c r="T1244" t="s">
        <v>6447</v>
      </c>
    </row>
    <row r="1245" spans="1:23" x14ac:dyDescent="0.25">
      <c r="A1245" s="5"/>
      <c r="B1245" t="s">
        <v>5436</v>
      </c>
      <c r="C1245" t="str">
        <f t="shared" si="65"/>
        <v>DELETED</v>
      </c>
      <c r="D1245" s="5"/>
      <c r="E1245" s="5" t="s">
        <v>5431</v>
      </c>
      <c r="F1245" s="5"/>
      <c r="G1245" s="5"/>
      <c r="H1245" s="6" t="s">
        <v>3310</v>
      </c>
      <c r="I1245" t="s">
        <v>3309</v>
      </c>
      <c r="J1245" t="s">
        <v>3315</v>
      </c>
      <c r="K1245" t="s">
        <v>3311</v>
      </c>
      <c r="L1245" t="s">
        <v>3312</v>
      </c>
      <c r="M1245" t="s">
        <v>3313</v>
      </c>
      <c r="N1245">
        <v>2013</v>
      </c>
      <c r="O1245">
        <v>9</v>
      </c>
      <c r="Q1245">
        <v>489</v>
      </c>
      <c r="R1245">
        <v>497</v>
      </c>
      <c r="T1245" t="s">
        <v>3314</v>
      </c>
    </row>
    <row r="1246" spans="1:23" x14ac:dyDescent="0.25">
      <c r="A1246" s="5"/>
      <c r="B1246" t="s">
        <v>5441</v>
      </c>
      <c r="C1246" t="str">
        <f>IF(OR(D1246="x",E1246="x",F1246="x",H1246="x"),"DELETED","READ")</f>
        <v>DELETED</v>
      </c>
      <c r="D1246" s="5" t="s">
        <v>5431</v>
      </c>
      <c r="E1246" s="5"/>
      <c r="F1246" s="5"/>
      <c r="G1246" s="5"/>
      <c r="H1246" t="str">
        <f>HYPERLINK("http://dx.doi.org/10.1007/978-3-031-70445-1_34","http://dx.doi.org/10.1007/978-3-031-70445-1_34")</f>
        <v>http://dx.doi.org/10.1007/978-3-031-70445-1_34</v>
      </c>
      <c r="I1246" t="s">
        <v>308</v>
      </c>
      <c r="J1246" t="s">
        <v>55</v>
      </c>
      <c r="K1246" t="s">
        <v>671</v>
      </c>
      <c r="L1246" t="s">
        <v>547</v>
      </c>
      <c r="M1246" t="s">
        <v>601</v>
      </c>
      <c r="N1246">
        <v>2024</v>
      </c>
      <c r="O1246">
        <v>527</v>
      </c>
      <c r="P1246" t="s">
        <v>18</v>
      </c>
      <c r="Q1246">
        <v>462</v>
      </c>
      <c r="R1246">
        <v>471</v>
      </c>
      <c r="S1246" t="s">
        <v>18</v>
      </c>
      <c r="T1246" t="s">
        <v>901</v>
      </c>
      <c r="U1246" t="s">
        <v>902</v>
      </c>
      <c r="V1246" t="s">
        <v>923</v>
      </c>
    </row>
    <row r="1247" spans="1:23" x14ac:dyDescent="0.25">
      <c r="A1247" s="5"/>
      <c r="B1247" t="s">
        <v>5425</v>
      </c>
      <c r="C1247" t="str">
        <f>IF(OR(D1247="x",E1247="x",F1247="x",G1247="x"),"DELETED","READ")</f>
        <v>DELETED</v>
      </c>
      <c r="D1247" s="5" t="s">
        <v>5431</v>
      </c>
      <c r="E1247" s="5"/>
      <c r="F1247" s="5"/>
      <c r="G1247" s="5"/>
      <c r="H1247" s="6" t="s">
        <v>4814</v>
      </c>
      <c r="I1247" t="s">
        <v>4064</v>
      </c>
      <c r="J1247" t="s">
        <v>7054</v>
      </c>
      <c r="K1247" t="s">
        <v>5677</v>
      </c>
      <c r="L1247" t="s">
        <v>5536</v>
      </c>
      <c r="N1247">
        <v>2024</v>
      </c>
      <c r="T1247" t="s">
        <v>938</v>
      </c>
    </row>
    <row r="1248" spans="1:23" x14ac:dyDescent="0.25">
      <c r="A1248" s="5"/>
      <c r="B1248" t="s">
        <v>5436</v>
      </c>
      <c r="C1248" t="str">
        <f>IF(OR(D1248="x",E1248="x",F1248="x",G1248="x"),"DELETED","READ")</f>
        <v>DELETED</v>
      </c>
      <c r="D1248" s="5"/>
      <c r="E1248" s="5" t="s">
        <v>5431</v>
      </c>
      <c r="F1248" s="5"/>
      <c r="G1248" s="5"/>
      <c r="H1248" s="6" t="s">
        <v>3420</v>
      </c>
      <c r="I1248" t="s">
        <v>3419</v>
      </c>
      <c r="J1248" t="s">
        <v>3423</v>
      </c>
      <c r="K1248" t="s">
        <v>3421</v>
      </c>
      <c r="L1248" t="s">
        <v>3091</v>
      </c>
      <c r="M1248" t="s">
        <v>3422</v>
      </c>
      <c r="N1248">
        <v>2024</v>
      </c>
      <c r="O1248">
        <v>234</v>
      </c>
      <c r="Q1248">
        <v>805</v>
      </c>
      <c r="R1248">
        <v>812</v>
      </c>
      <c r="T1248" t="s">
        <v>917</v>
      </c>
    </row>
    <row r="1249" spans="1:24" x14ac:dyDescent="0.25">
      <c r="A1249" s="5"/>
      <c r="B1249" t="s">
        <v>5436</v>
      </c>
      <c r="C1249" t="str">
        <f>IF(OR(D1249="x",E1249="x",F1249="x",G1249="x"),"DELETED","READ")</f>
        <v>DELETED</v>
      </c>
      <c r="D1249" s="5"/>
      <c r="E1249" s="5" t="s">
        <v>5431</v>
      </c>
      <c r="F1249" s="5"/>
      <c r="G1249" s="5"/>
      <c r="H1249" s="6" t="s">
        <v>3757</v>
      </c>
      <c r="I1249" t="s">
        <v>3755</v>
      </c>
      <c r="J1249" t="s">
        <v>3758</v>
      </c>
      <c r="K1249" t="s">
        <v>3756</v>
      </c>
      <c r="L1249" t="s">
        <v>3070</v>
      </c>
      <c r="N1249">
        <v>2014</v>
      </c>
      <c r="O1249">
        <v>41</v>
      </c>
      <c r="P1249">
        <v>11</v>
      </c>
      <c r="Q1249">
        <v>5030</v>
      </c>
      <c r="R1249">
        <v>5040</v>
      </c>
      <c r="T1249" t="s">
        <v>3066</v>
      </c>
    </row>
    <row r="1250" spans="1:24" x14ac:dyDescent="0.25">
      <c r="A1250" s="5"/>
      <c r="B1250" t="s">
        <v>5424</v>
      </c>
      <c r="C1250" t="str">
        <f>IF(OR(D1250="x",E1250="x",F1250="x",G1250="x"),"DELETED","READ")</f>
        <v>DELETED</v>
      </c>
      <c r="D1250" s="5" t="s">
        <v>5431</v>
      </c>
      <c r="E1250" s="5"/>
      <c r="F1250" s="5"/>
      <c r="G1250" s="5"/>
      <c r="H1250" s="6" t="s">
        <v>4752</v>
      </c>
      <c r="I1250" t="s">
        <v>4019</v>
      </c>
      <c r="J1250" t="s">
        <v>7013</v>
      </c>
      <c r="K1250" t="s">
        <v>5562</v>
      </c>
      <c r="L1250" t="s">
        <v>5546</v>
      </c>
      <c r="N1250">
        <v>2025</v>
      </c>
      <c r="Q1250">
        <v>119</v>
      </c>
      <c r="R1250">
        <v>131</v>
      </c>
      <c r="V1250" t="s">
        <v>5471</v>
      </c>
      <c r="W1250" t="s">
        <v>5498</v>
      </c>
      <c r="X1250" t="s">
        <v>7451</v>
      </c>
    </row>
    <row r="1251" spans="1:24" x14ac:dyDescent="0.25">
      <c r="A1251" s="5"/>
      <c r="B1251" t="s">
        <v>5441</v>
      </c>
      <c r="C1251" t="str">
        <f>IF(OR(D1251="x",E1251="x",F1251="x",H1251="x"),"DELETED","READ")</f>
        <v>DELETED</v>
      </c>
      <c r="D1251" s="5" t="s">
        <v>5431</v>
      </c>
      <c r="E1251" s="5"/>
      <c r="F1251" s="5"/>
      <c r="G1251" s="5"/>
      <c r="H1251" t="str">
        <f>HYPERLINK("http://dx.doi.org/10.1007/978-3-031-27815-0_37","http://dx.doi.org/10.1007/978-3-031-27815-0_37")</f>
        <v>http://dx.doi.org/10.1007/978-3-031-27815-0_37</v>
      </c>
      <c r="I1251" t="s">
        <v>299</v>
      </c>
      <c r="J1251" t="s">
        <v>46</v>
      </c>
      <c r="K1251" t="s">
        <v>662</v>
      </c>
      <c r="L1251" t="s">
        <v>535</v>
      </c>
      <c r="M1251" t="s">
        <v>597</v>
      </c>
      <c r="N1251">
        <v>2023</v>
      </c>
      <c r="O1251">
        <v>468</v>
      </c>
      <c r="P1251" t="s">
        <v>18</v>
      </c>
      <c r="Q1251">
        <v>513</v>
      </c>
      <c r="R1251">
        <v>525</v>
      </c>
      <c r="S1251" t="s">
        <v>18</v>
      </c>
      <c r="T1251" t="s">
        <v>901</v>
      </c>
      <c r="U1251" t="s">
        <v>902</v>
      </c>
      <c r="V1251" t="s">
        <v>908</v>
      </c>
    </row>
    <row r="1252" spans="1:24" x14ac:dyDescent="0.25">
      <c r="A1252" s="5"/>
      <c r="B1252" t="s">
        <v>5441</v>
      </c>
      <c r="C1252" t="str">
        <f t="shared" ref="C1252:C1257" si="66">IF(OR(D1252="x",E1252="x",F1252="x",G1252="x"),"DELETED","READ")</f>
        <v>DELETED</v>
      </c>
      <c r="D1252" s="5"/>
      <c r="E1252" s="5" t="s">
        <v>5431</v>
      </c>
      <c r="F1252" s="5"/>
      <c r="G1252" s="5"/>
      <c r="H1252" s="6" t="s">
        <v>2977</v>
      </c>
      <c r="I1252" t="s">
        <v>1346</v>
      </c>
      <c r="J1252" t="s">
        <v>1874</v>
      </c>
      <c r="K1252" t="s">
        <v>2075</v>
      </c>
      <c r="L1252" t="s">
        <v>2388</v>
      </c>
      <c r="M1252" t="s">
        <v>2347</v>
      </c>
      <c r="N1252">
        <v>2011</v>
      </c>
      <c r="O1252" t="s">
        <v>18</v>
      </c>
      <c r="Q1252" t="s">
        <v>1509</v>
      </c>
      <c r="R1252" t="s">
        <v>1657</v>
      </c>
      <c r="T1252" t="s">
        <v>18</v>
      </c>
      <c r="V1252" t="s">
        <v>1147</v>
      </c>
      <c r="W1252" t="s">
        <v>2143</v>
      </c>
    </row>
    <row r="1253" spans="1:24" x14ac:dyDescent="0.25">
      <c r="A1253" s="5"/>
      <c r="B1253" t="s">
        <v>5436</v>
      </c>
      <c r="C1253" t="str">
        <f t="shared" si="66"/>
        <v>DELETED</v>
      </c>
      <c r="D1253" s="5" t="s">
        <v>5431</v>
      </c>
      <c r="E1253" s="5"/>
      <c r="F1253" s="5"/>
      <c r="G1253" s="5"/>
      <c r="H1253" s="6" t="s">
        <v>3154</v>
      </c>
      <c r="I1253" t="s">
        <v>3153</v>
      </c>
      <c r="J1253" t="s">
        <v>3156</v>
      </c>
      <c r="K1253" t="s">
        <v>3155</v>
      </c>
      <c r="L1253" t="s">
        <v>3091</v>
      </c>
      <c r="N1253">
        <v>2015</v>
      </c>
      <c r="O1253">
        <v>72</v>
      </c>
      <c r="Q1253">
        <v>588</v>
      </c>
      <c r="R1253">
        <v>596</v>
      </c>
      <c r="T1253" t="s">
        <v>917</v>
      </c>
    </row>
    <row r="1254" spans="1:24" x14ac:dyDescent="0.25">
      <c r="A1254" s="5"/>
      <c r="B1254" t="s">
        <v>5426</v>
      </c>
      <c r="C1254" t="str">
        <f t="shared" si="66"/>
        <v>DELETED</v>
      </c>
      <c r="D1254" s="5"/>
      <c r="E1254" s="5" t="s">
        <v>5431</v>
      </c>
      <c r="F1254" s="5"/>
      <c r="G1254" s="5"/>
      <c r="H1254" s="6" t="s">
        <v>5368</v>
      </c>
      <c r="I1254" t="s">
        <v>4553</v>
      </c>
      <c r="J1254" t="s">
        <v>7383</v>
      </c>
      <c r="K1254" t="s">
        <v>6867</v>
      </c>
      <c r="L1254" t="s">
        <v>5526</v>
      </c>
      <c r="N1254">
        <v>2008</v>
      </c>
      <c r="Q1254">
        <v>11</v>
      </c>
      <c r="R1254">
        <v>16</v>
      </c>
      <c r="V1254" t="s">
        <v>6838</v>
      </c>
      <c r="W1254" t="s">
        <v>5640</v>
      </c>
    </row>
    <row r="1255" spans="1:24" x14ac:dyDescent="0.25">
      <c r="A1255" s="5"/>
      <c r="B1255" t="s">
        <v>5441</v>
      </c>
      <c r="C1255" t="str">
        <f t="shared" si="66"/>
        <v>DELETED</v>
      </c>
      <c r="D1255" s="5"/>
      <c r="E1255" s="5" t="s">
        <v>5431</v>
      </c>
      <c r="F1255" s="5"/>
      <c r="G1255" s="5"/>
      <c r="H1255" s="6" t="s">
        <v>2926</v>
      </c>
      <c r="I1255" t="s">
        <v>1293</v>
      </c>
      <c r="J1255" t="s">
        <v>1827</v>
      </c>
      <c r="K1255" t="s">
        <v>2023</v>
      </c>
      <c r="L1255" t="s">
        <v>2313</v>
      </c>
      <c r="M1255" t="s">
        <v>2282</v>
      </c>
      <c r="N1255">
        <v>2019</v>
      </c>
      <c r="O1255" t="s">
        <v>18</v>
      </c>
      <c r="Q1255" t="s">
        <v>1413</v>
      </c>
      <c r="R1255" t="s">
        <v>1573</v>
      </c>
      <c r="T1255" t="s">
        <v>18</v>
      </c>
      <c r="V1255" t="s">
        <v>1117</v>
      </c>
      <c r="W1255" t="s">
        <v>2143</v>
      </c>
    </row>
    <row r="1256" spans="1:24" x14ac:dyDescent="0.25">
      <c r="A1256" s="5"/>
      <c r="B1256" t="s">
        <v>5426</v>
      </c>
      <c r="C1256" t="str">
        <f t="shared" si="66"/>
        <v>DELETED</v>
      </c>
      <c r="D1256" s="5"/>
      <c r="E1256" s="5"/>
      <c r="F1256" s="5" t="s">
        <v>5431</v>
      </c>
      <c r="G1256" s="5"/>
      <c r="H1256" s="6" t="s">
        <v>5404</v>
      </c>
      <c r="I1256" t="s">
        <v>4589</v>
      </c>
      <c r="J1256" t="s">
        <v>7409</v>
      </c>
      <c r="K1256" t="s">
        <v>6940</v>
      </c>
      <c r="L1256" t="s">
        <v>6941</v>
      </c>
      <c r="N1256">
        <v>2006</v>
      </c>
      <c r="Q1256">
        <v>291</v>
      </c>
      <c r="R1256">
        <v>308</v>
      </c>
      <c r="V1256" t="s">
        <v>6942</v>
      </c>
      <c r="W1256" t="s">
        <v>5640</v>
      </c>
    </row>
    <row r="1257" spans="1:24" x14ac:dyDescent="0.25">
      <c r="A1257" s="5"/>
      <c r="B1257" t="s">
        <v>5426</v>
      </c>
      <c r="C1257" t="str">
        <f t="shared" si="66"/>
        <v>DELETED</v>
      </c>
      <c r="D1257" s="5"/>
      <c r="E1257" s="5" t="s">
        <v>5431</v>
      </c>
      <c r="F1257" s="5"/>
      <c r="G1257" s="5"/>
      <c r="H1257" s="6" t="s">
        <v>5384</v>
      </c>
      <c r="I1257" t="s">
        <v>4569</v>
      </c>
      <c r="J1257" t="s">
        <v>7395</v>
      </c>
      <c r="K1257" t="s">
        <v>6903</v>
      </c>
      <c r="L1257" t="s">
        <v>6889</v>
      </c>
      <c r="N1257">
        <v>2007</v>
      </c>
      <c r="Q1257">
        <v>95</v>
      </c>
      <c r="R1257">
        <v>112</v>
      </c>
      <c r="V1257" t="s">
        <v>6890</v>
      </c>
      <c r="W1257" t="s">
        <v>5640</v>
      </c>
    </row>
    <row r="1258" spans="1:24" x14ac:dyDescent="0.25">
      <c r="A1258" s="5"/>
      <c r="B1258" t="s">
        <v>5441</v>
      </c>
      <c r="C1258" t="str">
        <f>IF(OR(D1258="x",E1258="x",F1258="x",H1258="x"),"DELETED","READ")</f>
        <v>DELETED</v>
      </c>
      <c r="D1258" s="5"/>
      <c r="E1258" s="5" t="s">
        <v>5431</v>
      </c>
      <c r="F1258" s="5"/>
      <c r="G1258" s="5"/>
      <c r="H1258" t="str">
        <f>HYPERLINK("http://dx.doi.org/10.1007/978-3-031-07475-2_9","http://dx.doi.org/10.1007/978-3-031-07475-2_9")</f>
        <v>http://dx.doi.org/10.1007/978-3-031-07475-2_9</v>
      </c>
      <c r="I1258" t="s">
        <v>345</v>
      </c>
      <c r="J1258" t="s">
        <v>91</v>
      </c>
      <c r="K1258" t="s">
        <v>708</v>
      </c>
      <c r="L1258" t="s">
        <v>562</v>
      </c>
      <c r="M1258" t="s">
        <v>612</v>
      </c>
      <c r="N1258">
        <v>2022</v>
      </c>
      <c r="O1258">
        <v>450</v>
      </c>
      <c r="P1258" t="s">
        <v>18</v>
      </c>
      <c r="Q1258">
        <v>123</v>
      </c>
      <c r="R1258">
        <v>136</v>
      </c>
      <c r="S1258" t="s">
        <v>18</v>
      </c>
      <c r="T1258" t="s">
        <v>901</v>
      </c>
      <c r="U1258" t="s">
        <v>902</v>
      </c>
      <c r="V1258" t="s">
        <v>941</v>
      </c>
    </row>
    <row r="1259" spans="1:24" x14ac:dyDescent="0.25">
      <c r="A1259" s="5"/>
      <c r="B1259" t="s">
        <v>5426</v>
      </c>
      <c r="C1259" t="str">
        <f>IF(OR(D1259="x",E1259="x",F1259="x",G1259="x"),"DELETED","READ")</f>
        <v>DELETED</v>
      </c>
      <c r="D1259" s="5" t="s">
        <v>5431</v>
      </c>
      <c r="E1259" s="5"/>
      <c r="F1259" s="5"/>
      <c r="G1259" s="5"/>
      <c r="H1259" s="6" t="s">
        <v>5405</v>
      </c>
      <c r="I1259" t="s">
        <v>4590</v>
      </c>
      <c r="J1259" t="s">
        <v>7410</v>
      </c>
      <c r="K1259" t="s">
        <v>6943</v>
      </c>
      <c r="L1259" t="s">
        <v>6941</v>
      </c>
      <c r="N1259">
        <v>2006</v>
      </c>
      <c r="Q1259">
        <v>127</v>
      </c>
      <c r="R1259">
        <v>144</v>
      </c>
      <c r="V1259" t="s">
        <v>6942</v>
      </c>
      <c r="W1259" t="s">
        <v>5640</v>
      </c>
    </row>
    <row r="1260" spans="1:24" x14ac:dyDescent="0.25">
      <c r="A1260" s="5"/>
      <c r="B1260" t="s">
        <v>5436</v>
      </c>
      <c r="C1260" t="str">
        <f>IF(OR(D1260="x",E1260="x",F1260="x",H1260="x"),"DELETED","READ")</f>
        <v>READ</v>
      </c>
      <c r="D1260" s="5"/>
      <c r="E1260" s="5"/>
      <c r="F1260" s="5"/>
      <c r="G1260" s="5"/>
      <c r="H1260" t="str">
        <f>HYPERLINK("http://dx.doi.org/10.1016/j.procs.2017.12.149","http://dx.doi.org/10.1016/j.procs.2017.12.149")</f>
        <v>http://dx.doi.org/10.1016/j.procs.2017.12.149</v>
      </c>
      <c r="I1260" t="s">
        <v>287</v>
      </c>
      <c r="J1260" t="s">
        <v>34</v>
      </c>
      <c r="K1260" t="s">
        <v>650</v>
      </c>
      <c r="L1260" t="s">
        <v>541</v>
      </c>
      <c r="M1260" t="s">
        <v>600</v>
      </c>
      <c r="N1260">
        <v>2017</v>
      </c>
      <c r="O1260">
        <v>124</v>
      </c>
      <c r="P1260" t="s">
        <v>18</v>
      </c>
      <c r="Q1260">
        <v>216</v>
      </c>
      <c r="R1260">
        <v>223</v>
      </c>
      <c r="S1260" t="s">
        <v>18</v>
      </c>
      <c r="T1260" t="s">
        <v>917</v>
      </c>
      <c r="U1260" t="s">
        <v>18</v>
      </c>
      <c r="V1260" t="s">
        <v>18</v>
      </c>
    </row>
    <row r="1261" spans="1:24" x14ac:dyDescent="0.25">
      <c r="A1261" s="5" t="s">
        <v>5431</v>
      </c>
      <c r="B1261" t="s">
        <v>5436</v>
      </c>
      <c r="C1261" t="str">
        <f t="shared" ref="C1261:C1271" si="67">IF(OR(D1261="x",E1261="x",F1261="x",G1261="x"),"DELETED","READ")</f>
        <v>READ</v>
      </c>
      <c r="D1261" s="5"/>
      <c r="E1261" s="5"/>
      <c r="F1261" s="5"/>
      <c r="G1261" s="5"/>
      <c r="H1261" s="6" t="s">
        <v>3090</v>
      </c>
      <c r="I1261" t="s">
        <v>287</v>
      </c>
      <c r="J1261" t="s">
        <v>3095</v>
      </c>
      <c r="K1261" t="s">
        <v>3092</v>
      </c>
      <c r="L1261" t="s">
        <v>3091</v>
      </c>
      <c r="N1261">
        <v>2017</v>
      </c>
      <c r="O1261">
        <v>124</v>
      </c>
      <c r="Q1261">
        <v>216</v>
      </c>
      <c r="R1261">
        <v>223</v>
      </c>
      <c r="T1261" t="s">
        <v>917</v>
      </c>
    </row>
    <row r="1262" spans="1:24" x14ac:dyDescent="0.25">
      <c r="A1262" s="5"/>
      <c r="B1262" t="s">
        <v>5436</v>
      </c>
      <c r="C1262" t="str">
        <f t="shared" si="67"/>
        <v>READ</v>
      </c>
      <c r="D1262" s="5"/>
      <c r="E1262" s="5"/>
      <c r="F1262" s="5"/>
      <c r="G1262" s="5"/>
      <c r="H1262" s="6" t="s">
        <v>3384</v>
      </c>
      <c r="I1262" t="s">
        <v>3383</v>
      </c>
      <c r="J1262" t="s">
        <v>3386</v>
      </c>
      <c r="K1262" t="s">
        <v>3385</v>
      </c>
      <c r="L1262" t="s">
        <v>3229</v>
      </c>
      <c r="N1262">
        <v>2008</v>
      </c>
      <c r="O1262">
        <v>45</v>
      </c>
      <c r="P1262">
        <v>2</v>
      </c>
      <c r="Q1262">
        <v>189</v>
      </c>
      <c r="R1262">
        <v>207</v>
      </c>
      <c r="T1262" t="s">
        <v>949</v>
      </c>
    </row>
    <row r="1263" spans="1:24" x14ac:dyDescent="0.25">
      <c r="A1263" s="5"/>
      <c r="B1263" t="s">
        <v>5425</v>
      </c>
      <c r="C1263" t="str">
        <f t="shared" si="67"/>
        <v>DELETED</v>
      </c>
      <c r="D1263" s="5"/>
      <c r="E1263" s="5" t="s">
        <v>5431</v>
      </c>
      <c r="F1263" s="5"/>
      <c r="G1263" s="5"/>
      <c r="H1263" s="6" t="s">
        <v>5179</v>
      </c>
      <c r="I1263" t="s">
        <v>4384</v>
      </c>
      <c r="J1263" t="s">
        <v>7248</v>
      </c>
      <c r="K1263" t="s">
        <v>6464</v>
      </c>
      <c r="L1263" t="s">
        <v>6446</v>
      </c>
      <c r="N1263">
        <v>2016</v>
      </c>
      <c r="O1263">
        <v>5</v>
      </c>
      <c r="P1263">
        <v>1</v>
      </c>
      <c r="Q1263">
        <v>38</v>
      </c>
      <c r="R1263">
        <v>38</v>
      </c>
      <c r="T1263" t="s">
        <v>6447</v>
      </c>
    </row>
    <row r="1264" spans="1:24" x14ac:dyDescent="0.25">
      <c r="A1264" s="5"/>
      <c r="B1264" t="s">
        <v>5424</v>
      </c>
      <c r="C1264" t="str">
        <f t="shared" si="67"/>
        <v>DELETED</v>
      </c>
      <c r="D1264" s="5"/>
      <c r="E1264" s="5"/>
      <c r="F1264" s="5" t="s">
        <v>5431</v>
      </c>
      <c r="G1264" s="5"/>
      <c r="H1264" s="6" t="s">
        <v>5266</v>
      </c>
      <c r="I1264" t="s">
        <v>7486</v>
      </c>
      <c r="J1264" t="s">
        <v>7303</v>
      </c>
      <c r="K1264" t="s">
        <v>6663</v>
      </c>
      <c r="L1264" t="s">
        <v>6664</v>
      </c>
      <c r="N1264">
        <v>2012</v>
      </c>
      <c r="Q1264">
        <v>334</v>
      </c>
      <c r="R1264">
        <v>363</v>
      </c>
      <c r="V1264" t="s">
        <v>6665</v>
      </c>
      <c r="W1264" t="s">
        <v>5640</v>
      </c>
    </row>
    <row r="1265" spans="1:23" x14ac:dyDescent="0.25">
      <c r="A1265" s="5"/>
      <c r="B1265" t="s">
        <v>5426</v>
      </c>
      <c r="C1265" t="str">
        <f t="shared" si="67"/>
        <v>DELETED</v>
      </c>
      <c r="D1265" s="5"/>
      <c r="E1265" s="5" t="s">
        <v>5431</v>
      </c>
      <c r="F1265" s="5"/>
      <c r="G1265" s="5"/>
      <c r="H1265" s="6" t="s">
        <v>5165</v>
      </c>
      <c r="I1265" t="s">
        <v>4372</v>
      </c>
      <c r="J1265" t="s">
        <v>7238</v>
      </c>
      <c r="K1265" t="s">
        <v>6435</v>
      </c>
      <c r="L1265" t="s">
        <v>6177</v>
      </c>
      <c r="N1265">
        <v>2016</v>
      </c>
      <c r="Q1265">
        <v>289</v>
      </c>
      <c r="R1265">
        <v>298</v>
      </c>
      <c r="V1265" t="s">
        <v>6436</v>
      </c>
      <c r="W1265" t="s">
        <v>5539</v>
      </c>
    </row>
    <row r="1266" spans="1:23" x14ac:dyDescent="0.25">
      <c r="A1266" s="5"/>
      <c r="B1266" t="s">
        <v>5426</v>
      </c>
      <c r="C1266" t="str">
        <f t="shared" si="67"/>
        <v>DELETED</v>
      </c>
      <c r="D1266" s="5"/>
      <c r="E1266" s="5"/>
      <c r="F1266" s="5" t="s">
        <v>5431</v>
      </c>
      <c r="G1266" s="5"/>
      <c r="H1266" s="6" t="s">
        <v>5362</v>
      </c>
      <c r="I1266" t="s">
        <v>4548</v>
      </c>
      <c r="J1266" t="s">
        <v>7378</v>
      </c>
      <c r="K1266" t="s">
        <v>6857</v>
      </c>
      <c r="L1266" t="s">
        <v>6364</v>
      </c>
      <c r="N1266">
        <v>2008</v>
      </c>
      <c r="Q1266">
        <v>3</v>
      </c>
      <c r="R1266">
        <v>15</v>
      </c>
      <c r="V1266" t="s">
        <v>6856</v>
      </c>
      <c r="W1266" t="s">
        <v>5640</v>
      </c>
    </row>
    <row r="1267" spans="1:23" x14ac:dyDescent="0.25">
      <c r="A1267" s="5"/>
      <c r="B1267" t="s">
        <v>5426</v>
      </c>
      <c r="C1267" t="str">
        <f t="shared" si="67"/>
        <v>DELETED</v>
      </c>
      <c r="D1267" s="5"/>
      <c r="E1267" s="5" t="s">
        <v>5431</v>
      </c>
      <c r="F1267" s="5"/>
      <c r="G1267" s="5"/>
      <c r="H1267" s="6" t="s">
        <v>5172</v>
      </c>
      <c r="I1267" t="s">
        <v>4377</v>
      </c>
      <c r="J1267" t="s">
        <v>7242</v>
      </c>
      <c r="K1267" t="s">
        <v>6448</v>
      </c>
      <c r="L1267" t="s">
        <v>6449</v>
      </c>
      <c r="N1267">
        <v>2016</v>
      </c>
      <c r="Q1267">
        <v>281</v>
      </c>
      <c r="R1267">
        <v>294</v>
      </c>
      <c r="V1267" t="s">
        <v>6450</v>
      </c>
      <c r="W1267" t="s">
        <v>5539</v>
      </c>
    </row>
    <row r="1268" spans="1:23" x14ac:dyDescent="0.25">
      <c r="A1268" s="5"/>
      <c r="B1268" t="s">
        <v>5426</v>
      </c>
      <c r="C1268" t="str">
        <f t="shared" si="67"/>
        <v>DELETED</v>
      </c>
      <c r="D1268" s="5" t="s">
        <v>5431</v>
      </c>
      <c r="E1268" s="5"/>
      <c r="F1268" s="5"/>
      <c r="G1268" s="5"/>
      <c r="H1268" s="6" t="s">
        <v>5365</v>
      </c>
      <c r="I1268" t="s">
        <v>4551</v>
      </c>
      <c r="J1268" t="s">
        <v>7381</v>
      </c>
      <c r="K1268" t="s">
        <v>6862</v>
      </c>
      <c r="L1268" t="s">
        <v>5526</v>
      </c>
      <c r="N1268">
        <v>2008</v>
      </c>
      <c r="Q1268">
        <v>5</v>
      </c>
      <c r="R1268">
        <v>10</v>
      </c>
      <c r="V1268" t="s">
        <v>6838</v>
      </c>
      <c r="W1268" t="s">
        <v>5640</v>
      </c>
    </row>
    <row r="1269" spans="1:23" x14ac:dyDescent="0.25">
      <c r="A1269" s="5"/>
      <c r="B1269" t="s">
        <v>5425</v>
      </c>
      <c r="C1269" t="str">
        <f t="shared" si="67"/>
        <v>DELETED</v>
      </c>
      <c r="D1269" s="5" t="s">
        <v>5431</v>
      </c>
      <c r="E1269" s="5"/>
      <c r="F1269" s="5"/>
      <c r="G1269" s="5"/>
      <c r="H1269" s="6" t="s">
        <v>4840</v>
      </c>
      <c r="I1269" t="s">
        <v>4088</v>
      </c>
      <c r="J1269" t="s">
        <v>7068</v>
      </c>
      <c r="K1269" t="s">
        <v>5729</v>
      </c>
      <c r="L1269" t="s">
        <v>5730</v>
      </c>
      <c r="N1269">
        <v>2024</v>
      </c>
      <c r="O1269">
        <v>13</v>
      </c>
      <c r="P1269">
        <v>3</v>
      </c>
      <c r="Q1269">
        <v>95</v>
      </c>
      <c r="R1269">
        <v>99</v>
      </c>
      <c r="T1269" t="s">
        <v>5731</v>
      </c>
    </row>
    <row r="1270" spans="1:23" x14ac:dyDescent="0.25">
      <c r="A1270" s="5"/>
      <c r="B1270" t="s">
        <v>5436</v>
      </c>
      <c r="C1270" t="str">
        <f t="shared" si="67"/>
        <v>DELETED</v>
      </c>
      <c r="D1270" s="5" t="s">
        <v>5431</v>
      </c>
      <c r="E1270" s="5"/>
      <c r="F1270" s="5"/>
      <c r="G1270" s="5"/>
      <c r="H1270" s="6" t="s">
        <v>3545</v>
      </c>
      <c r="I1270" t="s">
        <v>3544</v>
      </c>
      <c r="J1270" t="s">
        <v>3549</v>
      </c>
      <c r="K1270" t="s">
        <v>3546</v>
      </c>
      <c r="L1270" t="s">
        <v>3547</v>
      </c>
      <c r="N1270">
        <v>2025</v>
      </c>
      <c r="O1270">
        <v>310</v>
      </c>
      <c r="Q1270">
        <v>143350</v>
      </c>
      <c r="R1270">
        <v>143350</v>
      </c>
      <c r="T1270" t="s">
        <v>3548</v>
      </c>
    </row>
    <row r="1271" spans="1:23" x14ac:dyDescent="0.25">
      <c r="A1271" s="5"/>
      <c r="B1271" t="s">
        <v>5441</v>
      </c>
      <c r="C1271" t="str">
        <f t="shared" si="67"/>
        <v>DELETED</v>
      </c>
      <c r="D1271" s="5"/>
      <c r="E1271" s="5"/>
      <c r="F1271" s="5" t="s">
        <v>5431</v>
      </c>
      <c r="G1271" s="5"/>
      <c r="H1271" s="6" t="s">
        <v>3001</v>
      </c>
      <c r="I1271" t="s">
        <v>1371</v>
      </c>
      <c r="J1271" t="s">
        <v>1899</v>
      </c>
      <c r="K1271" t="s">
        <v>2100</v>
      </c>
      <c r="L1271" t="s">
        <v>2410</v>
      </c>
      <c r="M1271" t="s">
        <v>2364</v>
      </c>
      <c r="N1271">
        <v>2024</v>
      </c>
      <c r="O1271" t="s">
        <v>18</v>
      </c>
      <c r="Q1271" t="s">
        <v>1413</v>
      </c>
      <c r="R1271" t="s">
        <v>1444</v>
      </c>
      <c r="T1271" t="s">
        <v>1034</v>
      </c>
      <c r="V1271" t="s">
        <v>1168</v>
      </c>
      <c r="W1271" t="s">
        <v>2143</v>
      </c>
    </row>
    <row r="1272" spans="1:23" x14ac:dyDescent="0.25">
      <c r="A1272" s="5"/>
      <c r="B1272" t="s">
        <v>5441</v>
      </c>
      <c r="C1272" t="str">
        <f>IF(OR(D1272="x",E1272="x",F1272="x",H1272="x"),"DELETED","READ")</f>
        <v>DELETED</v>
      </c>
      <c r="D1272" s="5" t="s">
        <v>5431</v>
      </c>
      <c r="E1272" s="5"/>
      <c r="F1272" s="5"/>
      <c r="G1272" s="5"/>
      <c r="H1272" t="str">
        <f>HYPERLINK("http://dx.doi.org/10.1007/978-3-031-78666-2_29","http://dx.doi.org/10.1007/978-3-031-78666-2_29")</f>
        <v>http://dx.doi.org/10.1007/978-3-031-78666-2_29</v>
      </c>
      <c r="I1272" t="s">
        <v>289</v>
      </c>
      <c r="J1272" t="s">
        <v>36</v>
      </c>
      <c r="K1272" t="s">
        <v>652</v>
      </c>
      <c r="L1272" t="s">
        <v>543</v>
      </c>
      <c r="M1272" t="s">
        <v>601</v>
      </c>
      <c r="N1272">
        <v>2025</v>
      </c>
      <c r="O1272">
        <v>534</v>
      </c>
      <c r="P1272" t="s">
        <v>18</v>
      </c>
      <c r="Q1272">
        <v>376</v>
      </c>
      <c r="R1272">
        <v>381</v>
      </c>
      <c r="S1272" t="s">
        <v>18</v>
      </c>
      <c r="T1272" t="s">
        <v>901</v>
      </c>
      <c r="U1272" t="s">
        <v>902</v>
      </c>
      <c r="V1272" t="s">
        <v>919</v>
      </c>
    </row>
    <row r="1273" spans="1:23" x14ac:dyDescent="0.25">
      <c r="A1273" s="5"/>
      <c r="B1273" t="s">
        <v>5436</v>
      </c>
      <c r="C1273" t="str">
        <f>IF(OR(D1273="x",E1273="x",F1273="x",G1273="x"),"DELETED","READ")</f>
        <v>DELETED</v>
      </c>
      <c r="D1273" s="5"/>
      <c r="E1273" s="5" t="s">
        <v>5431</v>
      </c>
      <c r="F1273" s="5"/>
      <c r="G1273" s="5"/>
      <c r="H1273" s="6" t="s">
        <v>3855</v>
      </c>
      <c r="I1273" t="s">
        <v>3854</v>
      </c>
      <c r="J1273" t="s">
        <v>3857</v>
      </c>
      <c r="K1273" t="s">
        <v>3856</v>
      </c>
      <c r="L1273" t="s">
        <v>3048</v>
      </c>
      <c r="N1273">
        <v>2016</v>
      </c>
      <c r="O1273">
        <v>79</v>
      </c>
      <c r="Q1273">
        <v>3</v>
      </c>
      <c r="R1273">
        <v>13</v>
      </c>
      <c r="T1273" t="s">
        <v>929</v>
      </c>
    </row>
    <row r="1274" spans="1:23" x14ac:dyDescent="0.25">
      <c r="A1274" s="5"/>
      <c r="B1274" t="s">
        <v>5441</v>
      </c>
      <c r="C1274" t="str">
        <f>IF(OR(D1274="x",E1274="x",F1274="x",H1274="x"),"DELETED","READ")</f>
        <v>READ</v>
      </c>
      <c r="D1274" s="5"/>
      <c r="E1274" s="5"/>
      <c r="F1274" s="5"/>
      <c r="G1274" s="5"/>
      <c r="H1274" t="str">
        <f>HYPERLINK("http://dx.doi.org/10.1007/978-3-031-16171-1_5","http://dx.doi.org/10.1007/978-3-031-16171-1_5")</f>
        <v>http://dx.doi.org/10.1007/978-3-031-16171-1_5</v>
      </c>
      <c r="I1274" t="s">
        <v>275</v>
      </c>
      <c r="J1274" t="s">
        <v>22</v>
      </c>
      <c r="K1274" t="s">
        <v>638</v>
      </c>
      <c r="L1274" t="s">
        <v>534</v>
      </c>
      <c r="M1274" t="s">
        <v>596</v>
      </c>
      <c r="N1274">
        <v>2022</v>
      </c>
      <c r="O1274">
        <v>458</v>
      </c>
      <c r="P1274" t="s">
        <v>18</v>
      </c>
      <c r="Q1274">
        <v>70</v>
      </c>
      <c r="R1274">
        <v>86</v>
      </c>
      <c r="S1274" t="s">
        <v>18</v>
      </c>
      <c r="T1274" t="s">
        <v>901</v>
      </c>
      <c r="U1274" t="s">
        <v>902</v>
      </c>
      <c r="V1274" t="s">
        <v>907</v>
      </c>
    </row>
    <row r="1275" spans="1:23" x14ac:dyDescent="0.25">
      <c r="A1275" s="5"/>
      <c r="B1275" t="s">
        <v>5451</v>
      </c>
      <c r="C1275" t="str">
        <f t="shared" ref="C1275:C1280" si="68">IF(OR(D1275="x",E1275="x",F1275="x",G1275="x"),"DELETED","READ")</f>
        <v>DELETED</v>
      </c>
      <c r="D1275" s="5" t="s">
        <v>5431</v>
      </c>
      <c r="E1275" s="5"/>
      <c r="F1275" s="5"/>
      <c r="G1275" s="5"/>
      <c r="H1275" s="6" t="s">
        <v>3019</v>
      </c>
      <c r="I1275" t="s">
        <v>1402</v>
      </c>
      <c r="J1275" t="s">
        <v>18</v>
      </c>
      <c r="K1275" t="s">
        <v>2130</v>
      </c>
      <c r="L1275" t="s">
        <v>2445</v>
      </c>
      <c r="M1275" t="s">
        <v>2435</v>
      </c>
      <c r="N1275">
        <v>2019</v>
      </c>
      <c r="O1275" t="s">
        <v>18</v>
      </c>
      <c r="Q1275" t="s">
        <v>1469</v>
      </c>
      <c r="R1275" t="s">
        <v>1469</v>
      </c>
      <c r="T1275" t="s">
        <v>18</v>
      </c>
      <c r="V1275" t="s">
        <v>1189</v>
      </c>
      <c r="W1275" t="s">
        <v>2143</v>
      </c>
    </row>
    <row r="1276" spans="1:23" x14ac:dyDescent="0.25">
      <c r="A1276" s="5"/>
      <c r="B1276" t="s">
        <v>5438</v>
      </c>
      <c r="C1276" t="str">
        <f t="shared" si="68"/>
        <v>DELETED</v>
      </c>
      <c r="D1276" s="5" t="s">
        <v>5431</v>
      </c>
      <c r="E1276" s="5"/>
      <c r="F1276" s="5"/>
      <c r="G1276" s="5"/>
      <c r="K1276" t="s">
        <v>2802</v>
      </c>
      <c r="L1276" t="s">
        <v>2640</v>
      </c>
      <c r="M1276" t="s">
        <v>2801</v>
      </c>
      <c r="N1276">
        <v>2024</v>
      </c>
      <c r="V1276" s="1" t="s">
        <v>2642</v>
      </c>
      <c r="W1276" t="s">
        <v>2458</v>
      </c>
    </row>
    <row r="1277" spans="1:23" x14ac:dyDescent="0.25">
      <c r="A1277" s="5"/>
      <c r="B1277" t="s">
        <v>5426</v>
      </c>
      <c r="C1277" t="str">
        <f t="shared" si="68"/>
        <v>DELETED</v>
      </c>
      <c r="D1277" s="5"/>
      <c r="E1277" s="5" t="s">
        <v>5431</v>
      </c>
      <c r="F1277" s="5"/>
      <c r="G1277" s="5"/>
      <c r="H1277" s="6" t="s">
        <v>4792</v>
      </c>
      <c r="I1277" t="s">
        <v>4047</v>
      </c>
      <c r="J1277" t="s">
        <v>7040</v>
      </c>
      <c r="K1277" t="s">
        <v>5632</v>
      </c>
      <c r="L1277" t="s">
        <v>4144</v>
      </c>
      <c r="N1277">
        <v>2021</v>
      </c>
      <c r="Q1277">
        <v>306</v>
      </c>
      <c r="R1277">
        <v>323</v>
      </c>
      <c r="V1277" t="s">
        <v>5604</v>
      </c>
      <c r="W1277" t="s">
        <v>5539</v>
      </c>
    </row>
    <row r="1278" spans="1:23" x14ac:dyDescent="0.25">
      <c r="A1278" s="5"/>
      <c r="B1278" t="s">
        <v>5426</v>
      </c>
      <c r="C1278" t="str">
        <f t="shared" si="68"/>
        <v>DELETED</v>
      </c>
      <c r="D1278" s="5"/>
      <c r="E1278" s="5" t="s">
        <v>5431</v>
      </c>
      <c r="F1278" s="5"/>
      <c r="G1278" s="5"/>
      <c r="H1278" s="6" t="s">
        <v>5302</v>
      </c>
      <c r="I1278" t="s">
        <v>4500</v>
      </c>
      <c r="J1278" t="s">
        <v>7332</v>
      </c>
      <c r="K1278" t="s">
        <v>6738</v>
      </c>
      <c r="L1278" t="s">
        <v>4144</v>
      </c>
      <c r="N1278">
        <v>2011</v>
      </c>
      <c r="Q1278">
        <v>17</v>
      </c>
      <c r="R1278">
        <v>28</v>
      </c>
      <c r="V1278" t="s">
        <v>6730</v>
      </c>
      <c r="W1278" t="s">
        <v>5640</v>
      </c>
    </row>
    <row r="1279" spans="1:23" x14ac:dyDescent="0.25">
      <c r="A1279" s="5"/>
      <c r="B1279" t="s">
        <v>5436</v>
      </c>
      <c r="C1279" t="str">
        <f t="shared" si="68"/>
        <v>DELETED</v>
      </c>
      <c r="D1279" s="5"/>
      <c r="E1279" s="5" t="s">
        <v>5431</v>
      </c>
      <c r="F1279" s="5"/>
      <c r="G1279" s="5"/>
      <c r="H1279" s="6" t="s">
        <v>3324</v>
      </c>
      <c r="I1279" t="s">
        <v>3323</v>
      </c>
      <c r="J1279" t="s">
        <v>3326</v>
      </c>
      <c r="K1279" t="s">
        <v>3325</v>
      </c>
      <c r="L1279" t="s">
        <v>3053</v>
      </c>
      <c r="N1279">
        <v>2022</v>
      </c>
      <c r="O1279">
        <v>109</v>
      </c>
      <c r="Q1279">
        <v>102039</v>
      </c>
      <c r="R1279">
        <v>102039</v>
      </c>
      <c r="T1279" t="s">
        <v>3054</v>
      </c>
    </row>
    <row r="1280" spans="1:23" x14ac:dyDescent="0.25">
      <c r="A1280" s="5"/>
      <c r="B1280" t="s">
        <v>5436</v>
      </c>
      <c r="C1280" t="str">
        <f t="shared" si="68"/>
        <v>DELETED</v>
      </c>
      <c r="D1280" s="5" t="s">
        <v>5431</v>
      </c>
      <c r="E1280" s="5"/>
      <c r="F1280" s="5"/>
      <c r="G1280" s="5"/>
      <c r="H1280" s="6" t="s">
        <v>3829</v>
      </c>
      <c r="I1280" t="s">
        <v>3828</v>
      </c>
      <c r="J1280" t="s">
        <v>3830</v>
      </c>
      <c r="K1280" t="s">
        <v>3831</v>
      </c>
      <c r="L1280" t="s">
        <v>3112</v>
      </c>
      <c r="N1280">
        <v>2013</v>
      </c>
      <c r="O1280">
        <v>65</v>
      </c>
      <c r="P1280">
        <v>2</v>
      </c>
      <c r="Q1280">
        <v>194</v>
      </c>
      <c r="R1280">
        <v>206</v>
      </c>
      <c r="T1280" t="s">
        <v>3113</v>
      </c>
    </row>
    <row r="1281" spans="1:24" x14ac:dyDescent="0.25">
      <c r="A1281" s="5"/>
      <c r="B1281" t="s">
        <v>5441</v>
      </c>
      <c r="C1281" t="str">
        <f>IF(OR(D1281="x",E1281="x",F1281="x",H1281="x"),"DELETED","READ")</f>
        <v>DELETED</v>
      </c>
      <c r="D1281" s="5"/>
      <c r="E1281" s="5" t="s">
        <v>5431</v>
      </c>
      <c r="F1281" s="5"/>
      <c r="G1281" s="5"/>
      <c r="H1281" t="str">
        <f>HYPERLINK("http://dx.doi.org/10.1007/978-3-319-42887-1_47","http://dx.doi.org/10.1007/978-3-319-42887-1_47")</f>
        <v>http://dx.doi.org/10.1007/978-3-319-42887-1_47</v>
      </c>
      <c r="I1281" t="s">
        <v>415</v>
      </c>
      <c r="J1281" t="s">
        <v>160</v>
      </c>
      <c r="K1281" t="s">
        <v>778</v>
      </c>
      <c r="L1281" t="s">
        <v>544</v>
      </c>
      <c r="M1281" t="s">
        <v>602</v>
      </c>
      <c r="N1281">
        <v>2016</v>
      </c>
      <c r="O1281">
        <v>256</v>
      </c>
      <c r="P1281" t="s">
        <v>18</v>
      </c>
      <c r="Q1281">
        <v>583</v>
      </c>
      <c r="R1281">
        <v>594</v>
      </c>
      <c r="S1281" t="s">
        <v>18</v>
      </c>
      <c r="T1281" t="s">
        <v>901</v>
      </c>
      <c r="U1281" t="s">
        <v>18</v>
      </c>
      <c r="V1281" t="s">
        <v>920</v>
      </c>
    </row>
    <row r="1282" spans="1:24" x14ac:dyDescent="0.25">
      <c r="A1282" s="5"/>
      <c r="B1282" t="s">
        <v>5426</v>
      </c>
      <c r="C1282" t="str">
        <f>IF(OR(D1282="x",E1282="x",F1282="x",G1282="x"),"DELETED","READ")</f>
        <v>DELETED</v>
      </c>
      <c r="D1282" s="5"/>
      <c r="E1282" s="5"/>
      <c r="F1282" s="5" t="s">
        <v>5431</v>
      </c>
      <c r="G1282" s="5"/>
      <c r="H1282" s="6" t="s">
        <v>5406</v>
      </c>
      <c r="I1282" t="s">
        <v>4591</v>
      </c>
      <c r="J1282" t="s">
        <v>7411</v>
      </c>
      <c r="K1282" t="s">
        <v>6944</v>
      </c>
      <c r="L1282" t="s">
        <v>4144</v>
      </c>
      <c r="N1282">
        <v>2005</v>
      </c>
      <c r="Q1282">
        <v>464</v>
      </c>
      <c r="R1282">
        <v>469</v>
      </c>
      <c r="V1282" t="s">
        <v>6945</v>
      </c>
      <c r="W1282" t="s">
        <v>5640</v>
      </c>
    </row>
    <row r="1283" spans="1:24" x14ac:dyDescent="0.25">
      <c r="A1283" s="5"/>
      <c r="B1283" t="s">
        <v>5426</v>
      </c>
      <c r="C1283" t="str">
        <f>IF(OR(D1283="x",E1283="x",F1283="x",G1283="x"),"DELETED","READ")</f>
        <v>DELETED</v>
      </c>
      <c r="D1283" s="5" t="s">
        <v>5431</v>
      </c>
      <c r="E1283" s="5"/>
      <c r="F1283" s="5"/>
      <c r="G1283" s="5"/>
      <c r="H1283" s="6" t="s">
        <v>5359</v>
      </c>
      <c r="I1283" t="s">
        <v>4546</v>
      </c>
      <c r="J1283" t="s">
        <v>7376</v>
      </c>
      <c r="K1283" t="s">
        <v>6851</v>
      </c>
      <c r="L1283" t="s">
        <v>6850</v>
      </c>
      <c r="N1283">
        <v>2008</v>
      </c>
      <c r="Q1283">
        <v>425</v>
      </c>
      <c r="R1283">
        <v>438</v>
      </c>
      <c r="V1283" t="s">
        <v>6852</v>
      </c>
      <c r="W1283" t="s">
        <v>5640</v>
      </c>
    </row>
    <row r="1284" spans="1:24" x14ac:dyDescent="0.25">
      <c r="A1284" s="5"/>
      <c r="B1284" t="s">
        <v>5441</v>
      </c>
      <c r="C1284" t="str">
        <f>IF(OR(D1284="x",E1284="x",F1284="x",H1284="x"),"DELETED","READ")</f>
        <v>DELETED</v>
      </c>
      <c r="D1284" s="5" t="s">
        <v>5431</v>
      </c>
      <c r="E1284" s="5"/>
      <c r="F1284" s="5"/>
      <c r="G1284" s="5"/>
      <c r="H1284" t="str">
        <f>HYPERLINK("http://dx.doi.org/10.1007/978-3-031-27815-0_6","http://dx.doi.org/10.1007/978-3-031-27815-0_6")</f>
        <v>http://dx.doi.org/10.1007/978-3-031-27815-0_6</v>
      </c>
      <c r="I1284" t="s">
        <v>440</v>
      </c>
      <c r="J1284" t="s">
        <v>184</v>
      </c>
      <c r="K1284" t="s">
        <v>803</v>
      </c>
      <c r="L1284" t="s">
        <v>535</v>
      </c>
      <c r="M1284" t="s">
        <v>597</v>
      </c>
      <c r="N1284">
        <v>2023</v>
      </c>
      <c r="O1284">
        <v>468</v>
      </c>
      <c r="P1284" t="s">
        <v>18</v>
      </c>
      <c r="Q1284">
        <v>71</v>
      </c>
      <c r="R1284">
        <v>83</v>
      </c>
      <c r="S1284" t="s">
        <v>18</v>
      </c>
      <c r="T1284" t="s">
        <v>901</v>
      </c>
      <c r="U1284" t="s">
        <v>902</v>
      </c>
      <c r="V1284" t="s">
        <v>908</v>
      </c>
    </row>
    <row r="1285" spans="1:24" x14ac:dyDescent="0.25">
      <c r="A1285" s="5"/>
      <c r="B1285" t="s">
        <v>5441</v>
      </c>
      <c r="C1285" t="str">
        <f t="shared" ref="C1285:C1298" si="69">IF(OR(D1285="x",E1285="x",F1285="x",G1285="x"),"DELETED","READ")</f>
        <v>DELETED</v>
      </c>
      <c r="D1285" s="5"/>
      <c r="E1285" s="5" t="s">
        <v>5431</v>
      </c>
      <c r="F1285" s="5"/>
      <c r="G1285" s="5"/>
      <c r="H1285" s="6" t="s">
        <v>2968</v>
      </c>
      <c r="I1285" t="s">
        <v>1337</v>
      </c>
      <c r="J1285" t="s">
        <v>1865</v>
      </c>
      <c r="K1285" t="s">
        <v>2066</v>
      </c>
      <c r="L1285" t="s">
        <v>2373</v>
      </c>
      <c r="M1285" t="s">
        <v>2335</v>
      </c>
      <c r="N1285">
        <v>2019</v>
      </c>
      <c r="O1285" t="s">
        <v>18</v>
      </c>
      <c r="Q1285" t="s">
        <v>1644</v>
      </c>
      <c r="R1285" t="s">
        <v>1645</v>
      </c>
      <c r="T1285" t="s">
        <v>1028</v>
      </c>
      <c r="V1285" t="s">
        <v>1140</v>
      </c>
      <c r="W1285" t="s">
        <v>2143</v>
      </c>
    </row>
    <row r="1286" spans="1:24" x14ac:dyDescent="0.25">
      <c r="A1286" s="5"/>
      <c r="B1286" t="s">
        <v>5426</v>
      </c>
      <c r="C1286" t="str">
        <f t="shared" si="69"/>
        <v>DELETED</v>
      </c>
      <c r="D1286" s="5"/>
      <c r="E1286" s="5" t="s">
        <v>5431</v>
      </c>
      <c r="F1286" s="5"/>
      <c r="G1286" s="5"/>
      <c r="H1286" s="6" t="s">
        <v>5147</v>
      </c>
      <c r="I1286" t="s">
        <v>4356</v>
      </c>
      <c r="J1286" t="s">
        <v>7227</v>
      </c>
      <c r="K1286" t="s">
        <v>6401</v>
      </c>
      <c r="L1286" t="s">
        <v>6402</v>
      </c>
      <c r="N1286">
        <v>2017</v>
      </c>
      <c r="Q1286">
        <v>3</v>
      </c>
      <c r="R1286">
        <v>20</v>
      </c>
      <c r="V1286" t="s">
        <v>6403</v>
      </c>
      <c r="W1286" t="s">
        <v>5539</v>
      </c>
    </row>
    <row r="1287" spans="1:24" x14ac:dyDescent="0.25">
      <c r="A1287" s="5"/>
      <c r="B1287" t="s">
        <v>5441</v>
      </c>
      <c r="C1287" t="str">
        <f t="shared" si="69"/>
        <v>DELETED</v>
      </c>
      <c r="D1287" s="5"/>
      <c r="E1287" s="5" t="s">
        <v>5431</v>
      </c>
      <c r="F1287" s="5"/>
      <c r="G1287" s="5"/>
      <c r="H1287" s="6" t="s">
        <v>2888</v>
      </c>
      <c r="I1287" t="s">
        <v>1253</v>
      </c>
      <c r="J1287" t="s">
        <v>1793</v>
      </c>
      <c r="K1287" t="s">
        <v>1983</v>
      </c>
      <c r="L1287" t="s">
        <v>2246</v>
      </c>
      <c r="M1287" t="s">
        <v>2272</v>
      </c>
      <c r="N1287">
        <v>2007</v>
      </c>
      <c r="O1287" t="s">
        <v>18</v>
      </c>
      <c r="Q1287" t="s">
        <v>1509</v>
      </c>
      <c r="R1287" t="s">
        <v>1464</v>
      </c>
      <c r="T1287" t="s">
        <v>1005</v>
      </c>
      <c r="V1287" t="s">
        <v>1084</v>
      </c>
      <c r="W1287" t="s">
        <v>2143</v>
      </c>
    </row>
    <row r="1288" spans="1:24" x14ac:dyDescent="0.25">
      <c r="A1288" s="5"/>
      <c r="B1288" t="s">
        <v>5424</v>
      </c>
      <c r="C1288" t="str">
        <f t="shared" si="69"/>
        <v>DELETED</v>
      </c>
      <c r="D1288" s="5"/>
      <c r="E1288" s="5" t="s">
        <v>5431</v>
      </c>
      <c r="F1288" s="5"/>
      <c r="G1288" s="5"/>
      <c r="H1288" s="6" t="s">
        <v>5318</v>
      </c>
      <c r="I1288" t="s">
        <v>4513</v>
      </c>
      <c r="J1288" t="s">
        <v>4691</v>
      </c>
      <c r="K1288" t="s">
        <v>6766</v>
      </c>
      <c r="L1288" t="s">
        <v>6767</v>
      </c>
      <c r="N1288">
        <v>2011</v>
      </c>
      <c r="Q1288">
        <v>1</v>
      </c>
      <c r="R1288">
        <v>20</v>
      </c>
      <c r="V1288" t="s">
        <v>6768</v>
      </c>
      <c r="W1288" t="s">
        <v>5640</v>
      </c>
    </row>
    <row r="1289" spans="1:24" x14ac:dyDescent="0.25">
      <c r="A1289" s="5"/>
      <c r="B1289" t="s">
        <v>5424</v>
      </c>
      <c r="C1289" t="str">
        <f t="shared" si="69"/>
        <v>DELETED</v>
      </c>
      <c r="D1289" s="5" t="s">
        <v>5431</v>
      </c>
      <c r="E1289" s="5"/>
      <c r="F1289" s="5"/>
      <c r="G1289" s="5"/>
      <c r="H1289" s="6" t="s">
        <v>5160</v>
      </c>
      <c r="I1289" t="s">
        <v>4367</v>
      </c>
      <c r="J1289" t="s">
        <v>4691</v>
      </c>
      <c r="K1289" t="s">
        <v>6422</v>
      </c>
      <c r="L1289" t="s">
        <v>6423</v>
      </c>
      <c r="N1289">
        <v>2017</v>
      </c>
      <c r="Q1289">
        <v>1</v>
      </c>
      <c r="R1289">
        <v>28</v>
      </c>
      <c r="V1289" t="s">
        <v>6424</v>
      </c>
      <c r="W1289" t="s">
        <v>5539</v>
      </c>
      <c r="X1289" t="s">
        <v>7451</v>
      </c>
    </row>
    <row r="1290" spans="1:24" x14ac:dyDescent="0.25">
      <c r="A1290" s="5"/>
      <c r="B1290" t="s">
        <v>5426</v>
      </c>
      <c r="C1290" t="str">
        <f t="shared" si="69"/>
        <v>DELETED</v>
      </c>
      <c r="D1290" s="5"/>
      <c r="E1290" s="5" t="s">
        <v>5431</v>
      </c>
      <c r="F1290" s="5"/>
      <c r="G1290" s="5"/>
      <c r="H1290" s="6" t="s">
        <v>5163</v>
      </c>
      <c r="I1290" t="s">
        <v>4370</v>
      </c>
      <c r="J1290" t="s">
        <v>7236</v>
      </c>
      <c r="K1290" t="s">
        <v>6429</v>
      </c>
      <c r="L1290" t="s">
        <v>6430</v>
      </c>
      <c r="N1290">
        <v>2016</v>
      </c>
      <c r="Q1290">
        <v>71</v>
      </c>
      <c r="R1290">
        <v>83</v>
      </c>
      <c r="V1290" t="s">
        <v>6431</v>
      </c>
      <c r="W1290" t="s">
        <v>5539</v>
      </c>
    </row>
    <row r="1291" spans="1:24" x14ac:dyDescent="0.25">
      <c r="A1291" s="5"/>
      <c r="B1291" t="s">
        <v>5441</v>
      </c>
      <c r="C1291" t="str">
        <f t="shared" si="69"/>
        <v>READ</v>
      </c>
      <c r="D1291" s="5"/>
      <c r="E1291" s="5"/>
      <c r="F1291" s="5"/>
      <c r="G1291" s="5"/>
      <c r="H1291" s="6" t="s">
        <v>2834</v>
      </c>
      <c r="I1291" t="s">
        <v>1199</v>
      </c>
      <c r="J1291" t="s">
        <v>1740</v>
      </c>
      <c r="K1291" t="s">
        <v>1929</v>
      </c>
      <c r="L1291" t="s">
        <v>2186</v>
      </c>
      <c r="M1291" t="s">
        <v>2163</v>
      </c>
      <c r="N1291">
        <v>2008</v>
      </c>
      <c r="O1291" t="s">
        <v>18</v>
      </c>
      <c r="Q1291" t="s">
        <v>1417</v>
      </c>
      <c r="R1291" t="s">
        <v>1418</v>
      </c>
      <c r="T1291" t="s">
        <v>988</v>
      </c>
      <c r="V1291" t="s">
        <v>1045</v>
      </c>
      <c r="W1291" t="s">
        <v>2143</v>
      </c>
    </row>
    <row r="1292" spans="1:24" x14ac:dyDescent="0.25">
      <c r="A1292" s="5"/>
      <c r="B1292" t="s">
        <v>5441</v>
      </c>
      <c r="C1292" t="str">
        <f t="shared" si="69"/>
        <v>DELETED</v>
      </c>
      <c r="D1292" s="5" t="s">
        <v>5431</v>
      </c>
      <c r="E1292" s="5"/>
      <c r="F1292" s="5"/>
      <c r="G1292" s="5"/>
      <c r="H1292" s="6" t="s">
        <v>2860</v>
      </c>
      <c r="I1292" t="s">
        <v>1224</v>
      </c>
      <c r="J1292" t="s">
        <v>1765</v>
      </c>
      <c r="K1292" t="s">
        <v>1954</v>
      </c>
      <c r="L1292" t="s">
        <v>2212</v>
      </c>
      <c r="M1292" t="s">
        <v>2158</v>
      </c>
      <c r="N1292">
        <v>2019</v>
      </c>
      <c r="O1292" t="s">
        <v>18</v>
      </c>
      <c r="Q1292" t="s">
        <v>1413</v>
      </c>
      <c r="R1292" t="s">
        <v>1415</v>
      </c>
      <c r="T1292" t="s">
        <v>18</v>
      </c>
      <c r="V1292" t="s">
        <v>1065</v>
      </c>
      <c r="W1292" t="s">
        <v>2143</v>
      </c>
    </row>
    <row r="1293" spans="1:24" x14ac:dyDescent="0.25">
      <c r="A1293" s="5"/>
      <c r="B1293" t="s">
        <v>5425</v>
      </c>
      <c r="C1293" t="str">
        <f t="shared" si="69"/>
        <v>DELETED</v>
      </c>
      <c r="D1293" s="5"/>
      <c r="E1293" s="5" t="s">
        <v>5431</v>
      </c>
      <c r="F1293" s="5"/>
      <c r="G1293" s="5"/>
      <c r="H1293" s="6" t="s">
        <v>5233</v>
      </c>
      <c r="I1293" t="s">
        <v>4436</v>
      </c>
      <c r="J1293" t="s">
        <v>7281</v>
      </c>
      <c r="K1293" t="s">
        <v>6582</v>
      </c>
      <c r="L1293" t="s">
        <v>6071</v>
      </c>
      <c r="N1293">
        <v>2014</v>
      </c>
      <c r="O1293">
        <v>15</v>
      </c>
      <c r="P1293">
        <v>1</v>
      </c>
      <c r="Q1293">
        <v>119</v>
      </c>
      <c r="R1293">
        <v>146</v>
      </c>
      <c r="T1293" t="s">
        <v>5519</v>
      </c>
    </row>
    <row r="1294" spans="1:24" x14ac:dyDescent="0.25">
      <c r="A1294" s="5"/>
      <c r="B1294" t="s">
        <v>5426</v>
      </c>
      <c r="C1294" t="str">
        <f t="shared" si="69"/>
        <v>DELETED</v>
      </c>
      <c r="D1294" s="5"/>
      <c r="E1294" s="5" t="s">
        <v>5431</v>
      </c>
      <c r="F1294" s="5"/>
      <c r="G1294" s="5"/>
      <c r="H1294" s="6" t="s">
        <v>5247</v>
      </c>
      <c r="I1294" t="s">
        <v>4450</v>
      </c>
      <c r="J1294" t="s">
        <v>7289</v>
      </c>
      <c r="K1294" t="s">
        <v>6616</v>
      </c>
      <c r="L1294" t="s">
        <v>5526</v>
      </c>
      <c r="N1294">
        <v>2013</v>
      </c>
      <c r="Q1294">
        <v>662</v>
      </c>
      <c r="R1294">
        <v>674</v>
      </c>
      <c r="V1294" t="s">
        <v>6599</v>
      </c>
      <c r="W1294" t="s">
        <v>5640</v>
      </c>
    </row>
    <row r="1295" spans="1:24" x14ac:dyDescent="0.25">
      <c r="A1295" s="5"/>
      <c r="B1295" t="s">
        <v>5432</v>
      </c>
      <c r="C1295" t="str">
        <f t="shared" si="69"/>
        <v>DELETED</v>
      </c>
      <c r="D1295" s="5"/>
      <c r="E1295" s="5" t="s">
        <v>5431</v>
      </c>
      <c r="F1295" s="5"/>
      <c r="G1295" s="5"/>
      <c r="H1295" s="6" t="s">
        <v>2573</v>
      </c>
      <c r="I1295" t="s">
        <v>2572</v>
      </c>
      <c r="J1295" t="s">
        <v>2574</v>
      </c>
      <c r="K1295" t="s">
        <v>2575</v>
      </c>
      <c r="L1295" t="s">
        <v>2576</v>
      </c>
      <c r="M1295" t="s">
        <v>2577</v>
      </c>
      <c r="N1295">
        <v>2013</v>
      </c>
      <c r="Q1295">
        <v>422</v>
      </c>
      <c r="R1295">
        <v>432</v>
      </c>
      <c r="V1295" s="1" t="s">
        <v>2578</v>
      </c>
      <c r="W1295" t="s">
        <v>2458</v>
      </c>
    </row>
    <row r="1296" spans="1:24" x14ac:dyDescent="0.25">
      <c r="A1296" s="5"/>
      <c r="B1296" t="s">
        <v>5424</v>
      </c>
      <c r="C1296" t="str">
        <f t="shared" si="69"/>
        <v>DELETED</v>
      </c>
      <c r="D1296" s="5"/>
      <c r="E1296" s="5" t="s">
        <v>5431</v>
      </c>
      <c r="F1296" s="5"/>
      <c r="G1296" s="5"/>
      <c r="H1296" s="6" t="s">
        <v>5218</v>
      </c>
      <c r="I1296" t="s">
        <v>4421</v>
      </c>
      <c r="J1296" t="s">
        <v>7272</v>
      </c>
      <c r="K1296" t="s">
        <v>6547</v>
      </c>
      <c r="L1296" t="s">
        <v>6548</v>
      </c>
      <c r="N1296">
        <v>2014</v>
      </c>
      <c r="Q1296">
        <v>208</v>
      </c>
      <c r="R1296">
        <v>236</v>
      </c>
      <c r="V1296" t="s">
        <v>6549</v>
      </c>
      <c r="W1296" t="s">
        <v>5539</v>
      </c>
    </row>
    <row r="1297" spans="1:23" x14ac:dyDescent="0.25">
      <c r="A1297" s="5"/>
      <c r="B1297" t="s">
        <v>5426</v>
      </c>
      <c r="C1297" t="str">
        <f t="shared" si="69"/>
        <v>DELETED</v>
      </c>
      <c r="D1297" s="5"/>
      <c r="E1297" s="5" t="s">
        <v>5431</v>
      </c>
      <c r="F1297" s="5"/>
      <c r="G1297" s="5"/>
      <c r="H1297" s="6" t="s">
        <v>5273</v>
      </c>
      <c r="I1297" t="s">
        <v>4474</v>
      </c>
      <c r="J1297" t="s">
        <v>7310</v>
      </c>
      <c r="K1297" t="s">
        <v>6678</v>
      </c>
      <c r="L1297" t="s">
        <v>5526</v>
      </c>
      <c r="N1297">
        <v>2012</v>
      </c>
      <c r="Q1297">
        <v>473</v>
      </c>
      <c r="R1297">
        <v>478</v>
      </c>
      <c r="V1297" t="s">
        <v>6593</v>
      </c>
      <c r="W1297" t="s">
        <v>5640</v>
      </c>
    </row>
    <row r="1298" spans="1:23" x14ac:dyDescent="0.25">
      <c r="A1298" s="5"/>
      <c r="B1298" t="s">
        <v>5441</v>
      </c>
      <c r="C1298" t="str">
        <f t="shared" si="69"/>
        <v>DELETED</v>
      </c>
      <c r="D1298" s="5"/>
      <c r="E1298" s="5" t="s">
        <v>5431</v>
      </c>
      <c r="F1298" s="5"/>
      <c r="G1298" s="5"/>
      <c r="H1298" s="6" t="s">
        <v>2872</v>
      </c>
      <c r="I1298" t="s">
        <v>1236</v>
      </c>
      <c r="J1298" t="s">
        <v>1777</v>
      </c>
      <c r="K1298" t="s">
        <v>1966</v>
      </c>
      <c r="L1298" t="s">
        <v>2189</v>
      </c>
      <c r="N1298">
        <v>2020</v>
      </c>
      <c r="O1298" t="s">
        <v>1444</v>
      </c>
      <c r="Q1298" t="s">
        <v>1481</v>
      </c>
      <c r="R1298" t="s">
        <v>1482</v>
      </c>
      <c r="T1298" t="s">
        <v>990</v>
      </c>
      <c r="V1298" t="s">
        <v>18</v>
      </c>
      <c r="W1298" t="s">
        <v>2143</v>
      </c>
    </row>
    <row r="1299" spans="1:23" x14ac:dyDescent="0.25">
      <c r="A1299" s="5"/>
      <c r="B1299" t="s">
        <v>5441</v>
      </c>
      <c r="C1299" t="str">
        <f>IF(OR(D1299="x",E1299="x",F1299="x",H1299="x"),"DELETED","READ")</f>
        <v>DELETED</v>
      </c>
      <c r="D1299" s="5"/>
      <c r="E1299" s="5" t="s">
        <v>5431</v>
      </c>
      <c r="F1299" s="5"/>
      <c r="G1299" s="5"/>
      <c r="H1299" t="str">
        <f>HYPERLINK("http://dx.doi.org/10.1109/ICPM57379.2022.9980649","http://dx.doi.org/10.1109/ICPM57379.2022.9980649")</f>
        <v>http://dx.doi.org/10.1109/ICPM57379.2022.9980649</v>
      </c>
      <c r="I1299" t="s">
        <v>489</v>
      </c>
      <c r="J1299" t="s">
        <v>230</v>
      </c>
      <c r="K1299" t="s">
        <v>852</v>
      </c>
      <c r="L1299" t="s">
        <v>542</v>
      </c>
      <c r="M1299" t="s">
        <v>597</v>
      </c>
      <c r="N1299">
        <v>2022</v>
      </c>
      <c r="O1299" t="s">
        <v>18</v>
      </c>
      <c r="P1299" t="s">
        <v>18</v>
      </c>
      <c r="Q1299">
        <v>104</v>
      </c>
      <c r="R1299">
        <v>111</v>
      </c>
      <c r="S1299" t="s">
        <v>18</v>
      </c>
      <c r="T1299" t="s">
        <v>18</v>
      </c>
      <c r="U1299" t="s">
        <v>18</v>
      </c>
      <c r="V1299" t="s">
        <v>918</v>
      </c>
    </row>
    <row r="1300" spans="1:23" x14ac:dyDescent="0.25">
      <c r="A1300" s="5"/>
      <c r="B1300" t="s">
        <v>5441</v>
      </c>
      <c r="C1300" t="str">
        <f>IF(OR(D1300="x",E1300="x",F1300="x",G1300="x"),"DELETED","READ")</f>
        <v>DELETED</v>
      </c>
      <c r="D1300" s="5" t="s">
        <v>5431</v>
      </c>
      <c r="E1300" s="5"/>
      <c r="F1300" s="5"/>
      <c r="G1300" s="5"/>
      <c r="H1300" s="6" t="s">
        <v>2852</v>
      </c>
      <c r="I1300" t="s">
        <v>1216</v>
      </c>
      <c r="J1300" t="s">
        <v>1757</v>
      </c>
      <c r="K1300" t="s">
        <v>1946</v>
      </c>
      <c r="L1300" t="s">
        <v>2200</v>
      </c>
      <c r="M1300" t="s">
        <v>2154</v>
      </c>
      <c r="N1300">
        <v>2023</v>
      </c>
      <c r="O1300" t="s">
        <v>18</v>
      </c>
      <c r="Q1300" t="s">
        <v>1413</v>
      </c>
      <c r="R1300" t="s">
        <v>1414</v>
      </c>
      <c r="T1300" t="s">
        <v>994</v>
      </c>
      <c r="V1300" t="s">
        <v>1057</v>
      </c>
      <c r="W1300" t="s">
        <v>2143</v>
      </c>
    </row>
    <row r="1301" spans="1:23" x14ac:dyDescent="0.25">
      <c r="A1301" s="5"/>
      <c r="B1301" t="s">
        <v>5441</v>
      </c>
      <c r="C1301" t="str">
        <f>IF(OR(D1301="x",E1301="x",F1301="x",H1301="x"),"DELETED","READ")</f>
        <v>DELETED</v>
      </c>
      <c r="D1301" s="5" t="s">
        <v>5431</v>
      </c>
      <c r="E1301" s="5"/>
      <c r="F1301" s="5"/>
      <c r="G1301" s="5"/>
      <c r="H1301" t="str">
        <f>HYPERLINK("http://dx.doi.org/10.1007/978-3-031-70418-5_11","http://dx.doi.org/10.1007/978-3-031-70418-5_11")</f>
        <v>http://dx.doi.org/10.1007/978-3-031-70418-5_11</v>
      </c>
      <c r="I1301" t="s">
        <v>388</v>
      </c>
      <c r="J1301" t="s">
        <v>134</v>
      </c>
      <c r="K1301" t="s">
        <v>751</v>
      </c>
      <c r="L1301" t="s">
        <v>551</v>
      </c>
      <c r="M1301" t="s">
        <v>601</v>
      </c>
      <c r="N1301">
        <v>2024</v>
      </c>
      <c r="O1301">
        <v>526</v>
      </c>
      <c r="P1301" t="s">
        <v>18</v>
      </c>
      <c r="Q1301">
        <v>179</v>
      </c>
      <c r="R1301">
        <v>196</v>
      </c>
      <c r="S1301" t="s">
        <v>18</v>
      </c>
      <c r="T1301" t="s">
        <v>901</v>
      </c>
      <c r="U1301" t="s">
        <v>902</v>
      </c>
      <c r="V1301" t="s">
        <v>927</v>
      </c>
    </row>
    <row r="1302" spans="1:23" x14ac:dyDescent="0.25">
      <c r="A1302" s="5"/>
      <c r="B1302" t="s">
        <v>5441</v>
      </c>
      <c r="C1302" t="str">
        <f>IF(OR(D1302="x",E1302="x",F1302="x",G1302="x"),"DELETED","READ")</f>
        <v>DELETED</v>
      </c>
      <c r="D1302" s="5"/>
      <c r="E1302" s="5" t="s">
        <v>5431</v>
      </c>
      <c r="F1302" s="5"/>
      <c r="G1302" s="5"/>
      <c r="H1302" s="6" t="s">
        <v>2900</v>
      </c>
      <c r="I1302" t="s">
        <v>1265</v>
      </c>
      <c r="J1302" t="s">
        <v>1803</v>
      </c>
      <c r="K1302" t="s">
        <v>1995</v>
      </c>
      <c r="L1302" t="s">
        <v>2256</v>
      </c>
      <c r="M1302" t="s">
        <v>2226</v>
      </c>
      <c r="N1302">
        <v>2013</v>
      </c>
      <c r="O1302" t="s">
        <v>18</v>
      </c>
      <c r="Q1302" t="s">
        <v>1527</v>
      </c>
      <c r="R1302" t="s">
        <v>1528</v>
      </c>
      <c r="T1302" t="s">
        <v>18</v>
      </c>
      <c r="V1302" t="s">
        <v>1093</v>
      </c>
      <c r="W1302" t="s">
        <v>2143</v>
      </c>
    </row>
    <row r="1303" spans="1:23" x14ac:dyDescent="0.25">
      <c r="A1303" s="5"/>
      <c r="B1303" t="s">
        <v>5441</v>
      </c>
      <c r="C1303" t="str">
        <f>IF(OR(D1303="x",E1303="x",F1303="x",H1303="x"),"DELETED","READ")</f>
        <v>DELETED</v>
      </c>
      <c r="D1303" s="5" t="s">
        <v>5431</v>
      </c>
      <c r="E1303" s="5"/>
      <c r="F1303" s="5"/>
      <c r="G1303" s="5"/>
      <c r="H1303" t="str">
        <f>HYPERLINK("http://dx.doi.org/10.1109/ICPM63005.2024.10680664","http://dx.doi.org/10.1109/ICPM63005.2024.10680664")</f>
        <v>http://dx.doi.org/10.1109/ICPM63005.2024.10680664</v>
      </c>
      <c r="I1303" t="s">
        <v>414</v>
      </c>
      <c r="J1303" t="s">
        <v>159</v>
      </c>
      <c r="K1303" t="s">
        <v>777</v>
      </c>
      <c r="L1303" t="s">
        <v>537</v>
      </c>
      <c r="M1303" t="s">
        <v>599</v>
      </c>
      <c r="N1303">
        <v>2024</v>
      </c>
      <c r="O1303" t="s">
        <v>18</v>
      </c>
      <c r="P1303" t="s">
        <v>18</v>
      </c>
      <c r="Q1303">
        <v>81</v>
      </c>
      <c r="R1303">
        <v>88</v>
      </c>
      <c r="S1303" t="s">
        <v>18</v>
      </c>
      <c r="T1303" t="s">
        <v>18</v>
      </c>
      <c r="U1303" t="s">
        <v>18</v>
      </c>
      <c r="V1303" t="s">
        <v>910</v>
      </c>
    </row>
    <row r="1304" spans="1:23" x14ac:dyDescent="0.25">
      <c r="A1304" s="5"/>
      <c r="B1304" t="s">
        <v>5426</v>
      </c>
      <c r="C1304" t="str">
        <f>IF(OR(D1304="x",E1304="x",F1304="x",G1304="x"),"DELETED","READ")</f>
        <v>DELETED</v>
      </c>
      <c r="D1304" s="5"/>
      <c r="E1304" s="5"/>
      <c r="F1304" s="5" t="s">
        <v>5431</v>
      </c>
      <c r="G1304" s="5"/>
      <c r="H1304" s="6" t="s">
        <v>4775</v>
      </c>
      <c r="I1304" t="s">
        <v>4034</v>
      </c>
      <c r="J1304" t="s">
        <v>4612</v>
      </c>
      <c r="K1304" t="s">
        <v>5599</v>
      </c>
      <c r="L1304" t="s">
        <v>5571</v>
      </c>
      <c r="N1304">
        <v>2023</v>
      </c>
      <c r="Q1304">
        <v>302</v>
      </c>
      <c r="R1304">
        <v>318</v>
      </c>
      <c r="V1304" t="s">
        <v>5600</v>
      </c>
      <c r="W1304" t="s">
        <v>5498</v>
      </c>
    </row>
    <row r="1305" spans="1:23" x14ac:dyDescent="0.25">
      <c r="A1305" s="5"/>
      <c r="B1305" t="s">
        <v>5426</v>
      </c>
      <c r="C1305" t="str">
        <f>IF(OR(D1305="x",E1305="x",F1305="x",G1305="x"),"DELETED","READ")</f>
        <v>DELETED</v>
      </c>
      <c r="D1305" s="5"/>
      <c r="E1305" s="5"/>
      <c r="F1305" s="5" t="s">
        <v>5431</v>
      </c>
      <c r="G1305" s="5"/>
      <c r="H1305" s="6" t="s">
        <v>5407</v>
      </c>
      <c r="I1305" t="s">
        <v>4592</v>
      </c>
      <c r="J1305" t="s">
        <v>7412</v>
      </c>
      <c r="K1305" t="s">
        <v>6946</v>
      </c>
      <c r="L1305" t="s">
        <v>6934</v>
      </c>
      <c r="N1305">
        <v>2005</v>
      </c>
      <c r="Q1305">
        <v>444</v>
      </c>
      <c r="R1305">
        <v>454</v>
      </c>
      <c r="V1305" t="s">
        <v>6935</v>
      </c>
      <c r="W1305" t="s">
        <v>5640</v>
      </c>
    </row>
    <row r="1306" spans="1:23" x14ac:dyDescent="0.25">
      <c r="A1306" s="5"/>
      <c r="B1306" t="s">
        <v>5441</v>
      </c>
      <c r="C1306" t="str">
        <f>IF(OR(D1306="x",E1306="x",F1306="x",G1306="x"),"DELETED","READ")</f>
        <v>DELETED</v>
      </c>
      <c r="D1306" s="5" t="s">
        <v>5431</v>
      </c>
      <c r="E1306" s="5"/>
      <c r="F1306" s="5"/>
      <c r="G1306" s="5"/>
      <c r="H1306" s="6" t="s">
        <v>2880</v>
      </c>
      <c r="I1306" t="s">
        <v>1244</v>
      </c>
      <c r="J1306" t="s">
        <v>1785</v>
      </c>
      <c r="K1306" t="s">
        <v>1974</v>
      </c>
      <c r="L1306" t="s">
        <v>2238</v>
      </c>
      <c r="M1306" t="s">
        <v>2182</v>
      </c>
      <c r="N1306">
        <v>2018</v>
      </c>
      <c r="O1306" t="s">
        <v>18</v>
      </c>
      <c r="Q1306" t="s">
        <v>1497</v>
      </c>
      <c r="R1306" t="s">
        <v>1498</v>
      </c>
      <c r="T1306" t="s">
        <v>18</v>
      </c>
      <c r="V1306" t="s">
        <v>1076</v>
      </c>
      <c r="W1306" t="s">
        <v>2143</v>
      </c>
    </row>
    <row r="1307" spans="1:23" x14ac:dyDescent="0.25">
      <c r="A1307" s="5"/>
      <c r="B1307" t="s">
        <v>5441</v>
      </c>
      <c r="C1307" t="str">
        <f>IF(OR(D1307="x",E1307="x",F1307="x",H1307="x"),"DELETED","READ")</f>
        <v>DELETED</v>
      </c>
      <c r="D1307" s="5" t="s">
        <v>5431</v>
      </c>
      <c r="E1307" s="5"/>
      <c r="F1307" s="5"/>
      <c r="G1307" s="5"/>
      <c r="H1307" t="str">
        <f>HYPERLINK("http://dx.doi.org/10.1007/978-3-031-27815-0_39","http://dx.doi.org/10.1007/978-3-031-27815-0_39")</f>
        <v>http://dx.doi.org/10.1007/978-3-031-27815-0_39</v>
      </c>
      <c r="I1307" t="s">
        <v>307</v>
      </c>
      <c r="J1307" t="s">
        <v>54</v>
      </c>
      <c r="K1307" t="s">
        <v>670</v>
      </c>
      <c r="L1307" t="s">
        <v>535</v>
      </c>
      <c r="M1307" t="s">
        <v>597</v>
      </c>
      <c r="N1307">
        <v>2023</v>
      </c>
      <c r="O1307">
        <v>468</v>
      </c>
      <c r="P1307" t="s">
        <v>18</v>
      </c>
      <c r="Q1307">
        <v>539</v>
      </c>
      <c r="R1307">
        <v>551</v>
      </c>
      <c r="S1307" t="s">
        <v>18</v>
      </c>
      <c r="T1307" t="s">
        <v>901</v>
      </c>
      <c r="U1307" t="s">
        <v>902</v>
      </c>
      <c r="V1307" t="s">
        <v>908</v>
      </c>
    </row>
    <row r="1308" spans="1:23" x14ac:dyDescent="0.25">
      <c r="A1308" s="5"/>
      <c r="B1308" t="s">
        <v>5441</v>
      </c>
      <c r="C1308" t="str">
        <f>IF(OR(D1308="x",E1308="x",F1308="x",H1308="x"),"DELETED","READ")</f>
        <v>DELETED</v>
      </c>
      <c r="D1308" s="5"/>
      <c r="E1308" s="5" t="s">
        <v>5431</v>
      </c>
      <c r="F1308" s="5"/>
      <c r="G1308" s="5"/>
      <c r="H1308" t="str">
        <f>HYPERLINK("http://dx.doi.org/10.1007/978-3-319-42887-1_17","http://dx.doi.org/10.1007/978-3-319-42887-1_17")</f>
        <v>http://dx.doi.org/10.1007/978-3-319-42887-1_17</v>
      </c>
      <c r="I1308" t="s">
        <v>453</v>
      </c>
      <c r="J1308" t="s">
        <v>196</v>
      </c>
      <c r="K1308" t="s">
        <v>816</v>
      </c>
      <c r="L1308" t="s">
        <v>544</v>
      </c>
      <c r="M1308" t="s">
        <v>602</v>
      </c>
      <c r="N1308">
        <v>2016</v>
      </c>
      <c r="O1308">
        <v>256</v>
      </c>
      <c r="P1308" t="s">
        <v>18</v>
      </c>
      <c r="Q1308">
        <v>204</v>
      </c>
      <c r="R1308">
        <v>217</v>
      </c>
      <c r="S1308" t="s">
        <v>18</v>
      </c>
      <c r="T1308" t="s">
        <v>901</v>
      </c>
      <c r="U1308" t="s">
        <v>18</v>
      </c>
      <c r="V1308" t="s">
        <v>920</v>
      </c>
    </row>
    <row r="1309" spans="1:23" x14ac:dyDescent="0.25">
      <c r="A1309" s="5"/>
      <c r="B1309" t="s">
        <v>5425</v>
      </c>
      <c r="C1309" t="str">
        <f t="shared" ref="C1309:C1324" si="70">IF(OR(D1309="x",E1309="x",F1309="x",G1309="x"),"DELETED","READ")</f>
        <v>DELETED</v>
      </c>
      <c r="D1309" s="5"/>
      <c r="E1309" s="5" t="s">
        <v>5431</v>
      </c>
      <c r="F1309" s="5"/>
      <c r="G1309" s="5"/>
      <c r="H1309" s="6" t="s">
        <v>5320</v>
      </c>
      <c r="I1309" t="s">
        <v>4515</v>
      </c>
      <c r="J1309" t="s">
        <v>7343</v>
      </c>
      <c r="K1309" t="s">
        <v>6771</v>
      </c>
      <c r="L1309" t="s">
        <v>6772</v>
      </c>
      <c r="N1309">
        <v>2010</v>
      </c>
      <c r="O1309">
        <v>20</v>
      </c>
      <c r="P1309">
        <v>3</v>
      </c>
      <c r="Q1309">
        <v>417</v>
      </c>
      <c r="R1309">
        <v>444</v>
      </c>
      <c r="T1309" t="s">
        <v>6773</v>
      </c>
    </row>
    <row r="1310" spans="1:23" x14ac:dyDescent="0.25">
      <c r="A1310" s="5"/>
      <c r="B1310" t="s">
        <v>5424</v>
      </c>
      <c r="C1310" t="str">
        <f t="shared" si="70"/>
        <v>DELETED</v>
      </c>
      <c r="D1310" s="5"/>
      <c r="E1310" s="5" t="s">
        <v>5431</v>
      </c>
      <c r="F1310" s="5"/>
      <c r="G1310" s="5"/>
      <c r="H1310" s="6" t="s">
        <v>5057</v>
      </c>
      <c r="I1310" t="s">
        <v>4276</v>
      </c>
      <c r="J1310" t="s">
        <v>4680</v>
      </c>
      <c r="K1310" t="s">
        <v>6203</v>
      </c>
      <c r="L1310" t="s">
        <v>6204</v>
      </c>
      <c r="N1310">
        <v>2020</v>
      </c>
      <c r="Q1310">
        <v>9</v>
      </c>
      <c r="R1310">
        <v>19</v>
      </c>
      <c r="V1310" t="s">
        <v>6205</v>
      </c>
      <c r="W1310" t="s">
        <v>5505</v>
      </c>
    </row>
    <row r="1311" spans="1:23" x14ac:dyDescent="0.25">
      <c r="A1311" s="5"/>
      <c r="B1311" t="s">
        <v>5424</v>
      </c>
      <c r="C1311" t="str">
        <f t="shared" si="70"/>
        <v>DELETED</v>
      </c>
      <c r="D1311" s="5" t="s">
        <v>5431</v>
      </c>
      <c r="E1311" s="5"/>
      <c r="F1311" s="5"/>
      <c r="G1311" s="5"/>
      <c r="H1311" s="6" t="s">
        <v>4802</v>
      </c>
      <c r="I1311" t="s">
        <v>4054</v>
      </c>
      <c r="J1311" t="s">
        <v>7047</v>
      </c>
      <c r="K1311" t="s">
        <v>5652</v>
      </c>
      <c r="L1311" t="s">
        <v>5653</v>
      </c>
      <c r="N1311">
        <v>2025</v>
      </c>
      <c r="Q1311">
        <v>101</v>
      </c>
      <c r="R1311">
        <v>117</v>
      </c>
      <c r="V1311" t="s">
        <v>5654</v>
      </c>
      <c r="W1311" t="s">
        <v>5505</v>
      </c>
    </row>
    <row r="1312" spans="1:23" x14ac:dyDescent="0.25">
      <c r="A1312" s="5"/>
      <c r="B1312" t="s">
        <v>5436</v>
      </c>
      <c r="C1312" t="str">
        <f t="shared" si="70"/>
        <v>DELETED</v>
      </c>
      <c r="D1312" s="5"/>
      <c r="E1312" s="5"/>
      <c r="F1312" s="5" t="s">
        <v>5431</v>
      </c>
      <c r="G1312" s="5"/>
      <c r="H1312" s="6" t="s">
        <v>3209</v>
      </c>
      <c r="I1312" t="s">
        <v>3206</v>
      </c>
      <c r="J1312" t="s">
        <v>3213</v>
      </c>
      <c r="K1312" t="s">
        <v>3207</v>
      </c>
      <c r="L1312" t="s">
        <v>3078</v>
      </c>
      <c r="M1312" t="s">
        <v>3208</v>
      </c>
      <c r="N1312">
        <v>2008</v>
      </c>
      <c r="O1312">
        <v>64</v>
      </c>
      <c r="P1312">
        <v>1</v>
      </c>
      <c r="Q1312">
        <v>312</v>
      </c>
      <c r="R1312">
        <v>329</v>
      </c>
      <c r="T1312" t="s">
        <v>955</v>
      </c>
    </row>
    <row r="1313" spans="1:23" x14ac:dyDescent="0.25">
      <c r="A1313" s="5"/>
      <c r="B1313" t="s">
        <v>5426</v>
      </c>
      <c r="C1313" t="str">
        <f t="shared" si="70"/>
        <v>DELETED</v>
      </c>
      <c r="D1313" s="5"/>
      <c r="E1313" s="5" t="s">
        <v>5431</v>
      </c>
      <c r="F1313" s="5"/>
      <c r="G1313" s="5"/>
      <c r="H1313" s="6" t="s">
        <v>4938</v>
      </c>
      <c r="I1313" t="s">
        <v>7480</v>
      </c>
      <c r="J1313" t="s">
        <v>7120</v>
      </c>
      <c r="K1313" t="s">
        <v>5943</v>
      </c>
      <c r="L1313" t="s">
        <v>4144</v>
      </c>
      <c r="N1313">
        <v>2022</v>
      </c>
      <c r="Q1313">
        <v>57</v>
      </c>
      <c r="R1313">
        <v>74</v>
      </c>
      <c r="V1313" t="s">
        <v>5938</v>
      </c>
      <c r="W1313" t="s">
        <v>5539</v>
      </c>
    </row>
    <row r="1314" spans="1:23" x14ac:dyDescent="0.25">
      <c r="A1314" s="5"/>
      <c r="B1314" t="s">
        <v>5436</v>
      </c>
      <c r="C1314" t="str">
        <f t="shared" si="70"/>
        <v>DELETED</v>
      </c>
      <c r="D1314" s="5"/>
      <c r="E1314" s="5" t="s">
        <v>5431</v>
      </c>
      <c r="F1314" s="5"/>
      <c r="G1314" s="5"/>
      <c r="H1314" s="6" t="s">
        <v>3248</v>
      </c>
      <c r="I1314" t="s">
        <v>3247</v>
      </c>
      <c r="J1314" t="s">
        <v>176</v>
      </c>
      <c r="K1314" t="s">
        <v>3249</v>
      </c>
      <c r="L1314" t="s">
        <v>3053</v>
      </c>
      <c r="N1314">
        <v>2024</v>
      </c>
      <c r="O1314">
        <v>124</v>
      </c>
      <c r="Q1314">
        <v>102386</v>
      </c>
      <c r="R1314">
        <v>102386</v>
      </c>
      <c r="T1314" t="s">
        <v>3054</v>
      </c>
    </row>
    <row r="1315" spans="1:23" x14ac:dyDescent="0.25">
      <c r="A1315" s="5"/>
      <c r="B1315" t="s">
        <v>5436</v>
      </c>
      <c r="C1315" t="str">
        <f t="shared" si="70"/>
        <v>DELETED</v>
      </c>
      <c r="D1315" s="5"/>
      <c r="E1315" s="5"/>
      <c r="F1315" s="5" t="s">
        <v>5431</v>
      </c>
      <c r="G1315" s="5"/>
      <c r="H1315" s="6" t="s">
        <v>3216</v>
      </c>
      <c r="I1315" t="s">
        <v>3215</v>
      </c>
      <c r="J1315" t="s">
        <v>3218</v>
      </c>
      <c r="K1315" t="s">
        <v>3217</v>
      </c>
      <c r="L1315" t="s">
        <v>3053</v>
      </c>
      <c r="N1315">
        <v>2024</v>
      </c>
      <c r="O1315">
        <v>124</v>
      </c>
      <c r="Q1315">
        <v>102404</v>
      </c>
      <c r="R1315">
        <v>102404</v>
      </c>
      <c r="T1315" t="s">
        <v>3054</v>
      </c>
    </row>
    <row r="1316" spans="1:23" x14ac:dyDescent="0.25">
      <c r="A1316" s="5"/>
      <c r="B1316" t="s">
        <v>5426</v>
      </c>
      <c r="C1316" t="str">
        <f t="shared" si="70"/>
        <v>DELETED</v>
      </c>
      <c r="D1316" s="5"/>
      <c r="E1316" s="5"/>
      <c r="F1316" s="5" t="s">
        <v>5431</v>
      </c>
      <c r="G1316" s="5"/>
      <c r="H1316" s="6" t="s">
        <v>4875</v>
      </c>
      <c r="I1316" t="s">
        <v>7475</v>
      </c>
      <c r="J1316" t="s">
        <v>7085</v>
      </c>
      <c r="K1316" t="s">
        <v>5803</v>
      </c>
      <c r="L1316" t="s">
        <v>5578</v>
      </c>
      <c r="N1316">
        <v>2023</v>
      </c>
      <c r="Q1316">
        <v>141</v>
      </c>
      <c r="R1316">
        <v>157</v>
      </c>
      <c r="V1316" t="s">
        <v>5657</v>
      </c>
      <c r="W1316" t="s">
        <v>5498</v>
      </c>
    </row>
    <row r="1317" spans="1:23" x14ac:dyDescent="0.25">
      <c r="A1317" s="5"/>
      <c r="B1317" t="s">
        <v>5426</v>
      </c>
      <c r="C1317" t="str">
        <f t="shared" si="70"/>
        <v>DELETED</v>
      </c>
      <c r="D1317" s="5"/>
      <c r="E1317" s="5"/>
      <c r="F1317" s="5" t="s">
        <v>5431</v>
      </c>
      <c r="G1317" s="5"/>
      <c r="H1317" s="6" t="s">
        <v>4914</v>
      </c>
      <c r="I1317" t="s">
        <v>4150</v>
      </c>
      <c r="J1317" t="s">
        <v>7105</v>
      </c>
      <c r="K1317" t="s">
        <v>5889</v>
      </c>
      <c r="L1317" t="s">
        <v>5890</v>
      </c>
      <c r="N1317">
        <v>2020</v>
      </c>
      <c r="Q1317">
        <v>249</v>
      </c>
      <c r="R1317">
        <v>263</v>
      </c>
      <c r="V1317" t="s">
        <v>5891</v>
      </c>
      <c r="W1317" t="s">
        <v>5539</v>
      </c>
    </row>
    <row r="1318" spans="1:23" x14ac:dyDescent="0.25">
      <c r="A1318" s="5"/>
      <c r="B1318" t="s">
        <v>5432</v>
      </c>
      <c r="C1318" t="str">
        <f t="shared" si="70"/>
        <v>READ</v>
      </c>
      <c r="H1318" s="6" t="s">
        <v>2468</v>
      </c>
      <c r="I1318" t="s">
        <v>2467</v>
      </c>
      <c r="J1318" t="s">
        <v>2470</v>
      </c>
      <c r="K1318" t="s">
        <v>2469</v>
      </c>
      <c r="L1318" t="s">
        <v>2488</v>
      </c>
      <c r="N1318">
        <v>2012</v>
      </c>
      <c r="O1318">
        <v>55</v>
      </c>
      <c r="P1318">
        <v>8</v>
      </c>
      <c r="Q1318">
        <v>76</v>
      </c>
      <c r="R1318">
        <v>83</v>
      </c>
      <c r="T1318" t="s">
        <v>2471</v>
      </c>
      <c r="U1318" t="s">
        <v>2473</v>
      </c>
      <c r="W1318" t="s">
        <v>2458</v>
      </c>
    </row>
    <row r="1319" spans="1:23" x14ac:dyDescent="0.25">
      <c r="A1319" s="5"/>
      <c r="B1319" t="s">
        <v>5424</v>
      </c>
      <c r="C1319" t="str">
        <f t="shared" si="70"/>
        <v>DELETED</v>
      </c>
      <c r="D1319" s="5"/>
      <c r="E1319" s="5"/>
      <c r="F1319" s="5" t="s">
        <v>5431</v>
      </c>
      <c r="G1319" s="5"/>
      <c r="H1319" s="6" t="s">
        <v>4781</v>
      </c>
      <c r="I1319" t="s">
        <v>4000</v>
      </c>
      <c r="J1319" t="s">
        <v>4618</v>
      </c>
      <c r="K1319" t="s">
        <v>5607</v>
      </c>
      <c r="L1319" t="s">
        <v>5608</v>
      </c>
      <c r="N1319">
        <v>2020</v>
      </c>
      <c r="Q1319">
        <v>273</v>
      </c>
      <c r="R1319">
        <v>292</v>
      </c>
      <c r="V1319" t="s">
        <v>5609</v>
      </c>
      <c r="W1319" t="s">
        <v>5569</v>
      </c>
    </row>
    <row r="1320" spans="1:23" x14ac:dyDescent="0.25">
      <c r="A1320" s="5"/>
      <c r="B1320" t="s">
        <v>5425</v>
      </c>
      <c r="C1320" t="str">
        <f t="shared" si="70"/>
        <v>DELETED</v>
      </c>
      <c r="D1320" s="5"/>
      <c r="E1320" s="5"/>
      <c r="F1320" s="5" t="s">
        <v>5431</v>
      </c>
      <c r="G1320" s="5"/>
      <c r="H1320" s="6" t="s">
        <v>5375</v>
      </c>
      <c r="I1320" t="s">
        <v>4560</v>
      </c>
      <c r="J1320" t="s">
        <v>7387</v>
      </c>
      <c r="K1320" t="s">
        <v>6883</v>
      </c>
      <c r="L1320" t="s">
        <v>6071</v>
      </c>
      <c r="N1320">
        <v>2008</v>
      </c>
      <c r="O1320">
        <v>8</v>
      </c>
      <c r="P1320">
        <v>2</v>
      </c>
      <c r="Q1320">
        <v>251</v>
      </c>
      <c r="R1320">
        <v>274</v>
      </c>
      <c r="T1320" t="s">
        <v>5519</v>
      </c>
    </row>
    <row r="1321" spans="1:23" x14ac:dyDescent="0.25">
      <c r="A1321" s="5"/>
      <c r="B1321" t="s">
        <v>5436</v>
      </c>
      <c r="C1321" t="str">
        <f t="shared" si="70"/>
        <v>DELETED</v>
      </c>
      <c r="D1321" s="5"/>
      <c r="E1321" s="5" t="s">
        <v>5431</v>
      </c>
      <c r="F1321" s="5"/>
      <c r="G1321" s="5"/>
      <c r="H1321" s="6" t="s">
        <v>3578</v>
      </c>
      <c r="I1321" t="s">
        <v>3576</v>
      </c>
      <c r="J1321" t="s">
        <v>3580</v>
      </c>
      <c r="K1321" t="s">
        <v>3577</v>
      </c>
      <c r="L1321" t="s">
        <v>3078</v>
      </c>
      <c r="M1321" t="s">
        <v>3579</v>
      </c>
      <c r="N1321">
        <v>2009</v>
      </c>
      <c r="O1321">
        <v>68</v>
      </c>
      <c r="P1321">
        <v>7</v>
      </c>
      <c r="Q1321">
        <v>642</v>
      </c>
      <c r="R1321">
        <v>664</v>
      </c>
      <c r="T1321" t="s">
        <v>955</v>
      </c>
    </row>
    <row r="1322" spans="1:23" x14ac:dyDescent="0.25">
      <c r="A1322" s="5"/>
      <c r="B1322" t="s">
        <v>5436</v>
      </c>
      <c r="C1322" t="str">
        <f t="shared" si="70"/>
        <v>DELETED</v>
      </c>
      <c r="D1322" s="5"/>
      <c r="E1322" s="5" t="s">
        <v>5431</v>
      </c>
      <c r="F1322" s="5"/>
      <c r="G1322" s="5"/>
      <c r="H1322" s="6" t="s">
        <v>3629</v>
      </c>
      <c r="I1322" t="s">
        <v>3628</v>
      </c>
      <c r="J1322" t="s">
        <v>3639</v>
      </c>
      <c r="K1322" t="s">
        <v>3630</v>
      </c>
      <c r="L1322" t="s">
        <v>3053</v>
      </c>
      <c r="M1322" t="s">
        <v>3631</v>
      </c>
      <c r="N1322">
        <v>2012</v>
      </c>
      <c r="O1322">
        <v>37</v>
      </c>
      <c r="P1322">
        <v>6</v>
      </c>
      <c r="Q1322">
        <v>574</v>
      </c>
      <c r="R1322">
        <v>592</v>
      </c>
      <c r="T1322" t="s">
        <v>3054</v>
      </c>
    </row>
    <row r="1323" spans="1:23" x14ac:dyDescent="0.25">
      <c r="A1323" s="5"/>
      <c r="B1323" t="s">
        <v>5424</v>
      </c>
      <c r="C1323" t="str">
        <f t="shared" si="70"/>
        <v>DELETED</v>
      </c>
      <c r="D1323" s="5"/>
      <c r="E1323" s="5"/>
      <c r="F1323" s="5" t="s">
        <v>5431</v>
      </c>
      <c r="G1323" s="5"/>
      <c r="H1323" s="6" t="s">
        <v>4900</v>
      </c>
      <c r="I1323" t="s">
        <v>4139</v>
      </c>
      <c r="J1323" t="s">
        <v>4609</v>
      </c>
      <c r="K1323" t="s">
        <v>5851</v>
      </c>
      <c r="L1323" t="s">
        <v>5642</v>
      </c>
      <c r="N1323">
        <v>2024</v>
      </c>
      <c r="Q1323">
        <v>163</v>
      </c>
      <c r="R1323">
        <v>224</v>
      </c>
      <c r="V1323" t="s">
        <v>5460</v>
      </c>
      <c r="W1323" t="s">
        <v>5505</v>
      </c>
    </row>
    <row r="1324" spans="1:23" x14ac:dyDescent="0.25">
      <c r="A1324" s="5"/>
      <c r="B1324" t="s">
        <v>5424</v>
      </c>
      <c r="C1324" t="str">
        <f t="shared" si="70"/>
        <v>DELETED</v>
      </c>
      <c r="D1324" s="5" t="s">
        <v>5431</v>
      </c>
      <c r="E1324" s="5"/>
      <c r="F1324" s="5"/>
      <c r="G1324" s="5"/>
      <c r="H1324" s="6" t="s">
        <v>5001</v>
      </c>
      <c r="I1324" t="s">
        <v>4228</v>
      </c>
      <c r="J1324" t="s">
        <v>7151</v>
      </c>
      <c r="K1324" t="s">
        <v>6081</v>
      </c>
      <c r="L1324" t="s">
        <v>6082</v>
      </c>
      <c r="N1324">
        <v>2022</v>
      </c>
      <c r="Q1324">
        <v>181</v>
      </c>
      <c r="R1324">
        <v>204</v>
      </c>
      <c r="V1324" t="s">
        <v>6083</v>
      </c>
      <c r="W1324" t="s">
        <v>5505</v>
      </c>
    </row>
    <row r="1325" spans="1:23" x14ac:dyDescent="0.25">
      <c r="A1325" s="5"/>
      <c r="B1325" t="s">
        <v>5441</v>
      </c>
      <c r="C1325" t="str">
        <f>IF(OR(D1325="x",E1325="x",F1325="x",H1325="x"),"DELETED","READ")</f>
        <v>DELETED</v>
      </c>
      <c r="D1325" s="5" t="s">
        <v>5431</v>
      </c>
      <c r="E1325" s="5"/>
      <c r="F1325" s="5"/>
      <c r="G1325" s="5"/>
      <c r="H1325" t="str">
        <f>HYPERLINK("http://dx.doi.org/10.1109/ICPM.2019.00019","http://dx.doi.org/10.1109/ICPM.2019.00019")</f>
        <v>http://dx.doi.org/10.1109/ICPM.2019.00019</v>
      </c>
      <c r="I1325" t="s">
        <v>295</v>
      </c>
      <c r="J1325" t="s">
        <v>42</v>
      </c>
      <c r="K1325" t="s">
        <v>658</v>
      </c>
      <c r="L1325" t="s">
        <v>545</v>
      </c>
      <c r="M1325" t="s">
        <v>603</v>
      </c>
      <c r="N1325">
        <v>2019</v>
      </c>
      <c r="O1325" t="s">
        <v>18</v>
      </c>
      <c r="P1325" t="s">
        <v>18</v>
      </c>
      <c r="Q1325">
        <v>57</v>
      </c>
      <c r="R1325">
        <v>64</v>
      </c>
      <c r="S1325" t="s">
        <v>18</v>
      </c>
      <c r="T1325" t="s">
        <v>18</v>
      </c>
      <c r="U1325" t="s">
        <v>18</v>
      </c>
      <c r="V1325" t="s">
        <v>921</v>
      </c>
    </row>
    <row r="1326" spans="1:23" x14ac:dyDescent="0.25">
      <c r="A1326" s="5"/>
      <c r="B1326" t="s">
        <v>5424</v>
      </c>
      <c r="C1326" t="str">
        <f>IF(OR(D1326="x",E1326="x",F1326="x",G1326="x"),"DELETED","READ")</f>
        <v>DELETED</v>
      </c>
      <c r="D1326" s="5"/>
      <c r="E1326" s="5"/>
      <c r="F1326" s="5" t="s">
        <v>5431</v>
      </c>
      <c r="G1326" s="5"/>
      <c r="H1326" s="6" t="s">
        <v>4965</v>
      </c>
      <c r="I1326" t="s">
        <v>4193</v>
      </c>
      <c r="J1326" t="s">
        <v>4658</v>
      </c>
      <c r="K1326" t="s">
        <v>5996</v>
      </c>
      <c r="L1326" t="s">
        <v>5997</v>
      </c>
      <c r="N1326">
        <v>2023</v>
      </c>
      <c r="Q1326">
        <v>119</v>
      </c>
      <c r="R1326">
        <v>156</v>
      </c>
      <c r="V1326" t="s">
        <v>5998</v>
      </c>
      <c r="W1326" t="s">
        <v>5505</v>
      </c>
    </row>
    <row r="1327" spans="1:23" x14ac:dyDescent="0.25">
      <c r="A1327" s="5"/>
      <c r="B1327" t="s">
        <v>5424</v>
      </c>
      <c r="C1327" t="str">
        <f>IF(OR(D1327="x",E1327="x",F1327="x",G1327="x"),"DELETED","READ")</f>
        <v>DELETED</v>
      </c>
      <c r="D1327" s="5"/>
      <c r="E1327" s="5" t="s">
        <v>5431</v>
      </c>
      <c r="F1327" s="5"/>
      <c r="G1327" s="5"/>
      <c r="H1327" s="6" t="s">
        <v>4857</v>
      </c>
      <c r="I1327" t="s">
        <v>4101</v>
      </c>
      <c r="J1327" t="s">
        <v>4633</v>
      </c>
      <c r="K1327" t="s">
        <v>5759</v>
      </c>
      <c r="L1327" t="s">
        <v>5760</v>
      </c>
      <c r="N1327">
        <v>2024</v>
      </c>
      <c r="Q1327">
        <v>133</v>
      </c>
      <c r="R1327">
        <v>147</v>
      </c>
      <c r="V1327" t="s">
        <v>5761</v>
      </c>
      <c r="W1327" t="s">
        <v>5640</v>
      </c>
    </row>
    <row r="1328" spans="1:23" x14ac:dyDescent="0.25">
      <c r="A1328" s="5" t="s">
        <v>5431</v>
      </c>
      <c r="B1328" t="s">
        <v>5425</v>
      </c>
      <c r="C1328" t="str">
        <f>IF(OR(D1328="x",E1328="x",F1328="x",G1328="x"),"DELETED","READ")</f>
        <v>DELETED</v>
      </c>
      <c r="D1328" s="5" t="s">
        <v>5431</v>
      </c>
      <c r="E1328" s="5"/>
      <c r="F1328" s="5"/>
      <c r="G1328" s="5"/>
      <c r="H1328" s="6" t="s">
        <v>5207</v>
      </c>
      <c r="I1328" t="s">
        <v>4411</v>
      </c>
      <c r="J1328" t="s">
        <v>7266</v>
      </c>
      <c r="K1328" t="s">
        <v>6525</v>
      </c>
      <c r="L1328" t="s">
        <v>6526</v>
      </c>
      <c r="N1328">
        <v>2014</v>
      </c>
      <c r="O1328">
        <v>56</v>
      </c>
      <c r="P1328">
        <v>5</v>
      </c>
      <c r="Q1328">
        <v>315</v>
      </c>
      <c r="R1328">
        <v>328</v>
      </c>
      <c r="T1328" t="s">
        <v>6527</v>
      </c>
    </row>
    <row r="1329" spans="1:23" x14ac:dyDescent="0.25">
      <c r="A1329" s="5"/>
      <c r="B1329" t="s">
        <v>5441</v>
      </c>
      <c r="C1329" t="str">
        <f>IF(OR(D1329="x",E1329="x",F1329="x",H1329="x"),"DELETED","READ")</f>
        <v>DELETED</v>
      </c>
      <c r="D1329" s="5"/>
      <c r="E1329" s="5" t="s">
        <v>5431</v>
      </c>
      <c r="F1329" s="5"/>
      <c r="G1329" s="5"/>
      <c r="H1329" t="str">
        <f>HYPERLINK("http://dx.doi.org/10.1007/978-3-031-70396-6_27","http://dx.doi.org/10.1007/978-3-031-70396-6_27")</f>
        <v>http://dx.doi.org/10.1007/978-3-031-70396-6_27</v>
      </c>
      <c r="I1329" t="s">
        <v>474</v>
      </c>
      <c r="J1329" t="s">
        <v>216</v>
      </c>
      <c r="K1329" t="s">
        <v>837</v>
      </c>
      <c r="L1329" t="s">
        <v>556</v>
      </c>
      <c r="M1329" t="s">
        <v>601</v>
      </c>
      <c r="N1329">
        <v>2024</v>
      </c>
      <c r="O1329">
        <v>14940</v>
      </c>
      <c r="P1329" t="s">
        <v>18</v>
      </c>
      <c r="Q1329">
        <v>474</v>
      </c>
      <c r="R1329">
        <v>492</v>
      </c>
      <c r="S1329" t="s">
        <v>18</v>
      </c>
      <c r="T1329" t="s">
        <v>904</v>
      </c>
      <c r="U1329" t="s">
        <v>905</v>
      </c>
      <c r="V1329" t="s">
        <v>934</v>
      </c>
    </row>
    <row r="1330" spans="1:23" x14ac:dyDescent="0.25">
      <c r="A1330" s="5"/>
      <c r="B1330" t="s">
        <v>5424</v>
      </c>
      <c r="C1330" t="str">
        <f t="shared" ref="C1330:C1336" si="71">IF(OR(D1330="x",E1330="x",F1330="x",G1330="x"),"DELETED","READ")</f>
        <v>READ</v>
      </c>
      <c r="D1330" s="5"/>
      <c r="E1330" s="5"/>
      <c r="F1330" s="5"/>
      <c r="G1330" s="5"/>
      <c r="H1330" s="6" t="s">
        <v>4905</v>
      </c>
      <c r="I1330" t="s">
        <v>4142</v>
      </c>
      <c r="J1330" t="s">
        <v>7102</v>
      </c>
      <c r="K1330" t="s">
        <v>5863</v>
      </c>
      <c r="L1330" t="s">
        <v>5864</v>
      </c>
      <c r="N1330">
        <v>2022</v>
      </c>
      <c r="Q1330">
        <v>101</v>
      </c>
      <c r="R1330">
        <v>120</v>
      </c>
      <c r="V1330" t="s">
        <v>5865</v>
      </c>
      <c r="W1330" t="s">
        <v>5505</v>
      </c>
    </row>
    <row r="1331" spans="1:23" x14ac:dyDescent="0.25">
      <c r="A1331" s="5"/>
      <c r="B1331" t="s">
        <v>5448</v>
      </c>
      <c r="C1331" t="str">
        <f t="shared" si="71"/>
        <v>DELETED</v>
      </c>
      <c r="D1331" s="5" t="s">
        <v>5431</v>
      </c>
      <c r="E1331" s="5"/>
      <c r="F1331" s="5"/>
      <c r="G1331" s="5"/>
      <c r="H1331" s="6" t="s">
        <v>3676</v>
      </c>
      <c r="I1331" t="s">
        <v>3671</v>
      </c>
      <c r="J1331" t="s">
        <v>3675</v>
      </c>
      <c r="K1331" t="s">
        <v>3673</v>
      </c>
      <c r="L1331" t="s">
        <v>3672</v>
      </c>
      <c r="N1331">
        <v>2022</v>
      </c>
      <c r="Q1331">
        <v>387</v>
      </c>
      <c r="R1331">
        <v>414</v>
      </c>
      <c r="V1331" t="s">
        <v>3674</v>
      </c>
      <c r="W1331" t="s">
        <v>3598</v>
      </c>
    </row>
    <row r="1332" spans="1:23" x14ac:dyDescent="0.25">
      <c r="A1332" s="5"/>
      <c r="B1332" t="s">
        <v>5436</v>
      </c>
      <c r="C1332" t="str">
        <f t="shared" si="71"/>
        <v>DELETED</v>
      </c>
      <c r="D1332" s="5"/>
      <c r="E1332" s="5" t="s">
        <v>5431</v>
      </c>
      <c r="F1332" s="5"/>
      <c r="G1332" s="5"/>
      <c r="H1332" s="6" t="s">
        <v>3472</v>
      </c>
      <c r="I1332" t="s">
        <v>3471</v>
      </c>
      <c r="J1332" t="s">
        <v>3476</v>
      </c>
      <c r="K1332" t="s">
        <v>3473</v>
      </c>
      <c r="L1332" t="s">
        <v>3474</v>
      </c>
      <c r="N1332">
        <v>2022</v>
      </c>
      <c r="O1332">
        <v>15</v>
      </c>
      <c r="P1332">
        <v>4</v>
      </c>
      <c r="Q1332">
        <v>100274</v>
      </c>
      <c r="R1332">
        <v>100274</v>
      </c>
      <c r="T1332" t="s">
        <v>3475</v>
      </c>
    </row>
    <row r="1333" spans="1:23" x14ac:dyDescent="0.25">
      <c r="A1333" s="5"/>
      <c r="B1333" t="s">
        <v>5441</v>
      </c>
      <c r="C1333" t="str">
        <f t="shared" si="71"/>
        <v>DELETED</v>
      </c>
      <c r="D1333" s="5" t="s">
        <v>5431</v>
      </c>
      <c r="E1333" s="5"/>
      <c r="F1333" s="5"/>
      <c r="G1333" s="5"/>
      <c r="H1333" s="6" t="s">
        <v>2912</v>
      </c>
      <c r="I1333" t="s">
        <v>1279</v>
      </c>
      <c r="J1333" t="s">
        <v>1816</v>
      </c>
      <c r="K1333" t="s">
        <v>2009</v>
      </c>
      <c r="L1333" t="s">
        <v>2292</v>
      </c>
      <c r="N1333">
        <v>2016</v>
      </c>
      <c r="O1333" t="s">
        <v>1534</v>
      </c>
      <c r="P1333">
        <v>3</v>
      </c>
      <c r="Q1333" t="s">
        <v>1552</v>
      </c>
      <c r="R1333" t="s">
        <v>1553</v>
      </c>
      <c r="T1333" t="s">
        <v>1011</v>
      </c>
      <c r="V1333" t="s">
        <v>18</v>
      </c>
      <c r="W1333" t="s">
        <v>2143</v>
      </c>
    </row>
    <row r="1334" spans="1:23" x14ac:dyDescent="0.25">
      <c r="A1334" s="5"/>
      <c r="B1334" t="s">
        <v>5426</v>
      </c>
      <c r="C1334" t="str">
        <f t="shared" si="71"/>
        <v>DELETED</v>
      </c>
      <c r="D1334" s="5"/>
      <c r="E1334" s="5"/>
      <c r="F1334" s="5" t="s">
        <v>5431</v>
      </c>
      <c r="G1334" s="5"/>
      <c r="H1334" s="6" t="s">
        <v>5338</v>
      </c>
      <c r="I1334" t="s">
        <v>4530</v>
      </c>
      <c r="J1334" t="s">
        <v>7358</v>
      </c>
      <c r="K1334" t="s">
        <v>6809</v>
      </c>
      <c r="L1334" t="s">
        <v>4144</v>
      </c>
      <c r="N1334">
        <v>2010</v>
      </c>
      <c r="Q1334">
        <v>343</v>
      </c>
      <c r="R1334">
        <v>358</v>
      </c>
      <c r="V1334" t="s">
        <v>6810</v>
      </c>
      <c r="W1334" t="s">
        <v>5640</v>
      </c>
    </row>
    <row r="1335" spans="1:23" x14ac:dyDescent="0.25">
      <c r="A1335" s="5"/>
      <c r="B1335" t="s">
        <v>5426</v>
      </c>
      <c r="C1335" t="str">
        <f t="shared" si="71"/>
        <v>DELETED</v>
      </c>
      <c r="D1335" s="5"/>
      <c r="E1335" s="5" t="s">
        <v>5431</v>
      </c>
      <c r="F1335" s="5"/>
      <c r="G1335" s="5"/>
      <c r="H1335" s="6" t="s">
        <v>5287</v>
      </c>
      <c r="I1335" t="s">
        <v>4488</v>
      </c>
      <c r="J1335" t="s">
        <v>4711</v>
      </c>
      <c r="K1335" t="s">
        <v>6706</v>
      </c>
      <c r="L1335" t="s">
        <v>6707</v>
      </c>
      <c r="N1335">
        <v>2012</v>
      </c>
      <c r="Q1335">
        <v>220</v>
      </c>
      <c r="R1335">
        <v>235</v>
      </c>
      <c r="V1335" t="s">
        <v>6708</v>
      </c>
      <c r="W1335" t="s">
        <v>5640</v>
      </c>
    </row>
    <row r="1336" spans="1:23" x14ac:dyDescent="0.25">
      <c r="A1336" s="5"/>
      <c r="B1336" t="s">
        <v>5426</v>
      </c>
      <c r="C1336" t="str">
        <f t="shared" si="71"/>
        <v>DELETED</v>
      </c>
      <c r="D1336" s="5"/>
      <c r="E1336" s="5"/>
      <c r="F1336" s="5" t="s">
        <v>5431</v>
      </c>
      <c r="G1336" s="5"/>
      <c r="H1336" s="6" t="s">
        <v>5358</v>
      </c>
      <c r="I1336" t="s">
        <v>4545</v>
      </c>
      <c r="J1336" t="s">
        <v>7375</v>
      </c>
      <c r="K1336" t="s">
        <v>6849</v>
      </c>
      <c r="L1336" t="s">
        <v>4144</v>
      </c>
      <c r="N1336">
        <v>2009</v>
      </c>
      <c r="Q1336">
        <v>48</v>
      </c>
      <c r="R1336">
        <v>63</v>
      </c>
      <c r="V1336" t="s">
        <v>6840</v>
      </c>
      <c r="W1336" t="s">
        <v>5640</v>
      </c>
    </row>
    <row r="1337" spans="1:23" x14ac:dyDescent="0.25">
      <c r="A1337" s="5"/>
      <c r="B1337" t="s">
        <v>5441</v>
      </c>
      <c r="C1337" t="str">
        <f>IF(OR(D1337="x",E1337="x",F1337="x",H1337="x"),"DELETED","READ")</f>
        <v>DELETED</v>
      </c>
      <c r="D1337" s="5"/>
      <c r="E1337" s="5" t="s">
        <v>5431</v>
      </c>
      <c r="F1337" s="5"/>
      <c r="G1337" s="5"/>
      <c r="H1337" t="str">
        <f>HYPERLINK("http://dx.doi.org/10.1007/978-3-031-27815-0_10","http://dx.doi.org/10.1007/978-3-031-27815-0_10")</f>
        <v>http://dx.doi.org/10.1007/978-3-031-27815-0_10</v>
      </c>
      <c r="I1337" t="s">
        <v>436</v>
      </c>
      <c r="J1337" t="s">
        <v>180</v>
      </c>
      <c r="K1337" t="s">
        <v>799</v>
      </c>
      <c r="L1337" t="s">
        <v>535</v>
      </c>
      <c r="M1337" t="s">
        <v>597</v>
      </c>
      <c r="N1337">
        <v>2023</v>
      </c>
      <c r="O1337">
        <v>468</v>
      </c>
      <c r="P1337" t="s">
        <v>18</v>
      </c>
      <c r="Q1337">
        <v>127</v>
      </c>
      <c r="R1337">
        <v>139</v>
      </c>
      <c r="S1337" t="s">
        <v>18</v>
      </c>
      <c r="T1337" t="s">
        <v>901</v>
      </c>
      <c r="U1337" t="s">
        <v>902</v>
      </c>
      <c r="V1337" t="s">
        <v>908</v>
      </c>
    </row>
    <row r="1338" spans="1:23" x14ac:dyDescent="0.25">
      <c r="A1338" s="5"/>
      <c r="B1338" t="s">
        <v>5441</v>
      </c>
      <c r="C1338" t="str">
        <f>IF(OR(D1338="x",E1338="x",F1338="x",H1338="x"),"DELETED","READ")</f>
        <v>DELETED</v>
      </c>
      <c r="D1338" s="5"/>
      <c r="E1338" s="5" t="s">
        <v>5431</v>
      </c>
      <c r="F1338" s="5"/>
      <c r="G1338" s="5"/>
      <c r="H1338" t="str">
        <f>HYPERLINK("http://dx.doi.org/10.1109/ICPM.2019.00017","http://dx.doi.org/10.1109/ICPM.2019.00017")</f>
        <v>http://dx.doi.org/10.1109/ICPM.2019.00017</v>
      </c>
      <c r="I1338" t="s">
        <v>508</v>
      </c>
      <c r="J1338" t="s">
        <v>249</v>
      </c>
      <c r="K1338" t="s">
        <v>871</v>
      </c>
      <c r="L1338" t="s">
        <v>545</v>
      </c>
      <c r="M1338" t="s">
        <v>603</v>
      </c>
      <c r="N1338">
        <v>2019</v>
      </c>
      <c r="O1338" t="s">
        <v>18</v>
      </c>
      <c r="P1338" t="s">
        <v>18</v>
      </c>
      <c r="Q1338">
        <v>41</v>
      </c>
      <c r="R1338">
        <v>48</v>
      </c>
      <c r="S1338" t="s">
        <v>18</v>
      </c>
      <c r="T1338" t="s">
        <v>18</v>
      </c>
      <c r="U1338" t="s">
        <v>18</v>
      </c>
      <c r="V1338" t="s">
        <v>921</v>
      </c>
    </row>
    <row r="1339" spans="1:23" x14ac:dyDescent="0.25">
      <c r="A1339" s="5"/>
      <c r="B1339" t="s">
        <v>5426</v>
      </c>
      <c r="C1339" t="str">
        <f>IF(OR(D1339="x",E1339="x",F1339="x",G1339="x"),"DELETED","READ")</f>
        <v>DELETED</v>
      </c>
      <c r="D1339" s="5"/>
      <c r="E1339" s="5"/>
      <c r="F1339" s="5" t="s">
        <v>5431</v>
      </c>
      <c r="G1339" s="5"/>
      <c r="H1339" s="6" t="s">
        <v>5121</v>
      </c>
      <c r="I1339" t="s">
        <v>4333</v>
      </c>
      <c r="J1339" t="s">
        <v>7211</v>
      </c>
      <c r="K1339" t="s">
        <v>6344</v>
      </c>
      <c r="L1339" t="s">
        <v>6250</v>
      </c>
      <c r="N1339">
        <v>2018</v>
      </c>
      <c r="Q1339">
        <v>37</v>
      </c>
      <c r="R1339">
        <v>53</v>
      </c>
      <c r="V1339" t="s">
        <v>6345</v>
      </c>
      <c r="W1339" t="s">
        <v>5539</v>
      </c>
    </row>
    <row r="1340" spans="1:23" x14ac:dyDescent="0.25">
      <c r="A1340" s="5"/>
      <c r="B1340" t="s">
        <v>5426</v>
      </c>
      <c r="C1340" t="str">
        <f>IF(OR(D1340="x",E1340="x",F1340="x",G1340="x"),"DELETED","READ")</f>
        <v>DELETED</v>
      </c>
      <c r="D1340" s="5" t="s">
        <v>5431</v>
      </c>
      <c r="E1340" s="5"/>
      <c r="F1340" s="5"/>
      <c r="G1340" s="5"/>
      <c r="H1340" s="6" t="s">
        <v>5282</v>
      </c>
      <c r="I1340" t="s">
        <v>4483</v>
      </c>
      <c r="J1340" t="s">
        <v>7317</v>
      </c>
      <c r="K1340" t="s">
        <v>6693</v>
      </c>
      <c r="L1340" t="s">
        <v>6694</v>
      </c>
      <c r="N1340">
        <v>2012</v>
      </c>
      <c r="Q1340">
        <v>75</v>
      </c>
      <c r="R1340">
        <v>92</v>
      </c>
      <c r="V1340" t="s">
        <v>6695</v>
      </c>
      <c r="W1340" t="s">
        <v>5640</v>
      </c>
    </row>
    <row r="1341" spans="1:23" x14ac:dyDescent="0.25">
      <c r="A1341" s="5"/>
      <c r="B1341" t="s">
        <v>5445</v>
      </c>
      <c r="C1341" t="str">
        <f>IF(OR(D1341="x",E1341="x",F1341="x",H1341="x"),"DELETED","READ")</f>
        <v>DELETED</v>
      </c>
      <c r="D1341" s="5" t="s">
        <v>5431</v>
      </c>
      <c r="E1341" s="5"/>
      <c r="F1341" s="5"/>
      <c r="G1341" s="5"/>
      <c r="H1341" t="s">
        <v>18</v>
      </c>
      <c r="I1341" t="s">
        <v>442</v>
      </c>
      <c r="J1341" t="s">
        <v>186</v>
      </c>
      <c r="K1341" t="s">
        <v>805</v>
      </c>
      <c r="L1341" t="s">
        <v>578</v>
      </c>
      <c r="M1341" t="s">
        <v>624</v>
      </c>
      <c r="N1341">
        <v>2015</v>
      </c>
      <c r="O1341" t="s">
        <v>18</v>
      </c>
      <c r="P1341" t="s">
        <v>18</v>
      </c>
      <c r="Q1341" t="s">
        <v>18</v>
      </c>
      <c r="R1341" t="s">
        <v>18</v>
      </c>
      <c r="S1341" t="s">
        <v>18</v>
      </c>
      <c r="T1341" t="s">
        <v>18</v>
      </c>
      <c r="U1341" t="s">
        <v>18</v>
      </c>
      <c r="V1341" t="s">
        <v>962</v>
      </c>
    </row>
    <row r="1342" spans="1:23" x14ac:dyDescent="0.25">
      <c r="A1342" s="5"/>
      <c r="B1342" t="s">
        <v>5426</v>
      </c>
      <c r="C1342" t="str">
        <f>IF(OR(D1342="x",E1342="x",F1342="x",G1342="x"),"DELETED","READ")</f>
        <v>DELETED</v>
      </c>
      <c r="D1342" s="5"/>
      <c r="E1342" s="5"/>
      <c r="F1342" s="5" t="s">
        <v>5431</v>
      </c>
      <c r="G1342" s="5"/>
      <c r="H1342" s="6" t="s">
        <v>5418</v>
      </c>
      <c r="I1342" t="s">
        <v>4603</v>
      </c>
      <c r="J1342" t="s">
        <v>7419</v>
      </c>
      <c r="K1342" t="s">
        <v>6967</v>
      </c>
      <c r="L1342" t="s">
        <v>6968</v>
      </c>
      <c r="N1342">
        <v>2004</v>
      </c>
      <c r="Q1342">
        <v>52</v>
      </c>
      <c r="R1342">
        <v>62</v>
      </c>
      <c r="V1342" t="s">
        <v>6969</v>
      </c>
      <c r="W1342" t="s">
        <v>5640</v>
      </c>
    </row>
    <row r="1343" spans="1:23" x14ac:dyDescent="0.25">
      <c r="A1343" s="5"/>
      <c r="B1343" t="s">
        <v>5441</v>
      </c>
      <c r="C1343" t="str">
        <f>IF(OR(D1343="x",E1343="x",F1343="x",G1343="x"),"DELETED","READ")</f>
        <v>DELETED</v>
      </c>
      <c r="D1343" s="5"/>
      <c r="E1343" s="5" t="s">
        <v>5431</v>
      </c>
      <c r="F1343" s="5"/>
      <c r="G1343" s="5"/>
      <c r="H1343" s="6" t="s">
        <v>2975</v>
      </c>
      <c r="I1343" t="s">
        <v>1344</v>
      </c>
      <c r="J1343" t="s">
        <v>1872</v>
      </c>
      <c r="K1343" t="s">
        <v>2073</v>
      </c>
      <c r="L1343" t="s">
        <v>2383</v>
      </c>
      <c r="M1343" t="s">
        <v>2346</v>
      </c>
      <c r="N1343">
        <v>2014</v>
      </c>
      <c r="O1343" t="s">
        <v>18</v>
      </c>
      <c r="Q1343" t="s">
        <v>1565</v>
      </c>
      <c r="R1343" t="s">
        <v>1654</v>
      </c>
      <c r="T1343" t="s">
        <v>18</v>
      </c>
      <c r="V1343" t="s">
        <v>1146</v>
      </c>
      <c r="W1343" t="s">
        <v>2143</v>
      </c>
    </row>
    <row r="1344" spans="1:23" x14ac:dyDescent="0.25">
      <c r="A1344" s="5"/>
      <c r="B1344" t="s">
        <v>5441</v>
      </c>
      <c r="C1344" t="str">
        <f>IF(OR(D1344="x",E1344="x",F1344="x",H1344="x"),"DELETED","READ")</f>
        <v>DELETED</v>
      </c>
      <c r="D1344" s="5" t="s">
        <v>5431</v>
      </c>
      <c r="E1344" s="5"/>
      <c r="F1344" s="5"/>
      <c r="G1344" s="5"/>
      <c r="H1344" t="str">
        <f>HYPERLINK("http://dx.doi.org/10.1007/978-3-031-25383-6_18","http://dx.doi.org/10.1007/978-3-031-25383-6_18")</f>
        <v>http://dx.doi.org/10.1007/978-3-031-25383-6_18</v>
      </c>
      <c r="I1344" t="s">
        <v>328</v>
      </c>
      <c r="J1344" t="s">
        <v>75</v>
      </c>
      <c r="K1344" t="s">
        <v>691</v>
      </c>
      <c r="L1344" t="s">
        <v>549</v>
      </c>
      <c r="M1344" t="s">
        <v>596</v>
      </c>
      <c r="N1344">
        <v>2023</v>
      </c>
      <c r="O1344">
        <v>460</v>
      </c>
      <c r="P1344" t="s">
        <v>18</v>
      </c>
      <c r="Q1344">
        <v>243</v>
      </c>
      <c r="R1344">
        <v>256</v>
      </c>
      <c r="S1344" t="s">
        <v>18</v>
      </c>
      <c r="T1344" t="s">
        <v>901</v>
      </c>
      <c r="U1344" t="s">
        <v>902</v>
      </c>
      <c r="V1344" t="s">
        <v>925</v>
      </c>
    </row>
    <row r="1345" spans="1:23" x14ac:dyDescent="0.25">
      <c r="A1345" s="5"/>
      <c r="B1345" t="s">
        <v>5441</v>
      </c>
      <c r="C1345" t="str">
        <f>IF(OR(D1345="x",E1345="x",F1345="x",H1345="x"),"DELETED","READ")</f>
        <v>DELETED</v>
      </c>
      <c r="D1345" s="5"/>
      <c r="E1345" s="5" t="s">
        <v>5431</v>
      </c>
      <c r="F1345" s="5"/>
      <c r="G1345" s="5"/>
      <c r="H1345" t="str">
        <f>HYPERLINK("http://dx.doi.org/10.1007/978-3-031-16171-1_6","http://dx.doi.org/10.1007/978-3-031-16171-1_6")</f>
        <v>http://dx.doi.org/10.1007/978-3-031-16171-1_6</v>
      </c>
      <c r="I1345" t="s">
        <v>457</v>
      </c>
      <c r="J1345" t="s">
        <v>200</v>
      </c>
      <c r="K1345" t="s">
        <v>820</v>
      </c>
      <c r="L1345" t="s">
        <v>534</v>
      </c>
      <c r="M1345" t="s">
        <v>596</v>
      </c>
      <c r="N1345">
        <v>2022</v>
      </c>
      <c r="O1345">
        <v>458</v>
      </c>
      <c r="P1345" t="s">
        <v>18</v>
      </c>
      <c r="Q1345">
        <v>89</v>
      </c>
      <c r="R1345">
        <v>104</v>
      </c>
      <c r="S1345" t="s">
        <v>18</v>
      </c>
      <c r="T1345" t="s">
        <v>901</v>
      </c>
      <c r="U1345" t="s">
        <v>902</v>
      </c>
      <c r="V1345" t="s">
        <v>907</v>
      </c>
    </row>
    <row r="1346" spans="1:23" x14ac:dyDescent="0.25">
      <c r="A1346" s="5"/>
      <c r="B1346" t="s">
        <v>5441</v>
      </c>
      <c r="C1346" t="str">
        <f>IF(OR(D1346="x",E1346="x",F1346="x",H1346="x"),"DELETED","READ")</f>
        <v>DELETED</v>
      </c>
      <c r="D1346" s="5" t="s">
        <v>5431</v>
      </c>
      <c r="E1346" s="5"/>
      <c r="F1346" s="5"/>
      <c r="G1346" s="5"/>
      <c r="H1346" t="str">
        <f>HYPERLINK("http://dx.doi.org/10.1007/978-3-031-25383-6_12","http://dx.doi.org/10.1007/978-3-031-25383-6_12")</f>
        <v>http://dx.doi.org/10.1007/978-3-031-25383-6_12</v>
      </c>
      <c r="I1346" t="s">
        <v>490</v>
      </c>
      <c r="J1346" t="s">
        <v>231</v>
      </c>
      <c r="K1346" t="s">
        <v>853</v>
      </c>
      <c r="L1346" t="s">
        <v>549</v>
      </c>
      <c r="M1346" t="s">
        <v>596</v>
      </c>
      <c r="N1346">
        <v>2023</v>
      </c>
      <c r="O1346">
        <v>460</v>
      </c>
      <c r="P1346" t="s">
        <v>18</v>
      </c>
      <c r="Q1346">
        <v>149</v>
      </c>
      <c r="R1346">
        <v>160</v>
      </c>
      <c r="S1346" t="s">
        <v>18</v>
      </c>
      <c r="T1346" t="s">
        <v>901</v>
      </c>
      <c r="U1346" t="s">
        <v>902</v>
      </c>
      <c r="V1346" t="s">
        <v>925</v>
      </c>
    </row>
    <row r="1347" spans="1:23" x14ac:dyDescent="0.25">
      <c r="A1347" s="5"/>
      <c r="B1347" t="s">
        <v>5441</v>
      </c>
      <c r="C1347" t="str">
        <f t="shared" ref="C1347:C1358" si="72">IF(OR(D1347="x",E1347="x",F1347="x",G1347="x"),"DELETED","READ")</f>
        <v>DELETED</v>
      </c>
      <c r="D1347" s="5" t="s">
        <v>5431</v>
      </c>
      <c r="E1347" s="5"/>
      <c r="F1347" s="5"/>
      <c r="G1347" s="5"/>
      <c r="H1347" s="6" t="s">
        <v>2919</v>
      </c>
      <c r="I1347" t="s">
        <v>1286</v>
      </c>
      <c r="J1347" t="s">
        <v>1823</v>
      </c>
      <c r="K1347" t="s">
        <v>2016</v>
      </c>
      <c r="L1347" t="s">
        <v>2306</v>
      </c>
      <c r="M1347" t="s">
        <v>2279</v>
      </c>
      <c r="N1347">
        <v>2014</v>
      </c>
      <c r="O1347" t="s">
        <v>18</v>
      </c>
      <c r="Q1347" t="s">
        <v>1485</v>
      </c>
      <c r="R1347" t="s">
        <v>1564</v>
      </c>
      <c r="T1347" t="s">
        <v>18</v>
      </c>
      <c r="V1347" t="s">
        <v>1110</v>
      </c>
      <c r="W1347" t="s">
        <v>2143</v>
      </c>
    </row>
    <row r="1348" spans="1:23" x14ac:dyDescent="0.25">
      <c r="A1348" s="5"/>
      <c r="B1348" t="s">
        <v>5436</v>
      </c>
      <c r="C1348" t="str">
        <f t="shared" si="72"/>
        <v>DELETED</v>
      </c>
      <c r="D1348" s="5"/>
      <c r="E1348" s="5" t="s">
        <v>5431</v>
      </c>
      <c r="F1348" s="5"/>
      <c r="G1348" s="5"/>
      <c r="H1348" s="6" t="s">
        <v>3974</v>
      </c>
      <c r="I1348" t="s">
        <v>3973</v>
      </c>
      <c r="J1348" t="s">
        <v>3976</v>
      </c>
      <c r="K1348" t="s">
        <v>3975</v>
      </c>
      <c r="L1348" t="s">
        <v>3778</v>
      </c>
      <c r="N1348">
        <v>2007</v>
      </c>
      <c r="O1348">
        <v>67</v>
      </c>
      <c r="P1348">
        <v>2</v>
      </c>
      <c r="Q1348">
        <v>162</v>
      </c>
      <c r="R1348">
        <v>198</v>
      </c>
      <c r="T1348" t="s">
        <v>3780</v>
      </c>
    </row>
    <row r="1349" spans="1:23" x14ac:dyDescent="0.25">
      <c r="A1349" s="5"/>
      <c r="B1349" t="s">
        <v>5441</v>
      </c>
      <c r="C1349" t="str">
        <f t="shared" si="72"/>
        <v>DELETED</v>
      </c>
      <c r="D1349" s="5"/>
      <c r="E1349" s="5" t="s">
        <v>5431</v>
      </c>
      <c r="F1349" s="5"/>
      <c r="G1349" s="5"/>
      <c r="H1349" s="6" t="s">
        <v>2850</v>
      </c>
      <c r="I1349" t="s">
        <v>1214</v>
      </c>
      <c r="J1349" t="s">
        <v>1755</v>
      </c>
      <c r="K1349" t="s">
        <v>1944</v>
      </c>
      <c r="L1349" t="s">
        <v>2137</v>
      </c>
      <c r="N1349">
        <v>2013</v>
      </c>
      <c r="O1349" t="s">
        <v>1414</v>
      </c>
      <c r="P1349">
        <v>4</v>
      </c>
      <c r="Q1349" t="s">
        <v>1449</v>
      </c>
      <c r="R1349" t="s">
        <v>1450</v>
      </c>
      <c r="T1349" t="s">
        <v>992</v>
      </c>
      <c r="V1349" t="s">
        <v>18</v>
      </c>
      <c r="W1349" t="s">
        <v>2143</v>
      </c>
    </row>
    <row r="1350" spans="1:23" x14ac:dyDescent="0.25">
      <c r="A1350" s="5"/>
      <c r="B1350" t="s">
        <v>5438</v>
      </c>
      <c r="C1350" t="str">
        <f t="shared" si="72"/>
        <v>DELETED</v>
      </c>
      <c r="D1350" s="5" t="s">
        <v>5431</v>
      </c>
      <c r="E1350" s="5"/>
      <c r="F1350" s="5"/>
      <c r="G1350" s="5"/>
      <c r="K1350" t="s">
        <v>2823</v>
      </c>
      <c r="L1350" t="s">
        <v>2820</v>
      </c>
      <c r="M1350" t="s">
        <v>2821</v>
      </c>
      <c r="N1350">
        <v>2017</v>
      </c>
      <c r="V1350" s="1" t="s">
        <v>2822</v>
      </c>
      <c r="W1350" t="s">
        <v>2458</v>
      </c>
    </row>
    <row r="1351" spans="1:23" x14ac:dyDescent="0.25">
      <c r="A1351" s="5"/>
      <c r="B1351" t="s">
        <v>5438</v>
      </c>
      <c r="C1351" t="str">
        <f t="shared" si="72"/>
        <v>DELETED</v>
      </c>
      <c r="D1351" s="5" t="s">
        <v>5431</v>
      </c>
      <c r="E1351" s="5"/>
      <c r="F1351" s="5"/>
      <c r="G1351" s="5"/>
      <c r="K1351" t="s">
        <v>2806</v>
      </c>
      <c r="L1351" t="s">
        <v>2803</v>
      </c>
      <c r="M1351" t="s">
        <v>2804</v>
      </c>
      <c r="N1351">
        <v>2024</v>
      </c>
      <c r="V1351" s="1" t="s">
        <v>2805</v>
      </c>
      <c r="W1351" t="s">
        <v>2458</v>
      </c>
    </row>
    <row r="1352" spans="1:23" x14ac:dyDescent="0.25">
      <c r="A1352" s="5"/>
      <c r="B1352" t="s">
        <v>5438</v>
      </c>
      <c r="C1352" t="str">
        <f t="shared" si="72"/>
        <v>DELETED</v>
      </c>
      <c r="D1352" s="5" t="s">
        <v>5431</v>
      </c>
      <c r="E1352" s="5"/>
      <c r="F1352" s="5"/>
      <c r="G1352" s="5"/>
      <c r="K1352" t="s">
        <v>2810</v>
      </c>
      <c r="L1352" t="s">
        <v>2807</v>
      </c>
      <c r="M1352" t="s">
        <v>2808</v>
      </c>
      <c r="N1352">
        <v>2025</v>
      </c>
      <c r="V1352" s="1" t="s">
        <v>2809</v>
      </c>
      <c r="W1352" t="s">
        <v>2458</v>
      </c>
    </row>
    <row r="1353" spans="1:23" x14ac:dyDescent="0.25">
      <c r="A1353" s="5"/>
      <c r="B1353" t="s">
        <v>5438</v>
      </c>
      <c r="C1353" t="str">
        <f t="shared" si="72"/>
        <v>DELETED</v>
      </c>
      <c r="D1353" s="5" t="s">
        <v>5431</v>
      </c>
      <c r="E1353" s="5"/>
      <c r="F1353" s="5"/>
      <c r="G1353" s="5"/>
      <c r="K1353" t="s">
        <v>2796</v>
      </c>
      <c r="L1353" t="s">
        <v>2793</v>
      </c>
      <c r="M1353" t="s">
        <v>2794</v>
      </c>
      <c r="N1353">
        <v>2023</v>
      </c>
      <c r="V1353" s="1" t="s">
        <v>2795</v>
      </c>
      <c r="W1353" t="s">
        <v>2458</v>
      </c>
    </row>
    <row r="1354" spans="1:23" x14ac:dyDescent="0.25">
      <c r="A1354" s="5"/>
      <c r="B1354" t="s">
        <v>5426</v>
      </c>
      <c r="C1354" t="str">
        <f t="shared" si="72"/>
        <v>DELETED</v>
      </c>
      <c r="D1354" s="5"/>
      <c r="E1354" s="5"/>
      <c r="F1354" s="5" t="s">
        <v>5431</v>
      </c>
      <c r="G1354" s="5"/>
      <c r="H1354" s="6" t="s">
        <v>5226</v>
      </c>
      <c r="I1354" t="s">
        <v>4429</v>
      </c>
      <c r="J1354" t="s">
        <v>7276</v>
      </c>
      <c r="K1354" t="s">
        <v>6565</v>
      </c>
      <c r="L1354" t="s">
        <v>6566</v>
      </c>
      <c r="N1354">
        <v>2013</v>
      </c>
      <c r="Q1354">
        <v>103</v>
      </c>
      <c r="R1354">
        <v>113</v>
      </c>
      <c r="V1354" t="s">
        <v>6567</v>
      </c>
      <c r="W1354" t="s">
        <v>5640</v>
      </c>
    </row>
    <row r="1355" spans="1:23" x14ac:dyDescent="0.25">
      <c r="A1355" s="5"/>
      <c r="B1355" t="s">
        <v>5424</v>
      </c>
      <c r="C1355" t="str">
        <f t="shared" si="72"/>
        <v>DELETED</v>
      </c>
      <c r="D1355" s="5"/>
      <c r="E1355" s="5"/>
      <c r="F1355" s="5" t="s">
        <v>5431</v>
      </c>
      <c r="G1355" s="5"/>
      <c r="H1355" s="6" t="s">
        <v>4961</v>
      </c>
      <c r="I1355" t="s">
        <v>4190</v>
      </c>
      <c r="J1355" t="s">
        <v>7062</v>
      </c>
      <c r="K1355" t="s">
        <v>5989</v>
      </c>
      <c r="L1355" t="s">
        <v>5704</v>
      </c>
      <c r="N1355">
        <v>2021</v>
      </c>
      <c r="Q1355">
        <v>5</v>
      </c>
      <c r="R1355">
        <v>55</v>
      </c>
      <c r="V1355" t="s">
        <v>5705</v>
      </c>
      <c r="W1355" t="s">
        <v>5505</v>
      </c>
    </row>
    <row r="1356" spans="1:23" x14ac:dyDescent="0.25">
      <c r="A1356" s="5"/>
      <c r="B1356" t="s">
        <v>5424</v>
      </c>
      <c r="C1356" t="str">
        <f t="shared" si="72"/>
        <v>DELETED</v>
      </c>
      <c r="D1356" s="5"/>
      <c r="E1356" s="5"/>
      <c r="F1356" s="5" t="s">
        <v>5431</v>
      </c>
      <c r="G1356" s="5"/>
      <c r="H1356" s="6" t="s">
        <v>5388</v>
      </c>
      <c r="I1356" t="s">
        <v>4573</v>
      </c>
      <c r="J1356" t="s">
        <v>4715</v>
      </c>
      <c r="K1356" t="s">
        <v>6910</v>
      </c>
      <c r="L1356" t="s">
        <v>6911</v>
      </c>
      <c r="N1356">
        <v>2006</v>
      </c>
      <c r="Q1356">
        <v>235</v>
      </c>
      <c r="R1356">
        <v>250</v>
      </c>
      <c r="V1356" t="s">
        <v>6912</v>
      </c>
      <c r="W1356" t="s">
        <v>5640</v>
      </c>
    </row>
    <row r="1357" spans="1:23" x14ac:dyDescent="0.25">
      <c r="A1357" s="5"/>
      <c r="B1357" t="s">
        <v>5441</v>
      </c>
      <c r="C1357" t="str">
        <f t="shared" si="72"/>
        <v>DELETED</v>
      </c>
      <c r="D1357" s="5"/>
      <c r="E1357" s="5" t="s">
        <v>5431</v>
      </c>
      <c r="F1357" s="5"/>
      <c r="G1357" s="5"/>
      <c r="H1357" s="6" t="s">
        <v>2934</v>
      </c>
      <c r="I1357" t="s">
        <v>1301</v>
      </c>
      <c r="J1357" t="s">
        <v>1831</v>
      </c>
      <c r="K1357" t="s">
        <v>2031</v>
      </c>
      <c r="L1357" t="s">
        <v>2325</v>
      </c>
      <c r="M1357" t="s">
        <v>2289</v>
      </c>
      <c r="N1357">
        <v>2015</v>
      </c>
      <c r="O1357" t="s">
        <v>18</v>
      </c>
      <c r="Q1357" t="s">
        <v>1587</v>
      </c>
      <c r="R1357" t="s">
        <v>1588</v>
      </c>
      <c r="T1357" t="s">
        <v>1016</v>
      </c>
      <c r="V1357" t="s">
        <v>1123</v>
      </c>
      <c r="W1357" t="s">
        <v>2143</v>
      </c>
    </row>
    <row r="1358" spans="1:23" x14ac:dyDescent="0.25">
      <c r="A1358" s="5" t="s">
        <v>5431</v>
      </c>
      <c r="B1358" t="s">
        <v>5432</v>
      </c>
      <c r="C1358" t="str">
        <f t="shared" si="72"/>
        <v>DELETED</v>
      </c>
      <c r="D1358" s="5" t="s">
        <v>5431</v>
      </c>
      <c r="E1358" s="5"/>
      <c r="F1358" s="5"/>
      <c r="G1358" s="5"/>
      <c r="H1358" s="6"/>
      <c r="I1358" t="s">
        <v>2665</v>
      </c>
      <c r="J1358" t="s">
        <v>2666</v>
      </c>
      <c r="K1358" t="s">
        <v>2667</v>
      </c>
      <c r="L1358" t="s">
        <v>2668</v>
      </c>
      <c r="M1358" t="s">
        <v>2669</v>
      </c>
      <c r="N1358">
        <v>2015</v>
      </c>
      <c r="Q1358">
        <v>287</v>
      </c>
      <c r="R1358">
        <v>288</v>
      </c>
      <c r="W1358" t="s">
        <v>2670</v>
      </c>
    </row>
    <row r="1359" spans="1:23" x14ac:dyDescent="0.25">
      <c r="A1359" s="5"/>
      <c r="B1359" t="s">
        <v>5441</v>
      </c>
      <c r="C1359" t="str">
        <f>IF(OR(D1359="x",E1359="x",F1359="x",H1359="x"),"DELETED","READ")</f>
        <v>DELETED</v>
      </c>
      <c r="D1359" s="5"/>
      <c r="E1359" s="5"/>
      <c r="F1359" s="5" t="s">
        <v>5431</v>
      </c>
      <c r="G1359" s="5"/>
      <c r="H1359" t="str">
        <f>HYPERLINK("http://dx.doi.org/10.1007/978-3-031-27815-0_2","http://dx.doi.org/10.1007/978-3-031-27815-0_2")</f>
        <v>http://dx.doi.org/10.1007/978-3-031-27815-0_2</v>
      </c>
      <c r="I1359" t="s">
        <v>365</v>
      </c>
      <c r="J1359" t="s">
        <v>111</v>
      </c>
      <c r="K1359" t="s">
        <v>728</v>
      </c>
      <c r="L1359" t="s">
        <v>535</v>
      </c>
      <c r="M1359" t="s">
        <v>597</v>
      </c>
      <c r="N1359">
        <v>2023</v>
      </c>
      <c r="O1359">
        <v>468</v>
      </c>
      <c r="P1359" t="s">
        <v>18</v>
      </c>
      <c r="Q1359">
        <v>18</v>
      </c>
      <c r="R1359">
        <v>30</v>
      </c>
      <c r="S1359" t="s">
        <v>18</v>
      </c>
      <c r="T1359" t="s">
        <v>901</v>
      </c>
      <c r="U1359" t="s">
        <v>902</v>
      </c>
      <c r="V1359" t="s">
        <v>908</v>
      </c>
      <c r="W1359" t="s">
        <v>5498</v>
      </c>
    </row>
    <row r="1360" spans="1:23" x14ac:dyDescent="0.25">
      <c r="A1360" s="5" t="s">
        <v>5431</v>
      </c>
      <c r="B1360" t="s">
        <v>5426</v>
      </c>
      <c r="C1360" t="str">
        <f t="shared" ref="C1360:C1370" si="73">IF(OR(D1360="x",E1360="x",F1360="x",G1360="x"),"DELETED","READ")</f>
        <v>DELETED</v>
      </c>
      <c r="D1360" s="5"/>
      <c r="E1360" s="5"/>
      <c r="F1360" s="5" t="s">
        <v>5431</v>
      </c>
      <c r="G1360" s="5"/>
      <c r="H1360" s="6" t="s">
        <v>4878</v>
      </c>
      <c r="I1360" t="s">
        <v>365</v>
      </c>
      <c r="J1360" t="s">
        <v>7087</v>
      </c>
      <c r="K1360" t="s">
        <v>728</v>
      </c>
      <c r="L1360" t="s">
        <v>5525</v>
      </c>
      <c r="N1360">
        <v>2023</v>
      </c>
      <c r="Q1360">
        <v>18</v>
      </c>
      <c r="R1360">
        <v>30</v>
      </c>
      <c r="V1360" t="s">
        <v>5491</v>
      </c>
      <c r="W1360" t="s">
        <v>5498</v>
      </c>
    </row>
    <row r="1361" spans="1:24" x14ac:dyDescent="0.25">
      <c r="A1361" s="5"/>
      <c r="B1361" t="s">
        <v>5424</v>
      </c>
      <c r="C1361" t="str">
        <f t="shared" si="73"/>
        <v>DELETED</v>
      </c>
      <c r="D1361" s="5"/>
      <c r="E1361" s="5"/>
      <c r="F1361" s="5" t="s">
        <v>5431</v>
      </c>
      <c r="G1361" s="5"/>
      <c r="H1361" s="6" t="s">
        <v>4717</v>
      </c>
      <c r="I1361" t="s">
        <v>3994</v>
      </c>
      <c r="J1361" t="s">
        <v>4609</v>
      </c>
      <c r="K1361" t="s">
        <v>5459</v>
      </c>
      <c r="N1361">
        <v>2024</v>
      </c>
      <c r="Q1361">
        <v>103</v>
      </c>
      <c r="R1361">
        <v>118</v>
      </c>
      <c r="V1361" t="s">
        <v>5460</v>
      </c>
      <c r="W1361" t="s">
        <v>5493</v>
      </c>
    </row>
    <row r="1362" spans="1:24" x14ac:dyDescent="0.25">
      <c r="A1362" s="5"/>
      <c r="B1362" t="s">
        <v>5441</v>
      </c>
      <c r="C1362" t="str">
        <f t="shared" si="73"/>
        <v>READ</v>
      </c>
      <c r="D1362" s="5"/>
      <c r="E1362" s="5"/>
      <c r="F1362" s="5"/>
      <c r="G1362" s="5"/>
      <c r="H1362" s="6" t="s">
        <v>2967</v>
      </c>
      <c r="I1362" t="s">
        <v>1336</v>
      </c>
      <c r="J1362" t="s">
        <v>1864</v>
      </c>
      <c r="K1362" t="s">
        <v>2065</v>
      </c>
      <c r="L1362" t="s">
        <v>2372</v>
      </c>
      <c r="N1362">
        <v>2011</v>
      </c>
      <c r="O1362" t="s">
        <v>1507</v>
      </c>
      <c r="P1362">
        <v>2</v>
      </c>
      <c r="Q1362" t="s">
        <v>1642</v>
      </c>
      <c r="R1362" t="s">
        <v>1643</v>
      </c>
      <c r="T1362" t="s">
        <v>1027</v>
      </c>
      <c r="V1362" t="s">
        <v>18</v>
      </c>
      <c r="W1362" t="s">
        <v>2143</v>
      </c>
    </row>
    <row r="1363" spans="1:24" x14ac:dyDescent="0.25">
      <c r="A1363" s="5"/>
      <c r="B1363" t="s">
        <v>5425</v>
      </c>
      <c r="C1363" t="str">
        <f t="shared" si="73"/>
        <v>DELETED</v>
      </c>
      <c r="D1363" s="5" t="s">
        <v>5431</v>
      </c>
      <c r="E1363" s="5"/>
      <c r="F1363" s="5"/>
      <c r="G1363" s="5"/>
      <c r="H1363" s="6" t="s">
        <v>5159</v>
      </c>
      <c r="I1363" t="s">
        <v>4366</v>
      </c>
      <c r="J1363" t="s">
        <v>7234</v>
      </c>
      <c r="K1363" t="s">
        <v>6421</v>
      </c>
      <c r="L1363" t="s">
        <v>5501</v>
      </c>
      <c r="N1363">
        <v>2016</v>
      </c>
      <c r="O1363">
        <v>58</v>
      </c>
      <c r="P1363">
        <v>3</v>
      </c>
      <c r="Q1363">
        <v>213</v>
      </c>
      <c r="R1363">
        <v>231</v>
      </c>
      <c r="T1363" t="s">
        <v>964</v>
      </c>
    </row>
    <row r="1364" spans="1:24" x14ac:dyDescent="0.25">
      <c r="A1364" s="5"/>
      <c r="B1364" t="s">
        <v>5441</v>
      </c>
      <c r="C1364" t="str">
        <f t="shared" si="73"/>
        <v>DELETED</v>
      </c>
      <c r="D1364" s="5"/>
      <c r="E1364" s="5" t="s">
        <v>5431</v>
      </c>
      <c r="F1364" s="5"/>
      <c r="G1364" s="5"/>
      <c r="H1364" s="6" t="s">
        <v>2845</v>
      </c>
      <c r="I1364" t="s">
        <v>1209</v>
      </c>
      <c r="J1364" t="s">
        <v>1747</v>
      </c>
      <c r="K1364" t="s">
        <v>1939</v>
      </c>
      <c r="L1364" t="s">
        <v>2137</v>
      </c>
      <c r="N1364">
        <v>2013</v>
      </c>
      <c r="O1364" t="s">
        <v>1414</v>
      </c>
      <c r="P1364">
        <v>4</v>
      </c>
      <c r="Q1364" t="s">
        <v>1437</v>
      </c>
      <c r="R1364" t="s">
        <v>1438</v>
      </c>
      <c r="T1364" t="s">
        <v>992</v>
      </c>
      <c r="V1364" t="s">
        <v>18</v>
      </c>
      <c r="W1364" t="s">
        <v>2143</v>
      </c>
    </row>
    <row r="1365" spans="1:24" x14ac:dyDescent="0.25">
      <c r="A1365" s="5"/>
      <c r="B1365" t="s">
        <v>5441</v>
      </c>
      <c r="C1365" t="str">
        <f t="shared" si="73"/>
        <v>DELETED</v>
      </c>
      <c r="D1365" s="5"/>
      <c r="E1365" s="5" t="s">
        <v>5431</v>
      </c>
      <c r="F1365" s="5"/>
      <c r="G1365" s="5"/>
      <c r="H1365" s="6" t="s">
        <v>2841</v>
      </c>
      <c r="I1365" t="s">
        <v>1205</v>
      </c>
      <c r="J1365" t="s">
        <v>1747</v>
      </c>
      <c r="K1365" t="s">
        <v>1935</v>
      </c>
      <c r="L1365" t="s">
        <v>2193</v>
      </c>
      <c r="M1365" t="s">
        <v>2169</v>
      </c>
      <c r="N1365">
        <v>2012</v>
      </c>
      <c r="O1365" t="s">
        <v>18</v>
      </c>
      <c r="Q1365" t="s">
        <v>1432</v>
      </c>
      <c r="R1365" t="s">
        <v>1433</v>
      </c>
      <c r="T1365" t="s">
        <v>18</v>
      </c>
      <c r="V1365" t="s">
        <v>1050</v>
      </c>
      <c r="W1365" t="s">
        <v>2143</v>
      </c>
    </row>
    <row r="1366" spans="1:24" x14ac:dyDescent="0.25">
      <c r="A1366" s="5"/>
      <c r="B1366" t="s">
        <v>5433</v>
      </c>
      <c r="C1366" t="str">
        <f t="shared" si="73"/>
        <v>READ</v>
      </c>
      <c r="H1366" s="6" t="s">
        <v>2495</v>
      </c>
      <c r="I1366" t="s">
        <v>2490</v>
      </c>
      <c r="J1366" t="s">
        <v>2489</v>
      </c>
      <c r="K1366" t="s">
        <v>2491</v>
      </c>
      <c r="L1366" t="s">
        <v>2493</v>
      </c>
      <c r="M1366" t="s">
        <v>2492</v>
      </c>
      <c r="N1366">
        <v>2012</v>
      </c>
      <c r="Q1366">
        <v>211</v>
      </c>
      <c r="R1366">
        <v>213</v>
      </c>
      <c r="V1366" s="1" t="s">
        <v>2494</v>
      </c>
      <c r="W1366" t="s">
        <v>2458</v>
      </c>
    </row>
    <row r="1367" spans="1:24" x14ac:dyDescent="0.25">
      <c r="A1367" s="5"/>
      <c r="B1367" t="s">
        <v>5425</v>
      </c>
      <c r="C1367" t="str">
        <f t="shared" si="73"/>
        <v>DELETED</v>
      </c>
      <c r="D1367" s="5" t="s">
        <v>5431</v>
      </c>
      <c r="E1367" s="5"/>
      <c r="F1367" s="5"/>
      <c r="G1367" s="5"/>
      <c r="H1367" s="6" t="s">
        <v>5206</v>
      </c>
      <c r="I1367" t="s">
        <v>4410</v>
      </c>
      <c r="J1367" t="s">
        <v>7266</v>
      </c>
      <c r="K1367" t="s">
        <v>6524</v>
      </c>
      <c r="L1367" t="s">
        <v>5501</v>
      </c>
      <c r="N1367">
        <v>2014</v>
      </c>
      <c r="O1367">
        <v>6</v>
      </c>
      <c r="P1367">
        <v>5</v>
      </c>
      <c r="Q1367">
        <v>289</v>
      </c>
      <c r="R1367">
        <v>300</v>
      </c>
      <c r="T1367" t="s">
        <v>964</v>
      </c>
    </row>
    <row r="1368" spans="1:24" x14ac:dyDescent="0.25">
      <c r="A1368" s="5"/>
      <c r="B1368" t="s">
        <v>5448</v>
      </c>
      <c r="C1368" t="str">
        <f t="shared" si="73"/>
        <v>DELETED</v>
      </c>
      <c r="D1368" s="5" t="s">
        <v>5431</v>
      </c>
      <c r="E1368" s="5"/>
      <c r="F1368" s="5"/>
      <c r="G1368" s="5"/>
      <c r="H1368" t="s">
        <v>18</v>
      </c>
      <c r="I1368" t="s">
        <v>1397</v>
      </c>
      <c r="J1368" t="s">
        <v>1921</v>
      </c>
      <c r="K1368" t="s">
        <v>2125</v>
      </c>
      <c r="L1368" t="s">
        <v>2264</v>
      </c>
      <c r="N1368">
        <v>2021</v>
      </c>
      <c r="O1368" t="s">
        <v>18</v>
      </c>
      <c r="Q1368" t="s">
        <v>1429</v>
      </c>
      <c r="R1368" t="s">
        <v>1724</v>
      </c>
      <c r="T1368" t="s">
        <v>18</v>
      </c>
      <c r="V1368" t="s">
        <v>1100</v>
      </c>
      <c r="W1368" t="s">
        <v>2144</v>
      </c>
    </row>
    <row r="1369" spans="1:24" x14ac:dyDescent="0.25">
      <c r="A1369" s="5"/>
      <c r="B1369" t="s">
        <v>5441</v>
      </c>
      <c r="C1369" t="str">
        <f t="shared" si="73"/>
        <v>DELETED</v>
      </c>
      <c r="D1369" s="5"/>
      <c r="E1369" s="5"/>
      <c r="F1369" s="5" t="s">
        <v>5431</v>
      </c>
      <c r="G1369" s="5"/>
      <c r="H1369" s="6" t="s">
        <v>2911</v>
      </c>
      <c r="I1369" t="s">
        <v>1278</v>
      </c>
      <c r="J1369" t="s">
        <v>1801</v>
      </c>
      <c r="K1369" t="s">
        <v>2008</v>
      </c>
      <c r="L1369" t="s">
        <v>2291</v>
      </c>
      <c r="M1369" t="s">
        <v>2267</v>
      </c>
      <c r="N1369">
        <v>2023</v>
      </c>
      <c r="O1369" t="s">
        <v>18</v>
      </c>
      <c r="Q1369" t="s">
        <v>1550</v>
      </c>
      <c r="R1369" t="s">
        <v>1551</v>
      </c>
      <c r="T1369" t="s">
        <v>1010</v>
      </c>
      <c r="V1369" t="s">
        <v>1103</v>
      </c>
      <c r="W1369" t="s">
        <v>2143</v>
      </c>
    </row>
    <row r="1370" spans="1:24" x14ac:dyDescent="0.25">
      <c r="A1370" s="5"/>
      <c r="B1370" t="s">
        <v>5441</v>
      </c>
      <c r="C1370" t="str">
        <f t="shared" si="73"/>
        <v>DELETED</v>
      </c>
      <c r="D1370" s="5"/>
      <c r="E1370" s="5" t="s">
        <v>5431</v>
      </c>
      <c r="F1370" s="5"/>
      <c r="G1370" s="5"/>
      <c r="H1370" s="6" t="s">
        <v>2947</v>
      </c>
      <c r="I1370" t="s">
        <v>1314</v>
      </c>
      <c r="J1370" t="s">
        <v>1844</v>
      </c>
      <c r="K1370" t="s">
        <v>2044</v>
      </c>
      <c r="L1370" t="s">
        <v>2338</v>
      </c>
      <c r="M1370" t="s">
        <v>2294</v>
      </c>
      <c r="N1370">
        <v>2013</v>
      </c>
      <c r="O1370" t="s">
        <v>18</v>
      </c>
      <c r="Q1370" t="s">
        <v>1424</v>
      </c>
      <c r="R1370" t="s">
        <v>1607</v>
      </c>
      <c r="T1370" t="s">
        <v>989</v>
      </c>
      <c r="V1370" t="s">
        <v>1129</v>
      </c>
      <c r="W1370" t="s">
        <v>2143</v>
      </c>
    </row>
    <row r="1371" spans="1:24" x14ac:dyDescent="0.25">
      <c r="A1371" s="5"/>
      <c r="B1371" t="s">
        <v>5441</v>
      </c>
      <c r="C1371" t="str">
        <f>IF(OR(D1371="x",E1371="x",F1371="x",H1371="x"),"DELETED","READ")</f>
        <v>DELETED</v>
      </c>
      <c r="D1371" s="5" t="s">
        <v>5431</v>
      </c>
      <c r="E1371" s="5"/>
      <c r="F1371" s="5"/>
      <c r="G1371" s="5"/>
      <c r="H1371" t="str">
        <f>HYPERLINK("http://dx.doi.org/10.1007/978-3-031-70445-1_12","http://dx.doi.org/10.1007/978-3-031-70445-1_12")</f>
        <v>http://dx.doi.org/10.1007/978-3-031-70445-1_12</v>
      </c>
      <c r="I1371" t="s">
        <v>333</v>
      </c>
      <c r="J1371" t="s">
        <v>79</v>
      </c>
      <c r="K1371" t="s">
        <v>696</v>
      </c>
      <c r="L1371" t="s">
        <v>547</v>
      </c>
      <c r="M1371" t="s">
        <v>601</v>
      </c>
      <c r="N1371">
        <v>2024</v>
      </c>
      <c r="O1371">
        <v>527</v>
      </c>
      <c r="P1371" t="s">
        <v>18</v>
      </c>
      <c r="Q1371">
        <v>185</v>
      </c>
      <c r="R1371">
        <v>199</v>
      </c>
      <c r="S1371" t="s">
        <v>18</v>
      </c>
      <c r="T1371" t="s">
        <v>901</v>
      </c>
      <c r="U1371" t="s">
        <v>902</v>
      </c>
      <c r="V1371" t="s">
        <v>923</v>
      </c>
    </row>
    <row r="1372" spans="1:24" x14ac:dyDescent="0.25">
      <c r="A1372" s="5"/>
      <c r="B1372" t="s">
        <v>5424</v>
      </c>
      <c r="C1372" t="str">
        <f t="shared" ref="C1372:C1377" si="74">IF(OR(D1372="x",E1372="x",F1372="x",G1372="x"),"DELETED","READ")</f>
        <v>DELETED</v>
      </c>
      <c r="D1372" s="5" t="s">
        <v>5431</v>
      </c>
      <c r="E1372" s="5"/>
      <c r="F1372" s="5"/>
      <c r="G1372" s="5"/>
      <c r="H1372" s="6" t="s">
        <v>4848</v>
      </c>
      <c r="I1372" t="s">
        <v>4094</v>
      </c>
      <c r="J1372" t="s">
        <v>4633</v>
      </c>
      <c r="K1372" t="s">
        <v>5742</v>
      </c>
      <c r="L1372" t="s">
        <v>5743</v>
      </c>
      <c r="N1372">
        <v>2025</v>
      </c>
      <c r="Q1372">
        <v>119</v>
      </c>
      <c r="R1372">
        <v>132</v>
      </c>
      <c r="V1372" t="s">
        <v>5744</v>
      </c>
      <c r="W1372" t="s">
        <v>5640</v>
      </c>
      <c r="X1372" t="s">
        <v>7451</v>
      </c>
    </row>
    <row r="1373" spans="1:24" x14ac:dyDescent="0.25">
      <c r="A1373" s="5" t="s">
        <v>5431</v>
      </c>
      <c r="B1373" t="s">
        <v>5424</v>
      </c>
      <c r="C1373" t="str">
        <f t="shared" si="74"/>
        <v>DELETED</v>
      </c>
      <c r="D1373" s="5"/>
      <c r="E1373" s="5"/>
      <c r="F1373" s="5" t="s">
        <v>5431</v>
      </c>
      <c r="G1373" s="5"/>
      <c r="H1373" s="6" t="s">
        <v>5389</v>
      </c>
      <c r="I1373" t="s">
        <v>4574</v>
      </c>
      <c r="J1373" t="s">
        <v>4715</v>
      </c>
      <c r="K1373" t="s">
        <v>6913</v>
      </c>
      <c r="L1373" t="s">
        <v>6914</v>
      </c>
      <c r="N1373">
        <v>2006</v>
      </c>
      <c r="Q1373">
        <v>245</v>
      </c>
      <c r="R1373">
        <v>260</v>
      </c>
      <c r="V1373" t="s">
        <v>6915</v>
      </c>
      <c r="W1373" t="s">
        <v>5640</v>
      </c>
    </row>
    <row r="1374" spans="1:24" x14ac:dyDescent="0.25">
      <c r="A1374" s="5"/>
      <c r="B1374" t="s">
        <v>5441</v>
      </c>
      <c r="C1374" t="str">
        <f t="shared" si="74"/>
        <v>DELETED</v>
      </c>
      <c r="D1374" s="5"/>
      <c r="E1374" s="5" t="s">
        <v>5431</v>
      </c>
      <c r="F1374" s="5"/>
      <c r="G1374" s="5"/>
      <c r="H1374" s="6" t="s">
        <v>2949</v>
      </c>
      <c r="I1374" t="s">
        <v>1316</v>
      </c>
      <c r="J1374" t="s">
        <v>1846</v>
      </c>
      <c r="K1374" t="s">
        <v>2046</v>
      </c>
      <c r="L1374" t="s">
        <v>2340</v>
      </c>
      <c r="M1374" t="s">
        <v>2297</v>
      </c>
      <c r="N1374">
        <v>2017</v>
      </c>
      <c r="O1374" t="s">
        <v>1413</v>
      </c>
      <c r="Q1374" t="s">
        <v>1608</v>
      </c>
      <c r="R1374" t="s">
        <v>1451</v>
      </c>
      <c r="T1374" t="s">
        <v>1022</v>
      </c>
      <c r="V1374" t="s">
        <v>1131</v>
      </c>
      <c r="W1374" t="s">
        <v>2143</v>
      </c>
    </row>
    <row r="1375" spans="1:24" x14ac:dyDescent="0.25">
      <c r="A1375" s="5"/>
      <c r="B1375" t="s">
        <v>5424</v>
      </c>
      <c r="C1375" t="str">
        <f t="shared" si="74"/>
        <v>DELETED</v>
      </c>
      <c r="D1375" s="5"/>
      <c r="E1375" s="5"/>
      <c r="F1375" s="5" t="s">
        <v>5431</v>
      </c>
      <c r="G1375" s="5"/>
      <c r="H1375" s="6" t="s">
        <v>4988</v>
      </c>
      <c r="I1375" t="s">
        <v>4215</v>
      </c>
      <c r="J1375" t="s">
        <v>7144</v>
      </c>
      <c r="K1375" t="s">
        <v>6985</v>
      </c>
      <c r="L1375" t="s">
        <v>6056</v>
      </c>
      <c r="N1375">
        <v>2021</v>
      </c>
      <c r="Q1375">
        <v>553</v>
      </c>
      <c r="R1375">
        <v>585</v>
      </c>
      <c r="V1375" t="s">
        <v>6057</v>
      </c>
      <c r="W1375" t="s">
        <v>5640</v>
      </c>
    </row>
    <row r="1376" spans="1:24" x14ac:dyDescent="0.25">
      <c r="A1376" s="5"/>
      <c r="B1376" t="s">
        <v>5436</v>
      </c>
      <c r="C1376" t="str">
        <f t="shared" si="74"/>
        <v>DELETED</v>
      </c>
      <c r="D1376" s="5"/>
      <c r="E1376" s="5" t="s">
        <v>5431</v>
      </c>
      <c r="F1376" s="5"/>
      <c r="G1376" s="5"/>
      <c r="H1376" s="6" t="s">
        <v>3703</v>
      </c>
      <c r="I1376" t="s">
        <v>3702</v>
      </c>
      <c r="J1376" t="s">
        <v>3707</v>
      </c>
      <c r="K1376" t="s">
        <v>3704</v>
      </c>
      <c r="L1376" t="s">
        <v>3705</v>
      </c>
      <c r="N1376">
        <v>2015</v>
      </c>
      <c r="O1376">
        <v>46</v>
      </c>
      <c r="Q1376">
        <v>36</v>
      </c>
      <c r="R1376">
        <v>50</v>
      </c>
      <c r="T1376" t="s">
        <v>3706</v>
      </c>
    </row>
    <row r="1377" spans="1:24" x14ac:dyDescent="0.25">
      <c r="A1377" s="5"/>
      <c r="B1377" t="s">
        <v>5426</v>
      </c>
      <c r="C1377" t="str">
        <f t="shared" si="74"/>
        <v>DELETED</v>
      </c>
      <c r="D1377" s="5"/>
      <c r="E1377" s="5"/>
      <c r="F1377" s="5" t="s">
        <v>5431</v>
      </c>
      <c r="G1377" s="5"/>
      <c r="H1377" s="6" t="s">
        <v>4936</v>
      </c>
      <c r="I1377" t="s">
        <v>4169</v>
      </c>
      <c r="J1377" t="s">
        <v>7119</v>
      </c>
      <c r="K1377" t="s">
        <v>5941</v>
      </c>
      <c r="L1377" t="s">
        <v>5525</v>
      </c>
      <c r="N1377">
        <v>2022</v>
      </c>
      <c r="Q1377">
        <v>47</v>
      </c>
      <c r="R1377">
        <v>59</v>
      </c>
      <c r="V1377" t="s">
        <v>5474</v>
      </c>
      <c r="W1377" t="s">
        <v>5539</v>
      </c>
    </row>
    <row r="1378" spans="1:24" x14ac:dyDescent="0.25">
      <c r="A1378" s="5"/>
      <c r="B1378" t="s">
        <v>5441</v>
      </c>
      <c r="C1378" t="str">
        <f>IF(OR(D1378="x",E1378="x",F1378="x",H1378="x"),"DELETED","READ")</f>
        <v>DELETED</v>
      </c>
      <c r="D1378" s="5"/>
      <c r="E1378" s="5" t="s">
        <v>5431</v>
      </c>
      <c r="F1378" s="5"/>
      <c r="G1378" s="5"/>
      <c r="H1378" t="str">
        <f>HYPERLINK("http://dx.doi.org/10.1109/RE59067.2024.00028","http://dx.doi.org/10.1109/RE59067.2024.00028")</f>
        <v>http://dx.doi.org/10.1109/RE59067.2024.00028</v>
      </c>
      <c r="I1378" t="s">
        <v>441</v>
      </c>
      <c r="J1378" t="s">
        <v>185</v>
      </c>
      <c r="K1378" t="s">
        <v>804</v>
      </c>
      <c r="L1378" t="s">
        <v>577</v>
      </c>
      <c r="M1378" t="s">
        <v>623</v>
      </c>
      <c r="N1378">
        <v>2024</v>
      </c>
      <c r="O1378" t="s">
        <v>18</v>
      </c>
      <c r="P1378" t="s">
        <v>18</v>
      </c>
      <c r="Q1378">
        <v>205</v>
      </c>
      <c r="R1378">
        <v>217</v>
      </c>
      <c r="S1378" t="s">
        <v>18</v>
      </c>
      <c r="T1378" t="s">
        <v>960</v>
      </c>
      <c r="U1378" t="s">
        <v>18</v>
      </c>
      <c r="V1378" t="s">
        <v>961</v>
      </c>
    </row>
    <row r="1379" spans="1:24" x14ac:dyDescent="0.25">
      <c r="A1379" s="5"/>
      <c r="B1379" t="s">
        <v>5441</v>
      </c>
      <c r="C1379" t="str">
        <f>IF(OR(D1379="x",E1379="x",F1379="x",H1379="x"),"DELETED","READ")</f>
        <v>DELETED</v>
      </c>
      <c r="D1379" s="5"/>
      <c r="E1379" s="5" t="s">
        <v>5431</v>
      </c>
      <c r="F1379" s="5"/>
      <c r="G1379" s="5"/>
      <c r="H1379" t="str">
        <f>HYPERLINK("http://dx.doi.org/10.1109/SCC.2017.64","http://dx.doi.org/10.1109/SCC.2017.64")</f>
        <v>http://dx.doi.org/10.1109/SCC.2017.64</v>
      </c>
      <c r="I1379" t="s">
        <v>480</v>
      </c>
      <c r="J1379" t="s">
        <v>222</v>
      </c>
      <c r="K1379" t="s">
        <v>843</v>
      </c>
      <c r="L1379" t="s">
        <v>554</v>
      </c>
      <c r="M1379" t="s">
        <v>607</v>
      </c>
      <c r="N1379">
        <v>2017</v>
      </c>
      <c r="O1379" t="s">
        <v>18</v>
      </c>
      <c r="P1379" t="s">
        <v>18</v>
      </c>
      <c r="Q1379">
        <v>450</v>
      </c>
      <c r="R1379">
        <v>458</v>
      </c>
      <c r="S1379" t="s">
        <v>18</v>
      </c>
      <c r="T1379" t="s">
        <v>18</v>
      </c>
      <c r="U1379" t="s">
        <v>18</v>
      </c>
      <c r="V1379" t="s">
        <v>931</v>
      </c>
    </row>
    <row r="1380" spans="1:24" x14ac:dyDescent="0.25">
      <c r="A1380" s="5"/>
      <c r="B1380" t="s">
        <v>5441</v>
      </c>
      <c r="C1380" t="str">
        <f>IF(OR(D1380="x",E1380="x",F1380="x",H1380="x"),"DELETED","READ")</f>
        <v>DELETED</v>
      </c>
      <c r="D1380" s="5"/>
      <c r="E1380" s="5"/>
      <c r="F1380" s="5" t="s">
        <v>5431</v>
      </c>
      <c r="G1380" s="5"/>
      <c r="H1380" t="str">
        <f>HYPERLINK("http://dx.doi.org/10.5220/0012044900003555","http://dx.doi.org/10.5220/0012044900003555")</f>
        <v>http://dx.doi.org/10.5220/0012044900003555</v>
      </c>
      <c r="I1380" t="s">
        <v>467</v>
      </c>
      <c r="J1380" t="s">
        <v>209</v>
      </c>
      <c r="K1380" t="s">
        <v>830</v>
      </c>
      <c r="L1380" t="s">
        <v>585</v>
      </c>
      <c r="M1380" t="s">
        <v>629</v>
      </c>
      <c r="N1380">
        <v>2023</v>
      </c>
      <c r="O1380" t="s">
        <v>18</v>
      </c>
      <c r="P1380" t="s">
        <v>18</v>
      </c>
      <c r="Q1380">
        <v>604</v>
      </c>
      <c r="R1380">
        <v>609</v>
      </c>
      <c r="S1380" t="s">
        <v>18</v>
      </c>
      <c r="T1380" t="s">
        <v>971</v>
      </c>
      <c r="U1380" t="s">
        <v>18</v>
      </c>
      <c r="V1380" t="s">
        <v>972</v>
      </c>
    </row>
    <row r="1381" spans="1:24" x14ac:dyDescent="0.25">
      <c r="A1381" s="5"/>
      <c r="B1381" t="s">
        <v>5441</v>
      </c>
      <c r="C1381" t="str">
        <f>IF(OR(D1381="x",E1381="x",F1381="x",H1381="x"),"DELETED","READ")</f>
        <v>DELETED</v>
      </c>
      <c r="D1381" s="5"/>
      <c r="E1381" s="5" t="s">
        <v>5431</v>
      </c>
      <c r="F1381" s="5"/>
      <c r="G1381" s="5"/>
      <c r="H1381" t="str">
        <f>HYPERLINK("http://dx.doi.org/10.1007/978-3-031-16171-1_7","http://dx.doi.org/10.1007/978-3-031-16171-1_7")</f>
        <v>http://dx.doi.org/10.1007/978-3-031-16171-1_7</v>
      </c>
      <c r="I1381" t="s">
        <v>479</v>
      </c>
      <c r="J1381" t="s">
        <v>221</v>
      </c>
      <c r="K1381" t="s">
        <v>842</v>
      </c>
      <c r="L1381" t="s">
        <v>534</v>
      </c>
      <c r="M1381" t="s">
        <v>596</v>
      </c>
      <c r="N1381">
        <v>2022</v>
      </c>
      <c r="O1381">
        <v>458</v>
      </c>
      <c r="P1381" t="s">
        <v>18</v>
      </c>
      <c r="Q1381">
        <v>105</v>
      </c>
      <c r="R1381">
        <v>119</v>
      </c>
      <c r="S1381" t="s">
        <v>18</v>
      </c>
      <c r="T1381" t="s">
        <v>901</v>
      </c>
      <c r="U1381" t="s">
        <v>902</v>
      </c>
      <c r="V1381" t="s">
        <v>907</v>
      </c>
    </row>
    <row r="1382" spans="1:24" x14ac:dyDescent="0.25">
      <c r="A1382" s="5"/>
      <c r="B1382" t="s">
        <v>5441</v>
      </c>
      <c r="C1382" t="str">
        <f>IF(OR(D1382="x",E1382="x",F1382="x",H1382="x"),"DELETED","READ")</f>
        <v>DELETED</v>
      </c>
      <c r="D1382" s="5" t="s">
        <v>5431</v>
      </c>
      <c r="E1382" s="5"/>
      <c r="F1382" s="5"/>
      <c r="G1382" s="5"/>
      <c r="H1382" t="str">
        <f>HYPERLINK("http://dx.doi.org/10.1007/978-3-031-70418-5_1","http://dx.doi.org/10.1007/978-3-031-70418-5_1")</f>
        <v>http://dx.doi.org/10.1007/978-3-031-70418-5_1</v>
      </c>
      <c r="I1382" t="s">
        <v>360</v>
      </c>
      <c r="J1382" t="s">
        <v>106</v>
      </c>
      <c r="K1382" t="s">
        <v>723</v>
      </c>
      <c r="L1382" t="s">
        <v>551</v>
      </c>
      <c r="M1382" t="s">
        <v>601</v>
      </c>
      <c r="N1382">
        <v>2024</v>
      </c>
      <c r="O1382">
        <v>526</v>
      </c>
      <c r="P1382" t="s">
        <v>18</v>
      </c>
      <c r="Q1382">
        <v>3</v>
      </c>
      <c r="R1382">
        <v>19</v>
      </c>
      <c r="S1382" t="s">
        <v>18</v>
      </c>
      <c r="T1382" t="s">
        <v>901</v>
      </c>
      <c r="U1382" t="s">
        <v>902</v>
      </c>
      <c r="V1382" t="s">
        <v>927</v>
      </c>
    </row>
    <row r="1383" spans="1:24" x14ac:dyDescent="0.25">
      <c r="A1383" s="5"/>
      <c r="B1383" t="s">
        <v>5441</v>
      </c>
      <c r="C1383" t="str">
        <f t="shared" ref="C1383:C1388" si="75">IF(OR(D1383="x",E1383="x",F1383="x",G1383="x"),"DELETED","READ")</f>
        <v>DELETED</v>
      </c>
      <c r="D1383" s="5" t="s">
        <v>5431</v>
      </c>
      <c r="E1383" s="5"/>
      <c r="F1383" s="5"/>
      <c r="G1383" s="5"/>
      <c r="H1383" s="6" t="s">
        <v>2856</v>
      </c>
      <c r="I1383" t="s">
        <v>1220</v>
      </c>
      <c r="J1383" t="s">
        <v>1761</v>
      </c>
      <c r="K1383" t="s">
        <v>1950</v>
      </c>
      <c r="L1383" t="s">
        <v>2204</v>
      </c>
      <c r="M1383" t="s">
        <v>2173</v>
      </c>
      <c r="N1383">
        <v>2012</v>
      </c>
      <c r="O1383" t="s">
        <v>18</v>
      </c>
      <c r="Q1383" t="s">
        <v>1455</v>
      </c>
      <c r="R1383" t="s">
        <v>1456</v>
      </c>
      <c r="T1383" t="s">
        <v>995</v>
      </c>
      <c r="V1383" t="s">
        <v>1061</v>
      </c>
      <c r="W1383" t="s">
        <v>2143</v>
      </c>
    </row>
    <row r="1384" spans="1:24" x14ac:dyDescent="0.25">
      <c r="A1384" s="5"/>
      <c r="B1384" t="s">
        <v>5425</v>
      </c>
      <c r="C1384" t="str">
        <f t="shared" si="75"/>
        <v>DELETED</v>
      </c>
      <c r="D1384" s="5"/>
      <c r="E1384" s="5" t="s">
        <v>5431</v>
      </c>
      <c r="F1384" s="5"/>
      <c r="G1384" s="5"/>
      <c r="H1384" s="6" t="s">
        <v>5100</v>
      </c>
      <c r="I1384" t="s">
        <v>4315</v>
      </c>
      <c r="J1384" t="s">
        <v>7199</v>
      </c>
      <c r="K1384" t="s">
        <v>6294</v>
      </c>
      <c r="L1384" t="s">
        <v>6295</v>
      </c>
      <c r="N1384">
        <v>2018</v>
      </c>
      <c r="O1384">
        <v>76</v>
      </c>
      <c r="P1384">
        <v>5</v>
      </c>
      <c r="Q1384">
        <v>3729</v>
      </c>
      <c r="R1384">
        <v>3748</v>
      </c>
      <c r="T1384" t="s">
        <v>6296</v>
      </c>
    </row>
    <row r="1385" spans="1:24" x14ac:dyDescent="0.25">
      <c r="A1385" s="5"/>
      <c r="B1385" t="s">
        <v>5436</v>
      </c>
      <c r="C1385" t="str">
        <f t="shared" si="75"/>
        <v>DELETED</v>
      </c>
      <c r="D1385" s="5"/>
      <c r="E1385" s="5" t="s">
        <v>5431</v>
      </c>
      <c r="F1385" s="5"/>
      <c r="G1385" s="5"/>
      <c r="H1385" s="6" t="s">
        <v>3397</v>
      </c>
      <c r="I1385" t="s">
        <v>3031</v>
      </c>
      <c r="J1385" t="s">
        <v>3030</v>
      </c>
      <c r="K1385" t="s">
        <v>3032</v>
      </c>
      <c r="L1385" t="s">
        <v>3033</v>
      </c>
      <c r="N1385">
        <v>2024</v>
      </c>
      <c r="O1385">
        <v>69</v>
      </c>
      <c r="Q1385">
        <v>100918</v>
      </c>
      <c r="R1385">
        <v>100918</v>
      </c>
      <c r="T1385" t="s">
        <v>3034</v>
      </c>
    </row>
    <row r="1386" spans="1:24" x14ac:dyDescent="0.25">
      <c r="A1386" s="5"/>
      <c r="B1386" t="s">
        <v>5426</v>
      </c>
      <c r="C1386" t="str">
        <f t="shared" si="75"/>
        <v>DELETED</v>
      </c>
      <c r="D1386" s="5"/>
      <c r="E1386" s="5" t="s">
        <v>5431</v>
      </c>
      <c r="F1386" s="5"/>
      <c r="G1386" s="5"/>
      <c r="H1386" s="6" t="s">
        <v>5123</v>
      </c>
      <c r="I1386" t="s">
        <v>4335</v>
      </c>
      <c r="J1386" t="s">
        <v>7212</v>
      </c>
      <c r="K1386" t="s">
        <v>6347</v>
      </c>
      <c r="L1386" t="s">
        <v>6348</v>
      </c>
      <c r="N1386">
        <v>2018</v>
      </c>
      <c r="Q1386">
        <v>648</v>
      </c>
      <c r="R1386">
        <v>661</v>
      </c>
      <c r="V1386" t="s">
        <v>6349</v>
      </c>
      <c r="W1386" t="s">
        <v>5539</v>
      </c>
    </row>
    <row r="1387" spans="1:24" x14ac:dyDescent="0.25">
      <c r="A1387" s="5"/>
      <c r="B1387" t="s">
        <v>5441</v>
      </c>
      <c r="C1387" t="str">
        <f t="shared" si="75"/>
        <v>DELETED</v>
      </c>
      <c r="D1387" s="5"/>
      <c r="E1387" s="5" t="s">
        <v>5431</v>
      </c>
      <c r="F1387" s="5"/>
      <c r="G1387" s="5"/>
      <c r="H1387" s="6" t="s">
        <v>2961</v>
      </c>
      <c r="I1387" t="s">
        <v>1330</v>
      </c>
      <c r="J1387" t="s">
        <v>1858</v>
      </c>
      <c r="K1387" t="s">
        <v>2059</v>
      </c>
      <c r="L1387" t="s">
        <v>2368</v>
      </c>
      <c r="M1387" t="s">
        <v>2324</v>
      </c>
      <c r="N1387">
        <v>2019</v>
      </c>
      <c r="O1387" t="s">
        <v>18</v>
      </c>
      <c r="Q1387" t="s">
        <v>1629</v>
      </c>
      <c r="R1387" t="s">
        <v>1630</v>
      </c>
      <c r="T1387" t="s">
        <v>1026</v>
      </c>
      <c r="V1387" t="s">
        <v>1139</v>
      </c>
      <c r="W1387" t="s">
        <v>2143</v>
      </c>
    </row>
    <row r="1388" spans="1:24" x14ac:dyDescent="0.25">
      <c r="A1388" s="5"/>
      <c r="B1388" t="s">
        <v>5426</v>
      </c>
      <c r="C1388" t="str">
        <f t="shared" si="75"/>
        <v>DELETED</v>
      </c>
      <c r="D1388" s="5" t="s">
        <v>5431</v>
      </c>
      <c r="E1388" s="5"/>
      <c r="F1388" s="5"/>
      <c r="G1388" s="5"/>
      <c r="H1388" s="6" t="s">
        <v>5326</v>
      </c>
      <c r="I1388" t="s">
        <v>4521</v>
      </c>
      <c r="J1388" t="s">
        <v>7348</v>
      </c>
      <c r="K1388" t="s">
        <v>6785</v>
      </c>
      <c r="L1388" t="s">
        <v>6756</v>
      </c>
      <c r="N1388">
        <v>2010</v>
      </c>
      <c r="Q1388">
        <v>325</v>
      </c>
      <c r="R1388">
        <v>334</v>
      </c>
      <c r="V1388" t="s">
        <v>6786</v>
      </c>
      <c r="W1388" t="s">
        <v>5640</v>
      </c>
    </row>
    <row r="1389" spans="1:24" x14ac:dyDescent="0.25">
      <c r="A1389" s="5"/>
      <c r="B1389" t="s">
        <v>5441</v>
      </c>
      <c r="C1389" t="str">
        <f>IF(OR(D1389="x",E1389="x",F1389="x",H1389="x"),"DELETED","READ")</f>
        <v>DELETED</v>
      </c>
      <c r="D1389" s="5"/>
      <c r="E1389" s="5" t="s">
        <v>5431</v>
      </c>
      <c r="F1389" s="5"/>
      <c r="G1389" s="5"/>
      <c r="H1389" t="str">
        <f>HYPERLINK("http://dx.doi.org/10.1007/978-3-031-78666-2_24","http://dx.doi.org/10.1007/978-3-031-78666-2_24")</f>
        <v>http://dx.doi.org/10.1007/978-3-031-78666-2_24</v>
      </c>
      <c r="I1389" t="s">
        <v>526</v>
      </c>
      <c r="J1389" t="s">
        <v>267</v>
      </c>
      <c r="K1389" t="s">
        <v>889</v>
      </c>
      <c r="L1389" t="s">
        <v>543</v>
      </c>
      <c r="M1389" t="s">
        <v>601</v>
      </c>
      <c r="N1389">
        <v>2025</v>
      </c>
      <c r="O1389">
        <v>534</v>
      </c>
      <c r="P1389" t="s">
        <v>18</v>
      </c>
      <c r="Q1389">
        <v>319</v>
      </c>
      <c r="R1389">
        <v>331</v>
      </c>
      <c r="S1389" t="s">
        <v>18</v>
      </c>
      <c r="T1389" t="s">
        <v>901</v>
      </c>
      <c r="U1389" t="s">
        <v>902</v>
      </c>
      <c r="V1389" t="s">
        <v>919</v>
      </c>
    </row>
    <row r="1390" spans="1:24" x14ac:dyDescent="0.25">
      <c r="A1390" s="5"/>
      <c r="B1390" t="s">
        <v>5441</v>
      </c>
      <c r="C1390" t="str">
        <f>IF(OR(D1390="x",E1390="x",F1390="x",H1390="x"),"DELETED","READ")</f>
        <v>DELETED</v>
      </c>
      <c r="D1390" s="5"/>
      <c r="E1390" s="5" t="s">
        <v>5431</v>
      </c>
      <c r="F1390" s="5"/>
      <c r="G1390" s="5"/>
      <c r="H1390" t="str">
        <f>HYPERLINK("http://dx.doi.org/10.1007/978-3-031-16103-2_9","http://dx.doi.org/10.1007/978-3-031-16103-2_9")</f>
        <v>http://dx.doi.org/10.1007/978-3-031-16103-2_9</v>
      </c>
      <c r="I1390" t="s">
        <v>472</v>
      </c>
      <c r="J1390" t="s">
        <v>214</v>
      </c>
      <c r="K1390" t="s">
        <v>835</v>
      </c>
      <c r="L1390" t="s">
        <v>533</v>
      </c>
      <c r="M1390" t="s">
        <v>596</v>
      </c>
      <c r="N1390">
        <v>2022</v>
      </c>
      <c r="O1390">
        <v>13420</v>
      </c>
      <c r="P1390" t="s">
        <v>18</v>
      </c>
      <c r="Q1390">
        <v>91</v>
      </c>
      <c r="R1390">
        <v>106</v>
      </c>
      <c r="S1390" t="s">
        <v>18</v>
      </c>
      <c r="T1390" t="s">
        <v>904</v>
      </c>
      <c r="U1390" t="s">
        <v>905</v>
      </c>
      <c r="V1390" t="s">
        <v>906</v>
      </c>
    </row>
    <row r="1391" spans="1:24" x14ac:dyDescent="0.25">
      <c r="A1391" s="5"/>
      <c r="B1391" t="s">
        <v>5424</v>
      </c>
      <c r="C1391" t="str">
        <f t="shared" ref="C1391:C1397" si="76">IF(OR(D1391="x",E1391="x",F1391="x",G1391="x"),"DELETED","READ")</f>
        <v>DELETED</v>
      </c>
      <c r="D1391" s="5"/>
      <c r="E1391" s="5" t="s">
        <v>5431</v>
      </c>
      <c r="F1391" s="5"/>
      <c r="G1391" s="5"/>
      <c r="H1391" s="6" t="s">
        <v>5188</v>
      </c>
      <c r="I1391" t="s">
        <v>4393</v>
      </c>
      <c r="J1391" t="s">
        <v>7254</v>
      </c>
      <c r="K1391" t="s">
        <v>6486</v>
      </c>
      <c r="L1391" t="s">
        <v>6487</v>
      </c>
      <c r="N1391">
        <v>2015</v>
      </c>
      <c r="Q1391">
        <v>475</v>
      </c>
      <c r="R1391">
        <v>506</v>
      </c>
      <c r="V1391" t="s">
        <v>6488</v>
      </c>
      <c r="W1391" t="s">
        <v>5640</v>
      </c>
      <c r="X1391" t="s">
        <v>7451</v>
      </c>
    </row>
    <row r="1392" spans="1:24" x14ac:dyDescent="0.25">
      <c r="A1392" s="5" t="s">
        <v>5431</v>
      </c>
      <c r="B1392" t="s">
        <v>5424</v>
      </c>
      <c r="C1392" t="str">
        <f t="shared" si="76"/>
        <v>DELETED</v>
      </c>
      <c r="D1392" s="5"/>
      <c r="E1392" s="5"/>
      <c r="F1392" s="5" t="s">
        <v>5431</v>
      </c>
      <c r="G1392" s="5"/>
      <c r="H1392" s="6" t="s">
        <v>5327</v>
      </c>
      <c r="I1392" t="s">
        <v>4393</v>
      </c>
      <c r="J1392" t="s">
        <v>7254</v>
      </c>
      <c r="K1392" t="s">
        <v>6486</v>
      </c>
      <c r="L1392" t="s">
        <v>6487</v>
      </c>
      <c r="N1392">
        <v>2010</v>
      </c>
      <c r="Q1392">
        <v>387</v>
      </c>
      <c r="R1392">
        <v>418</v>
      </c>
      <c r="V1392" t="s">
        <v>6787</v>
      </c>
      <c r="W1392" t="s">
        <v>5640</v>
      </c>
    </row>
    <row r="1393" spans="1:23" x14ac:dyDescent="0.25">
      <c r="A1393" s="5"/>
      <c r="B1393" t="s">
        <v>5425</v>
      </c>
      <c r="C1393" t="str">
        <f t="shared" si="76"/>
        <v>DELETED</v>
      </c>
      <c r="D1393" s="5"/>
      <c r="E1393" s="5" t="s">
        <v>5431</v>
      </c>
      <c r="F1393" s="5"/>
      <c r="G1393" s="5"/>
      <c r="H1393" s="6" t="s">
        <v>5263</v>
      </c>
      <c r="I1393" t="s">
        <v>4465</v>
      </c>
      <c r="J1393" t="s">
        <v>7301</v>
      </c>
      <c r="K1393" t="s">
        <v>6654</v>
      </c>
      <c r="L1393" t="s">
        <v>6655</v>
      </c>
      <c r="N1393">
        <v>2012</v>
      </c>
      <c r="O1393">
        <v>13</v>
      </c>
      <c r="P1393">
        <v>7</v>
      </c>
      <c r="Q1393">
        <v>483</v>
      </c>
      <c r="R1393">
        <v>509</v>
      </c>
      <c r="T1393" t="s">
        <v>6656</v>
      </c>
    </row>
    <row r="1394" spans="1:23" x14ac:dyDescent="0.25">
      <c r="A1394" s="5"/>
      <c r="B1394" t="s">
        <v>5441</v>
      </c>
      <c r="C1394" t="str">
        <f t="shared" si="76"/>
        <v>DELETED</v>
      </c>
      <c r="D1394" s="5"/>
      <c r="E1394" s="5" t="s">
        <v>5431</v>
      </c>
      <c r="F1394" s="5"/>
      <c r="G1394" s="5"/>
      <c r="H1394" s="6" t="s">
        <v>2991</v>
      </c>
      <c r="I1394" t="s">
        <v>1360</v>
      </c>
      <c r="J1394" t="s">
        <v>1888</v>
      </c>
      <c r="K1394" t="s">
        <v>2089</v>
      </c>
      <c r="L1394" t="s">
        <v>2381</v>
      </c>
      <c r="M1394" t="s">
        <v>2400</v>
      </c>
      <c r="N1394">
        <v>2011</v>
      </c>
      <c r="O1394" t="s">
        <v>18</v>
      </c>
      <c r="Q1394" t="s">
        <v>1676</v>
      </c>
      <c r="R1394" t="s">
        <v>1677</v>
      </c>
      <c r="T1394" t="s">
        <v>18</v>
      </c>
      <c r="V1394" t="s">
        <v>1159</v>
      </c>
      <c r="W1394" t="s">
        <v>2143</v>
      </c>
    </row>
    <row r="1395" spans="1:23" x14ac:dyDescent="0.25">
      <c r="A1395" s="5"/>
      <c r="B1395" t="s">
        <v>5426</v>
      </c>
      <c r="C1395" t="str">
        <f t="shared" si="76"/>
        <v>DELETED</v>
      </c>
      <c r="D1395" s="5"/>
      <c r="E1395" s="5" t="s">
        <v>5431</v>
      </c>
      <c r="F1395" s="5"/>
      <c r="G1395" s="5"/>
      <c r="H1395" s="6" t="s">
        <v>5330</v>
      </c>
      <c r="I1395" t="s">
        <v>4524</v>
      </c>
      <c r="J1395" t="s">
        <v>7351</v>
      </c>
      <c r="K1395" t="s">
        <v>6794</v>
      </c>
      <c r="L1395" t="s">
        <v>6795</v>
      </c>
      <c r="N1395">
        <v>2010</v>
      </c>
      <c r="Q1395">
        <v>206</v>
      </c>
      <c r="R1395">
        <v>225</v>
      </c>
      <c r="V1395" t="s">
        <v>6796</v>
      </c>
      <c r="W1395" t="s">
        <v>5640</v>
      </c>
    </row>
    <row r="1396" spans="1:23" x14ac:dyDescent="0.25">
      <c r="A1396" s="5"/>
      <c r="B1396" t="s">
        <v>5426</v>
      </c>
      <c r="C1396" t="str">
        <f t="shared" si="76"/>
        <v>DELETED</v>
      </c>
      <c r="D1396" s="5"/>
      <c r="E1396" s="5" t="s">
        <v>5431</v>
      </c>
      <c r="F1396" s="5"/>
      <c r="G1396" s="5"/>
      <c r="H1396" s="6" t="s">
        <v>4920</v>
      </c>
      <c r="I1396" t="s">
        <v>4156</v>
      </c>
      <c r="J1396" t="s">
        <v>7109</v>
      </c>
      <c r="K1396" t="s">
        <v>5904</v>
      </c>
      <c r="L1396" t="s">
        <v>5905</v>
      </c>
      <c r="N1396">
        <v>2022</v>
      </c>
      <c r="Q1396">
        <v>468</v>
      </c>
      <c r="R1396">
        <v>489</v>
      </c>
      <c r="V1396" t="s">
        <v>5906</v>
      </c>
      <c r="W1396" t="s">
        <v>5539</v>
      </c>
    </row>
    <row r="1397" spans="1:23" x14ac:dyDescent="0.25">
      <c r="A1397" s="5"/>
      <c r="B1397" t="s">
        <v>5432</v>
      </c>
      <c r="C1397" t="str">
        <f t="shared" si="76"/>
        <v>DELETED</v>
      </c>
      <c r="D1397" s="5" t="s">
        <v>5431</v>
      </c>
      <c r="E1397" s="5"/>
      <c r="F1397" s="5"/>
      <c r="G1397" s="5"/>
      <c r="H1397" s="6" t="s">
        <v>2637</v>
      </c>
      <c r="I1397" t="s">
        <v>2636</v>
      </c>
      <c r="J1397" t="s">
        <v>2638</v>
      </c>
      <c r="K1397" t="s">
        <v>2639</v>
      </c>
      <c r="L1397" t="s">
        <v>2640</v>
      </c>
      <c r="M1397" t="s">
        <v>2641</v>
      </c>
      <c r="N1397">
        <v>2024</v>
      </c>
      <c r="Q1397">
        <v>1</v>
      </c>
      <c r="R1397">
        <v>14</v>
      </c>
      <c r="V1397" s="1" t="s">
        <v>2642</v>
      </c>
      <c r="W1397" t="s">
        <v>2458</v>
      </c>
    </row>
    <row r="1398" spans="1:23" x14ac:dyDescent="0.25">
      <c r="A1398" s="5"/>
      <c r="B1398" t="s">
        <v>5441</v>
      </c>
      <c r="C1398" t="str">
        <f>IF(OR(D1398="x",E1398="x",F1398="x",H1398="x"),"DELETED","READ")</f>
        <v>DELETED</v>
      </c>
      <c r="D1398" s="5"/>
      <c r="E1398" s="5" t="s">
        <v>5431</v>
      </c>
      <c r="F1398" s="5"/>
      <c r="G1398" s="5"/>
      <c r="H1398" t="str">
        <f>HYPERLINK("http://dx.doi.org/10.1007/978-3-031-27815-0_9","http://dx.doi.org/10.1007/978-3-031-27815-0_9")</f>
        <v>http://dx.doi.org/10.1007/978-3-031-27815-0_9</v>
      </c>
      <c r="I1398" t="s">
        <v>286</v>
      </c>
      <c r="J1398" t="s">
        <v>33</v>
      </c>
      <c r="K1398" t="s">
        <v>7425</v>
      </c>
      <c r="L1398" t="s">
        <v>535</v>
      </c>
      <c r="M1398" t="s">
        <v>597</v>
      </c>
      <c r="N1398">
        <v>2023</v>
      </c>
      <c r="O1398">
        <v>468</v>
      </c>
      <c r="P1398" t="s">
        <v>18</v>
      </c>
      <c r="Q1398">
        <v>114</v>
      </c>
      <c r="R1398">
        <v>126</v>
      </c>
      <c r="S1398" t="s">
        <v>18</v>
      </c>
      <c r="T1398" t="s">
        <v>901</v>
      </c>
      <c r="U1398" t="s">
        <v>902</v>
      </c>
      <c r="V1398" t="s">
        <v>908</v>
      </c>
    </row>
    <row r="1399" spans="1:23" x14ac:dyDescent="0.25">
      <c r="A1399" s="5"/>
      <c r="B1399" t="s">
        <v>5424</v>
      </c>
      <c r="C1399" t="str">
        <f t="shared" ref="C1399:C1430" si="77">IF(OR(D1399="x",E1399="x",F1399="x",G1399="x"),"DELETED","READ")</f>
        <v>DELETED</v>
      </c>
      <c r="D1399" s="5"/>
      <c r="E1399" s="5" t="s">
        <v>5431</v>
      </c>
      <c r="F1399" s="5"/>
      <c r="G1399" s="5"/>
      <c r="H1399" s="6" t="s">
        <v>5133</v>
      </c>
      <c r="I1399" t="s">
        <v>4345</v>
      </c>
      <c r="J1399" t="s">
        <v>7218</v>
      </c>
      <c r="K1399" t="s">
        <v>6371</v>
      </c>
      <c r="L1399" t="s">
        <v>6372</v>
      </c>
      <c r="N1399">
        <v>2017</v>
      </c>
      <c r="Q1399">
        <v>221</v>
      </c>
      <c r="R1399">
        <v>237</v>
      </c>
      <c r="V1399" t="s">
        <v>6373</v>
      </c>
      <c r="W1399" t="s">
        <v>5505</v>
      </c>
    </row>
    <row r="1400" spans="1:23" x14ac:dyDescent="0.25">
      <c r="A1400" s="5"/>
      <c r="B1400" t="s">
        <v>5432</v>
      </c>
      <c r="C1400" t="str">
        <f t="shared" si="77"/>
        <v>DELETED</v>
      </c>
      <c r="D1400" s="5"/>
      <c r="E1400" s="5"/>
      <c r="F1400" s="5" t="s">
        <v>5431</v>
      </c>
      <c r="G1400" s="5"/>
      <c r="H1400" s="6" t="s">
        <v>2561</v>
      </c>
      <c r="I1400" t="s">
        <v>2560</v>
      </c>
      <c r="J1400" t="s">
        <v>2461</v>
      </c>
      <c r="L1400" t="s">
        <v>2472</v>
      </c>
      <c r="N1400">
        <v>2022</v>
      </c>
      <c r="O1400">
        <v>65</v>
      </c>
      <c r="P1400">
        <v>4</v>
      </c>
      <c r="Q1400">
        <v>80</v>
      </c>
      <c r="R1400">
        <v>83</v>
      </c>
      <c r="T1400" t="s">
        <v>2471</v>
      </c>
      <c r="U1400" t="s">
        <v>2473</v>
      </c>
      <c r="W1400" t="s">
        <v>2458</v>
      </c>
    </row>
    <row r="1401" spans="1:23" x14ac:dyDescent="0.25">
      <c r="A1401" s="5"/>
      <c r="B1401" t="s">
        <v>5432</v>
      </c>
      <c r="C1401" t="str">
        <f t="shared" si="77"/>
        <v>DELETED</v>
      </c>
      <c r="D1401" s="5"/>
      <c r="E1401" s="5"/>
      <c r="F1401" s="5" t="s">
        <v>5431</v>
      </c>
      <c r="G1401" s="5"/>
      <c r="H1401" s="6" t="s">
        <v>2569</v>
      </c>
      <c r="I1401" t="s">
        <v>2570</v>
      </c>
      <c r="J1401" t="s">
        <v>2571</v>
      </c>
      <c r="L1401" t="s">
        <v>2566</v>
      </c>
      <c r="M1401" t="s">
        <v>2567</v>
      </c>
      <c r="N1401">
        <v>2024</v>
      </c>
      <c r="Q1401">
        <v>27</v>
      </c>
      <c r="R1401">
        <v>35</v>
      </c>
      <c r="V1401" s="1" t="s">
        <v>2568</v>
      </c>
      <c r="W1401" t="s">
        <v>2458</v>
      </c>
    </row>
    <row r="1402" spans="1:23" x14ac:dyDescent="0.25">
      <c r="A1402" s="5"/>
      <c r="B1402" t="s">
        <v>5437</v>
      </c>
      <c r="C1402" t="str">
        <f t="shared" si="77"/>
        <v>DELETED</v>
      </c>
      <c r="D1402" s="5" t="s">
        <v>5431</v>
      </c>
      <c r="E1402" s="5"/>
      <c r="F1402" s="5"/>
      <c r="G1402" s="5"/>
      <c r="H1402" s="6" t="s">
        <v>2598</v>
      </c>
      <c r="I1402" t="s">
        <v>2597</v>
      </c>
      <c r="J1402" t="s">
        <v>2599</v>
      </c>
      <c r="L1402" t="s">
        <v>2472</v>
      </c>
      <c r="N1402">
        <v>2022</v>
      </c>
      <c r="O1402">
        <v>65</v>
      </c>
      <c r="P1402">
        <v>4</v>
      </c>
      <c r="Q1402">
        <v>32</v>
      </c>
      <c r="R1402">
        <v>34</v>
      </c>
      <c r="T1402" t="s">
        <v>2471</v>
      </c>
      <c r="U1402" t="s">
        <v>2473</v>
      </c>
      <c r="W1402" t="s">
        <v>2458</v>
      </c>
    </row>
    <row r="1403" spans="1:23" x14ac:dyDescent="0.25">
      <c r="A1403" s="5"/>
      <c r="B1403" t="s">
        <v>5432</v>
      </c>
      <c r="C1403" t="str">
        <f t="shared" si="77"/>
        <v>DELETED</v>
      </c>
      <c r="D1403" s="5" t="s">
        <v>5431</v>
      </c>
      <c r="E1403" s="5"/>
      <c r="F1403" s="5"/>
      <c r="G1403" s="5"/>
      <c r="H1403" s="6" t="s">
        <v>2602</v>
      </c>
      <c r="I1403" t="s">
        <v>2600</v>
      </c>
      <c r="J1403" t="s">
        <v>2601</v>
      </c>
      <c r="L1403" t="s">
        <v>2603</v>
      </c>
      <c r="M1403" t="s">
        <v>2604</v>
      </c>
      <c r="N1403">
        <v>2009</v>
      </c>
      <c r="Q1403">
        <v>35</v>
      </c>
      <c r="R1403">
        <v>42</v>
      </c>
      <c r="V1403" s="1" t="s">
        <v>2605</v>
      </c>
      <c r="W1403" t="s">
        <v>2458</v>
      </c>
    </row>
    <row r="1404" spans="1:23" x14ac:dyDescent="0.25">
      <c r="A1404" s="5"/>
      <c r="B1404" t="s">
        <v>5438</v>
      </c>
      <c r="C1404" t="str">
        <f t="shared" si="77"/>
        <v>DELETED</v>
      </c>
      <c r="D1404" s="5" t="s">
        <v>5431</v>
      </c>
      <c r="E1404" s="5"/>
      <c r="F1404" s="5"/>
      <c r="G1404" s="5"/>
      <c r="L1404" t="s">
        <v>2606</v>
      </c>
      <c r="M1404" t="s">
        <v>2499</v>
      </c>
      <c r="N1404">
        <v>2023</v>
      </c>
      <c r="V1404" s="1" t="s">
        <v>2500</v>
      </c>
      <c r="W1404" t="s">
        <v>2458</v>
      </c>
    </row>
    <row r="1405" spans="1:23" x14ac:dyDescent="0.25">
      <c r="A1405" s="5"/>
      <c r="B1405" t="s">
        <v>5438</v>
      </c>
      <c r="C1405" t="str">
        <f t="shared" si="77"/>
        <v>DELETED</v>
      </c>
      <c r="D1405" s="5" t="s">
        <v>5431</v>
      </c>
      <c r="E1405" s="5"/>
      <c r="F1405" s="5"/>
      <c r="G1405" s="5"/>
      <c r="L1405" t="s">
        <v>2685</v>
      </c>
      <c r="M1405" t="s">
        <v>2686</v>
      </c>
      <c r="N1405">
        <v>2024</v>
      </c>
      <c r="V1405" s="1" t="s">
        <v>2687</v>
      </c>
      <c r="W1405" t="s">
        <v>2458</v>
      </c>
    </row>
    <row r="1406" spans="1:23" x14ac:dyDescent="0.25">
      <c r="A1406" s="5"/>
      <c r="B1406" t="s">
        <v>5438</v>
      </c>
      <c r="C1406" t="str">
        <f t="shared" si="77"/>
        <v>DELETED</v>
      </c>
      <c r="D1406" s="5" t="s">
        <v>5431</v>
      </c>
      <c r="E1406" s="5"/>
      <c r="F1406" s="5"/>
      <c r="G1406" s="5"/>
      <c r="L1406" t="s">
        <v>2566</v>
      </c>
      <c r="M1406" t="s">
        <v>2567</v>
      </c>
      <c r="N1406">
        <v>2024</v>
      </c>
      <c r="V1406" s="1" t="s">
        <v>2568</v>
      </c>
      <c r="W1406" t="s">
        <v>2458</v>
      </c>
    </row>
    <row r="1407" spans="1:23" x14ac:dyDescent="0.25">
      <c r="A1407" s="5"/>
      <c r="B1407" t="s">
        <v>5438</v>
      </c>
      <c r="C1407" t="str">
        <f t="shared" si="77"/>
        <v>DELETED</v>
      </c>
      <c r="D1407" s="5" t="s">
        <v>5431</v>
      </c>
      <c r="E1407" s="5"/>
      <c r="F1407" s="5"/>
      <c r="G1407" s="5"/>
      <c r="L1407" t="s">
        <v>2723</v>
      </c>
      <c r="M1407" t="s">
        <v>2724</v>
      </c>
      <c r="N1407">
        <v>2023</v>
      </c>
      <c r="V1407" s="1" t="s">
        <v>2725</v>
      </c>
      <c r="W1407" t="s">
        <v>2670</v>
      </c>
    </row>
    <row r="1408" spans="1:23" x14ac:dyDescent="0.25">
      <c r="A1408" s="5"/>
      <c r="B1408" t="s">
        <v>5438</v>
      </c>
      <c r="C1408" t="str">
        <f t="shared" si="77"/>
        <v>DELETED</v>
      </c>
      <c r="D1408" s="5" t="s">
        <v>5431</v>
      </c>
      <c r="E1408" s="5"/>
      <c r="F1408" s="5"/>
      <c r="G1408" s="5"/>
      <c r="L1408" t="s">
        <v>2739</v>
      </c>
      <c r="M1408" t="s">
        <v>2740</v>
      </c>
      <c r="N1408">
        <v>2022</v>
      </c>
      <c r="V1408" s="1" t="s">
        <v>2741</v>
      </c>
      <c r="W1408" t="s">
        <v>2458</v>
      </c>
    </row>
    <row r="1409" spans="1:23" x14ac:dyDescent="0.25">
      <c r="A1409" s="5"/>
      <c r="B1409" t="s">
        <v>5438</v>
      </c>
      <c r="C1409" t="str">
        <f t="shared" si="77"/>
        <v>DELETED</v>
      </c>
      <c r="D1409" s="5" t="s">
        <v>5431</v>
      </c>
      <c r="E1409" s="5"/>
      <c r="F1409" s="5"/>
      <c r="G1409" s="5"/>
      <c r="L1409" t="s">
        <v>2742</v>
      </c>
      <c r="M1409" t="s">
        <v>2743</v>
      </c>
      <c r="N1409">
        <v>2022</v>
      </c>
      <c r="V1409" s="1" t="s">
        <v>2744</v>
      </c>
      <c r="W1409" t="s">
        <v>2458</v>
      </c>
    </row>
    <row r="1410" spans="1:23" x14ac:dyDescent="0.25">
      <c r="A1410" s="5"/>
      <c r="B1410" t="s">
        <v>5438</v>
      </c>
      <c r="C1410" t="str">
        <f t="shared" si="77"/>
        <v>DELETED</v>
      </c>
      <c r="D1410" s="5" t="s">
        <v>5431</v>
      </c>
      <c r="E1410" s="5"/>
      <c r="F1410" s="5"/>
      <c r="G1410" s="5"/>
      <c r="L1410" t="s">
        <v>2745</v>
      </c>
      <c r="M1410" t="s">
        <v>2746</v>
      </c>
      <c r="N1410">
        <v>2023</v>
      </c>
      <c r="V1410" s="1" t="s">
        <v>2747</v>
      </c>
      <c r="W1410" t="s">
        <v>2458</v>
      </c>
    </row>
    <row r="1411" spans="1:23" x14ac:dyDescent="0.25">
      <c r="A1411" s="5"/>
      <c r="B1411" t="s">
        <v>5439</v>
      </c>
      <c r="C1411" t="str">
        <f t="shared" si="77"/>
        <v>DELETED</v>
      </c>
      <c r="D1411" s="5" t="s">
        <v>5431</v>
      </c>
      <c r="E1411" s="5"/>
      <c r="F1411" s="5"/>
      <c r="G1411" s="5"/>
      <c r="I1411" t="s">
        <v>2748</v>
      </c>
      <c r="J1411" t="s">
        <v>2751</v>
      </c>
      <c r="L1411" t="s">
        <v>2749</v>
      </c>
      <c r="M1411" t="s">
        <v>2750</v>
      </c>
      <c r="N1411">
        <v>2015</v>
      </c>
      <c r="O1411">
        <v>1</v>
      </c>
      <c r="W1411" t="s">
        <v>2752</v>
      </c>
    </row>
    <row r="1412" spans="1:23" x14ac:dyDescent="0.25">
      <c r="A1412" s="5"/>
      <c r="B1412" t="s">
        <v>5438</v>
      </c>
      <c r="C1412" t="str">
        <f t="shared" si="77"/>
        <v>DELETED</v>
      </c>
      <c r="D1412" s="5" t="s">
        <v>5431</v>
      </c>
      <c r="E1412" s="5"/>
      <c r="F1412" s="5"/>
      <c r="G1412" s="5"/>
      <c r="L1412" t="s">
        <v>2753</v>
      </c>
      <c r="M1412" t="s">
        <v>2754</v>
      </c>
      <c r="N1412">
        <v>2024</v>
      </c>
      <c r="V1412" s="1" t="s">
        <v>2755</v>
      </c>
      <c r="W1412" t="s">
        <v>2458</v>
      </c>
    </row>
    <row r="1413" spans="1:23" x14ac:dyDescent="0.25">
      <c r="A1413" s="5"/>
      <c r="B1413" t="s">
        <v>5438</v>
      </c>
      <c r="C1413" t="str">
        <f t="shared" si="77"/>
        <v>DELETED</v>
      </c>
      <c r="D1413" s="5" t="s">
        <v>5431</v>
      </c>
      <c r="E1413" s="5"/>
      <c r="F1413" s="5"/>
      <c r="G1413" s="5"/>
      <c r="L1413" t="s">
        <v>2756</v>
      </c>
      <c r="M1413" t="s">
        <v>2757</v>
      </c>
      <c r="N1413">
        <v>2024</v>
      </c>
      <c r="V1413" s="1" t="s">
        <v>2758</v>
      </c>
      <c r="W1413" t="s">
        <v>2458</v>
      </c>
    </row>
    <row r="1414" spans="1:23" x14ac:dyDescent="0.25">
      <c r="A1414" s="5"/>
      <c r="B1414" t="s">
        <v>5438</v>
      </c>
      <c r="C1414" t="str">
        <f t="shared" si="77"/>
        <v>DELETED</v>
      </c>
      <c r="D1414" s="5" t="s">
        <v>5431</v>
      </c>
      <c r="E1414" s="5"/>
      <c r="F1414" s="5"/>
      <c r="G1414" s="5"/>
      <c r="L1414" t="s">
        <v>2767</v>
      </c>
      <c r="M1414" t="s">
        <v>2768</v>
      </c>
      <c r="N1414">
        <v>2024</v>
      </c>
      <c r="V1414" s="1" t="s">
        <v>2769</v>
      </c>
      <c r="W1414" t="s">
        <v>2458</v>
      </c>
    </row>
    <row r="1415" spans="1:23" x14ac:dyDescent="0.25">
      <c r="A1415" s="5"/>
      <c r="B1415" t="s">
        <v>5438</v>
      </c>
      <c r="C1415" t="str">
        <f t="shared" si="77"/>
        <v>DELETED</v>
      </c>
      <c r="D1415" s="5" t="s">
        <v>5431</v>
      </c>
      <c r="E1415" s="5"/>
      <c r="F1415" s="5"/>
      <c r="G1415" s="5"/>
      <c r="L1415" t="s">
        <v>2770</v>
      </c>
      <c r="M1415" t="s">
        <v>2771</v>
      </c>
      <c r="N1415">
        <v>2023</v>
      </c>
      <c r="V1415" s="1" t="s">
        <v>2772</v>
      </c>
      <c r="W1415" t="s">
        <v>2458</v>
      </c>
    </row>
    <row r="1416" spans="1:23" x14ac:dyDescent="0.25">
      <c r="A1416" s="5"/>
      <c r="B1416" t="s">
        <v>5438</v>
      </c>
      <c r="C1416" t="str">
        <f t="shared" si="77"/>
        <v>DELETED</v>
      </c>
      <c r="D1416" s="5" t="s">
        <v>5431</v>
      </c>
      <c r="E1416" s="5"/>
      <c r="F1416" s="5"/>
      <c r="G1416" s="5"/>
      <c r="L1416" t="s">
        <v>2773</v>
      </c>
      <c r="M1416" t="s">
        <v>2774</v>
      </c>
      <c r="N1416">
        <v>2023</v>
      </c>
      <c r="V1416" s="1" t="s">
        <v>2775</v>
      </c>
      <c r="W1416" t="s">
        <v>2458</v>
      </c>
    </row>
    <row r="1417" spans="1:23" x14ac:dyDescent="0.25">
      <c r="A1417" s="5"/>
      <c r="B1417" t="s">
        <v>5438</v>
      </c>
      <c r="C1417" t="str">
        <f t="shared" si="77"/>
        <v>DELETED</v>
      </c>
      <c r="D1417" s="5" t="s">
        <v>5431</v>
      </c>
      <c r="E1417" s="5"/>
      <c r="F1417" s="5"/>
      <c r="G1417" s="5"/>
      <c r="L1417" t="s">
        <v>2776</v>
      </c>
      <c r="M1417" t="s">
        <v>2777</v>
      </c>
      <c r="N1417">
        <v>2024</v>
      </c>
      <c r="V1417" s="1" t="s">
        <v>2778</v>
      </c>
      <c r="W1417" t="s">
        <v>2458</v>
      </c>
    </row>
    <row r="1418" spans="1:23" x14ac:dyDescent="0.25">
      <c r="A1418" s="5"/>
      <c r="B1418" t="s">
        <v>5438</v>
      </c>
      <c r="C1418" t="str">
        <f t="shared" si="77"/>
        <v>DELETED</v>
      </c>
      <c r="D1418" s="5" t="s">
        <v>5431</v>
      </c>
      <c r="E1418" s="5"/>
      <c r="F1418" s="5"/>
      <c r="G1418" s="5"/>
      <c r="L1418" t="s">
        <v>2779</v>
      </c>
      <c r="M1418" t="s">
        <v>2780</v>
      </c>
      <c r="N1418">
        <v>2023</v>
      </c>
      <c r="V1418" s="1" t="s">
        <v>2781</v>
      </c>
      <c r="W1418" t="s">
        <v>2458</v>
      </c>
    </row>
    <row r="1419" spans="1:23" x14ac:dyDescent="0.25">
      <c r="A1419" s="5"/>
      <c r="B1419" t="s">
        <v>5438</v>
      </c>
      <c r="C1419" t="str">
        <f t="shared" si="77"/>
        <v>DELETED</v>
      </c>
      <c r="D1419" s="5" t="s">
        <v>5431</v>
      </c>
      <c r="E1419" s="5"/>
      <c r="F1419" s="5"/>
      <c r="G1419" s="5"/>
      <c r="L1419" t="s">
        <v>2633</v>
      </c>
      <c r="M1419" t="s">
        <v>2634</v>
      </c>
      <c r="N1419">
        <v>2022</v>
      </c>
      <c r="V1419" s="1" t="s">
        <v>2635</v>
      </c>
      <c r="W1419" t="s">
        <v>2458</v>
      </c>
    </row>
    <row r="1420" spans="1:23" x14ac:dyDescent="0.25">
      <c r="A1420" s="5"/>
      <c r="B1420" t="s">
        <v>5438</v>
      </c>
      <c r="C1420" t="str">
        <f t="shared" si="77"/>
        <v>DELETED</v>
      </c>
      <c r="D1420" s="5" t="s">
        <v>5431</v>
      </c>
      <c r="E1420" s="5"/>
      <c r="F1420" s="5"/>
      <c r="G1420" s="5"/>
      <c r="L1420" t="s">
        <v>2619</v>
      </c>
      <c r="M1420" t="s">
        <v>2782</v>
      </c>
      <c r="N1420">
        <v>2024</v>
      </c>
      <c r="V1420" s="1" t="s">
        <v>2621</v>
      </c>
      <c r="W1420" t="s">
        <v>2458</v>
      </c>
    </row>
    <row r="1421" spans="1:23" x14ac:dyDescent="0.25">
      <c r="A1421" s="5"/>
      <c r="B1421" t="s">
        <v>5438</v>
      </c>
      <c r="C1421" t="str">
        <f t="shared" si="77"/>
        <v>DELETED</v>
      </c>
      <c r="D1421" s="5" t="s">
        <v>5431</v>
      </c>
      <c r="E1421" s="5"/>
      <c r="F1421" s="5"/>
      <c r="G1421" s="5"/>
      <c r="L1421" t="s">
        <v>2783</v>
      </c>
      <c r="M1421" t="s">
        <v>2784</v>
      </c>
      <c r="N1421">
        <v>2022</v>
      </c>
      <c r="V1421" s="1" t="s">
        <v>2785</v>
      </c>
      <c r="W1421" t="s">
        <v>2458</v>
      </c>
    </row>
    <row r="1422" spans="1:23" x14ac:dyDescent="0.25">
      <c r="A1422" s="5"/>
      <c r="B1422" t="s">
        <v>5438</v>
      </c>
      <c r="C1422" t="str">
        <f t="shared" si="77"/>
        <v>DELETED</v>
      </c>
      <c r="D1422" s="5" t="s">
        <v>5431</v>
      </c>
      <c r="E1422" s="5"/>
      <c r="F1422" s="5"/>
      <c r="G1422" s="5"/>
      <c r="L1422" t="s">
        <v>2786</v>
      </c>
      <c r="M1422" t="s">
        <v>2787</v>
      </c>
      <c r="N1422">
        <v>2022</v>
      </c>
      <c r="V1422" s="1" t="s">
        <v>2788</v>
      </c>
      <c r="W1422" t="s">
        <v>2458</v>
      </c>
    </row>
    <row r="1423" spans="1:23" x14ac:dyDescent="0.25">
      <c r="A1423" s="5"/>
      <c r="B1423" t="s">
        <v>5438</v>
      </c>
      <c r="C1423" t="str">
        <f t="shared" si="77"/>
        <v>DELETED</v>
      </c>
      <c r="D1423" s="5" t="s">
        <v>5431</v>
      </c>
      <c r="E1423" s="5"/>
      <c r="F1423" s="5"/>
      <c r="G1423" s="5"/>
      <c r="L1423" t="s">
        <v>2811</v>
      </c>
      <c r="M1423" t="s">
        <v>2812</v>
      </c>
      <c r="N1423">
        <v>2016</v>
      </c>
      <c r="V1423" s="1" t="s">
        <v>2813</v>
      </c>
      <c r="W1423" t="s">
        <v>2458</v>
      </c>
    </row>
    <row r="1424" spans="1:23" x14ac:dyDescent="0.25">
      <c r="A1424" s="5"/>
      <c r="B1424" t="s">
        <v>5438</v>
      </c>
      <c r="C1424" t="str">
        <f t="shared" si="77"/>
        <v>DELETED</v>
      </c>
      <c r="D1424" s="5" t="s">
        <v>5431</v>
      </c>
      <c r="E1424" s="5"/>
      <c r="F1424" s="5"/>
      <c r="G1424" s="5"/>
      <c r="L1424" t="s">
        <v>2814</v>
      </c>
      <c r="M1424" t="s">
        <v>2815</v>
      </c>
      <c r="N1424">
        <v>2021</v>
      </c>
      <c r="V1424" s="1" t="s">
        <v>2816</v>
      </c>
      <c r="W1424" t="s">
        <v>2458</v>
      </c>
    </row>
    <row r="1425" spans="1:23" x14ac:dyDescent="0.25">
      <c r="A1425" s="5"/>
      <c r="B1425" t="s">
        <v>5438</v>
      </c>
      <c r="C1425" t="str">
        <f t="shared" si="77"/>
        <v>DELETED</v>
      </c>
      <c r="D1425" s="5" t="s">
        <v>5431</v>
      </c>
      <c r="E1425" s="5"/>
      <c r="F1425" s="5"/>
      <c r="G1425" s="5"/>
      <c r="L1425" t="s">
        <v>2817</v>
      </c>
      <c r="M1425" t="s">
        <v>2818</v>
      </c>
      <c r="N1425">
        <v>2023</v>
      </c>
      <c r="V1425" s="1" t="s">
        <v>2819</v>
      </c>
      <c r="W1425" t="s">
        <v>2458</v>
      </c>
    </row>
    <row r="1426" spans="1:23" x14ac:dyDescent="0.25">
      <c r="A1426" s="5"/>
      <c r="B1426" t="s">
        <v>5438</v>
      </c>
      <c r="C1426" t="str">
        <f t="shared" si="77"/>
        <v>DELETED</v>
      </c>
      <c r="D1426" s="5" t="s">
        <v>5431</v>
      </c>
      <c r="E1426" s="5"/>
      <c r="F1426" s="5"/>
      <c r="G1426" s="5"/>
      <c r="L1426" t="s">
        <v>2824</v>
      </c>
      <c r="M1426" t="s">
        <v>2815</v>
      </c>
      <c r="N1426">
        <v>2021</v>
      </c>
      <c r="V1426" s="1" t="s">
        <v>2825</v>
      </c>
      <c r="W1426" t="s">
        <v>2458</v>
      </c>
    </row>
    <row r="1427" spans="1:23" x14ac:dyDescent="0.25">
      <c r="A1427" s="5"/>
      <c r="B1427" t="s">
        <v>5453</v>
      </c>
      <c r="C1427" t="str">
        <f t="shared" si="77"/>
        <v>DELETED</v>
      </c>
      <c r="D1427" s="5" t="s">
        <v>5431</v>
      </c>
      <c r="E1427" s="5"/>
      <c r="F1427" s="5"/>
      <c r="G1427" s="5"/>
      <c r="H1427" s="6" t="s">
        <v>3520</v>
      </c>
      <c r="I1427" t="s">
        <v>3519</v>
      </c>
      <c r="J1427" t="s">
        <v>3521</v>
      </c>
      <c r="L1427" t="s">
        <v>3038</v>
      </c>
      <c r="N1427">
        <v>2014</v>
      </c>
      <c r="O1427">
        <v>15</v>
      </c>
      <c r="P1427">
        <v>3</v>
      </c>
      <c r="Q1427">
        <v>185</v>
      </c>
      <c r="R1427">
        <v>192</v>
      </c>
      <c r="T1427" t="s">
        <v>3039</v>
      </c>
    </row>
    <row r="1428" spans="1:23" x14ac:dyDescent="0.25">
      <c r="A1428" s="5"/>
      <c r="B1428" t="s">
        <v>5455</v>
      </c>
      <c r="C1428" t="str">
        <f t="shared" si="77"/>
        <v>DELETED</v>
      </c>
      <c r="D1428" s="5" t="s">
        <v>5431</v>
      </c>
      <c r="E1428" s="5"/>
      <c r="F1428" s="5"/>
      <c r="G1428" s="5"/>
      <c r="H1428" s="6" t="s">
        <v>3528</v>
      </c>
      <c r="I1428" t="s">
        <v>3527</v>
      </c>
      <c r="J1428" t="s">
        <v>3560</v>
      </c>
      <c r="L1428" t="s">
        <v>3531</v>
      </c>
      <c r="N1428">
        <v>2015</v>
      </c>
      <c r="Q1428">
        <v>703</v>
      </c>
      <c r="R1428">
        <v>713</v>
      </c>
      <c r="V1428" t="s">
        <v>3530</v>
      </c>
      <c r="W1428" t="s">
        <v>3529</v>
      </c>
    </row>
    <row r="1429" spans="1:23" x14ac:dyDescent="0.25">
      <c r="A1429" s="5"/>
      <c r="B1429" t="s">
        <v>5436</v>
      </c>
      <c r="C1429" t="str">
        <f t="shared" si="77"/>
        <v>DELETED</v>
      </c>
      <c r="D1429" s="5" t="s">
        <v>5431</v>
      </c>
      <c r="E1429" s="5"/>
      <c r="F1429" s="5"/>
      <c r="G1429" s="5"/>
      <c r="H1429" s="6" t="s">
        <v>3571</v>
      </c>
      <c r="I1429" t="s">
        <v>3570</v>
      </c>
      <c r="J1429" t="s">
        <v>3573</v>
      </c>
      <c r="L1429" t="s">
        <v>3572</v>
      </c>
      <c r="N1429">
        <v>2000</v>
      </c>
      <c r="O1429">
        <v>2</v>
      </c>
      <c r="P1429">
        <v>1</v>
      </c>
      <c r="Q1429">
        <v>113</v>
      </c>
      <c r="R1429">
        <v>129</v>
      </c>
      <c r="T1429" t="s">
        <v>3574</v>
      </c>
    </row>
    <row r="1430" spans="1:23" x14ac:dyDescent="0.25">
      <c r="A1430" s="5"/>
      <c r="B1430" t="s">
        <v>5455</v>
      </c>
      <c r="C1430" t="str">
        <f t="shared" si="77"/>
        <v>DELETED</v>
      </c>
      <c r="D1430" s="5" t="s">
        <v>5431</v>
      </c>
      <c r="E1430" s="5"/>
      <c r="F1430" s="5"/>
      <c r="G1430" s="5"/>
      <c r="H1430" s="6" t="s">
        <v>3575</v>
      </c>
      <c r="I1430" t="s">
        <v>1376</v>
      </c>
      <c r="J1430" t="s">
        <v>3559</v>
      </c>
      <c r="L1430" t="s">
        <v>3557</v>
      </c>
      <c r="N1430">
        <v>2019</v>
      </c>
      <c r="Q1430">
        <v>491</v>
      </c>
      <c r="R1430">
        <v>497</v>
      </c>
      <c r="V1430" t="s">
        <v>3558</v>
      </c>
      <c r="W1430" t="s">
        <v>3529</v>
      </c>
    </row>
    <row r="1431" spans="1:23" x14ac:dyDescent="0.25">
      <c r="A1431" s="5"/>
      <c r="B1431" t="s">
        <v>5448</v>
      </c>
      <c r="C1431" t="str">
        <f t="shared" ref="C1431:C1462" si="78">IF(OR(D1431="x",E1431="x",F1431="x",G1431="x"),"DELETED","READ")</f>
        <v>DELETED</v>
      </c>
      <c r="D1431" s="5" t="s">
        <v>5431</v>
      </c>
      <c r="E1431" s="5"/>
      <c r="F1431" s="5"/>
      <c r="G1431" s="5"/>
      <c r="H1431" s="6" t="s">
        <v>3592</v>
      </c>
      <c r="I1431" t="s">
        <v>3589</v>
      </c>
      <c r="J1431" t="s">
        <v>3560</v>
      </c>
      <c r="L1431" t="s">
        <v>3531</v>
      </c>
      <c r="N1431">
        <v>2015</v>
      </c>
      <c r="Q1431" t="s">
        <v>3590</v>
      </c>
      <c r="R1431" t="s">
        <v>3591</v>
      </c>
      <c r="V1431" t="s">
        <v>3530</v>
      </c>
      <c r="W1431" t="s">
        <v>3529</v>
      </c>
    </row>
    <row r="1432" spans="1:23" x14ac:dyDescent="0.25">
      <c r="A1432" s="5"/>
      <c r="B1432" t="s">
        <v>5448</v>
      </c>
      <c r="C1432" t="str">
        <f t="shared" si="78"/>
        <v>DELETED</v>
      </c>
      <c r="D1432" s="5" t="s">
        <v>5431</v>
      </c>
      <c r="E1432" s="5"/>
      <c r="F1432" s="5"/>
      <c r="G1432" s="5"/>
      <c r="H1432" s="6" t="s">
        <v>3605</v>
      </c>
      <c r="I1432" t="s">
        <v>3604</v>
      </c>
      <c r="J1432" t="s">
        <v>3559</v>
      </c>
      <c r="L1432" t="s">
        <v>3557</v>
      </c>
      <c r="N1432">
        <v>2019</v>
      </c>
      <c r="Q1432">
        <v>475</v>
      </c>
      <c r="R1432">
        <v>481</v>
      </c>
      <c r="V1432" t="s">
        <v>3558</v>
      </c>
      <c r="W1432" t="s">
        <v>3529</v>
      </c>
    </row>
    <row r="1433" spans="1:23" x14ac:dyDescent="0.25">
      <c r="A1433" s="5"/>
      <c r="B1433" t="s">
        <v>5454</v>
      </c>
      <c r="C1433" t="str">
        <f t="shared" si="78"/>
        <v>DELETED</v>
      </c>
      <c r="D1433" s="5" t="s">
        <v>5431</v>
      </c>
      <c r="E1433" s="5"/>
      <c r="F1433" s="5"/>
      <c r="G1433" s="5"/>
      <c r="H1433" s="6" t="s">
        <v>3632</v>
      </c>
      <c r="I1433" t="s">
        <v>3993</v>
      </c>
      <c r="J1433" t="s">
        <v>3635</v>
      </c>
      <c r="L1433" t="s">
        <v>3633</v>
      </c>
      <c r="N1433">
        <v>2006</v>
      </c>
      <c r="O1433">
        <v>42</v>
      </c>
      <c r="P1433">
        <v>5</v>
      </c>
      <c r="Q1433">
        <v>1396</v>
      </c>
      <c r="R1433">
        <v>1397</v>
      </c>
      <c r="T1433" t="s">
        <v>3634</v>
      </c>
    </row>
    <row r="1434" spans="1:23" x14ac:dyDescent="0.25">
      <c r="A1434" s="5"/>
      <c r="B1434" t="s">
        <v>5448</v>
      </c>
      <c r="C1434" t="str">
        <f t="shared" si="78"/>
        <v>DELETED</v>
      </c>
      <c r="D1434" s="5" t="s">
        <v>5431</v>
      </c>
      <c r="E1434" s="5"/>
      <c r="F1434" s="5"/>
      <c r="G1434" s="5"/>
      <c r="H1434" s="6" t="s">
        <v>3649</v>
      </c>
      <c r="I1434" t="s">
        <v>3648</v>
      </c>
      <c r="J1434" t="s">
        <v>3559</v>
      </c>
      <c r="L1434" t="s">
        <v>3650</v>
      </c>
      <c r="N1434">
        <v>2014</v>
      </c>
      <c r="Q1434">
        <v>473</v>
      </c>
      <c r="R1434">
        <v>479</v>
      </c>
      <c r="V1434" t="s">
        <v>3651</v>
      </c>
      <c r="W1434" t="s">
        <v>3529</v>
      </c>
    </row>
    <row r="1435" spans="1:23" x14ac:dyDescent="0.25">
      <c r="A1435" s="5"/>
      <c r="B1435" t="s">
        <v>5436</v>
      </c>
      <c r="C1435" t="str">
        <f t="shared" si="78"/>
        <v>DELETED</v>
      </c>
      <c r="D1435" s="5" t="s">
        <v>5431</v>
      </c>
      <c r="E1435" s="5"/>
      <c r="F1435" s="5"/>
      <c r="G1435" s="5"/>
      <c r="H1435" s="6" t="s">
        <v>3692</v>
      </c>
      <c r="I1435" t="s">
        <v>3691</v>
      </c>
      <c r="J1435" t="s">
        <v>3693</v>
      </c>
      <c r="L1435" t="s">
        <v>3078</v>
      </c>
      <c r="N1435">
        <v>2007</v>
      </c>
      <c r="O1435">
        <v>61</v>
      </c>
      <c r="P1435">
        <v>1</v>
      </c>
      <c r="Q1435">
        <v>1</v>
      </c>
      <c r="R1435">
        <v>5</v>
      </c>
      <c r="T1435" t="s">
        <v>955</v>
      </c>
    </row>
    <row r="1436" spans="1:23" x14ac:dyDescent="0.25">
      <c r="A1436" s="5"/>
      <c r="B1436" t="s">
        <v>5453</v>
      </c>
      <c r="C1436" t="str">
        <f t="shared" si="78"/>
        <v>DELETED</v>
      </c>
      <c r="D1436" s="5" t="s">
        <v>5431</v>
      </c>
      <c r="E1436" s="5"/>
      <c r="F1436" s="5"/>
      <c r="G1436" s="5"/>
      <c r="H1436" s="6" t="s">
        <v>3695</v>
      </c>
      <c r="I1436" t="s">
        <v>3694</v>
      </c>
      <c r="J1436" t="s">
        <v>3698</v>
      </c>
      <c r="L1436" t="s">
        <v>3696</v>
      </c>
      <c r="N1436">
        <v>2020</v>
      </c>
      <c r="O1436">
        <v>416</v>
      </c>
      <c r="Q1436">
        <v>172</v>
      </c>
      <c r="R1436">
        <v>176</v>
      </c>
      <c r="T1436" t="s">
        <v>3697</v>
      </c>
    </row>
    <row r="1437" spans="1:23" x14ac:dyDescent="0.25">
      <c r="A1437" s="5"/>
      <c r="B1437" t="s">
        <v>5455</v>
      </c>
      <c r="C1437" t="str">
        <f t="shared" si="78"/>
        <v>DELETED</v>
      </c>
      <c r="D1437" s="5" t="s">
        <v>5431</v>
      </c>
      <c r="E1437" s="5"/>
      <c r="F1437" s="5"/>
      <c r="G1437" s="5"/>
      <c r="H1437" s="6" t="s">
        <v>3786</v>
      </c>
      <c r="I1437" t="s">
        <v>3785</v>
      </c>
      <c r="L1437" t="s">
        <v>3229</v>
      </c>
      <c r="N1437">
        <v>2007</v>
      </c>
      <c r="O1437">
        <v>42</v>
      </c>
      <c r="P1437">
        <v>4</v>
      </c>
      <c r="Q1437" t="s">
        <v>3787</v>
      </c>
      <c r="R1437" t="s">
        <v>896</v>
      </c>
      <c r="T1437" t="s">
        <v>949</v>
      </c>
    </row>
    <row r="1438" spans="1:23" x14ac:dyDescent="0.25">
      <c r="A1438" s="5"/>
      <c r="B1438" t="s">
        <v>5453</v>
      </c>
      <c r="C1438" t="str">
        <f t="shared" si="78"/>
        <v>DELETED</v>
      </c>
      <c r="D1438" s="5" t="s">
        <v>5431</v>
      </c>
      <c r="E1438" s="5"/>
      <c r="F1438" s="5"/>
      <c r="G1438" s="5"/>
      <c r="H1438" s="6" t="s">
        <v>3802</v>
      </c>
      <c r="I1438" t="s">
        <v>3801</v>
      </c>
      <c r="J1438" t="s">
        <v>3803</v>
      </c>
      <c r="L1438" t="s">
        <v>3048</v>
      </c>
      <c r="N1438">
        <v>2012</v>
      </c>
      <c r="O1438">
        <v>63</v>
      </c>
      <c r="P1438">
        <v>2</v>
      </c>
      <c r="Q1438">
        <v>91</v>
      </c>
      <c r="R1438">
        <v>97</v>
      </c>
      <c r="T1438" t="s">
        <v>929</v>
      </c>
    </row>
    <row r="1439" spans="1:23" x14ac:dyDescent="0.25">
      <c r="A1439" s="5"/>
      <c r="B1439" t="s">
        <v>5455</v>
      </c>
      <c r="C1439" t="str">
        <f t="shared" si="78"/>
        <v>DELETED</v>
      </c>
      <c r="D1439" s="5" t="s">
        <v>5431</v>
      </c>
      <c r="E1439" s="5"/>
      <c r="F1439" s="5"/>
      <c r="G1439" s="5"/>
      <c r="H1439" s="6" t="s">
        <v>3842</v>
      </c>
      <c r="I1439" t="s">
        <v>1376</v>
      </c>
      <c r="J1439" t="s">
        <v>3844</v>
      </c>
      <c r="L1439" t="s">
        <v>3845</v>
      </c>
      <c r="N1439">
        <v>2022</v>
      </c>
      <c r="Q1439">
        <v>571</v>
      </c>
      <c r="R1439">
        <v>586</v>
      </c>
      <c r="V1439" t="s">
        <v>3846</v>
      </c>
      <c r="W1439" t="s">
        <v>3598</v>
      </c>
    </row>
    <row r="1440" spans="1:23" x14ac:dyDescent="0.25">
      <c r="A1440" s="5"/>
      <c r="B1440" t="s">
        <v>5456</v>
      </c>
      <c r="C1440" t="str">
        <f t="shared" si="78"/>
        <v>DELETED</v>
      </c>
      <c r="D1440" s="5" t="s">
        <v>5431</v>
      </c>
      <c r="E1440" s="5"/>
      <c r="F1440" s="5"/>
      <c r="G1440" s="5"/>
      <c r="H1440" s="6" t="s">
        <v>3902</v>
      </c>
      <c r="I1440" t="s">
        <v>3901</v>
      </c>
      <c r="L1440" t="s">
        <v>3091</v>
      </c>
      <c r="M1440" t="s">
        <v>3905</v>
      </c>
      <c r="N1440">
        <v>2022</v>
      </c>
      <c r="Q1440" t="s">
        <v>3903</v>
      </c>
      <c r="R1440" t="s">
        <v>3904</v>
      </c>
      <c r="T1440" t="s">
        <v>917</v>
      </c>
    </row>
    <row r="1441" spans="1:24" x14ac:dyDescent="0.25">
      <c r="A1441" s="5"/>
      <c r="B1441" t="s">
        <v>5425</v>
      </c>
      <c r="C1441" t="str">
        <f t="shared" si="78"/>
        <v>DELETED</v>
      </c>
      <c r="D1441" s="5"/>
      <c r="E1441" s="5"/>
      <c r="F1441" s="5" t="s">
        <v>5431</v>
      </c>
      <c r="G1441" s="5"/>
      <c r="H1441" s="6" t="s">
        <v>4722</v>
      </c>
      <c r="I1441" t="s">
        <v>3999</v>
      </c>
      <c r="J1441" t="s">
        <v>6991</v>
      </c>
      <c r="L1441" t="s">
        <v>5583</v>
      </c>
      <c r="N1441">
        <v>2023</v>
      </c>
      <c r="O1441">
        <v>67</v>
      </c>
      <c r="P1441">
        <v>4</v>
      </c>
      <c r="Q1441">
        <v>16</v>
      </c>
      <c r="R1441">
        <v>23</v>
      </c>
      <c r="T1441" t="s">
        <v>5502</v>
      </c>
    </row>
    <row r="1442" spans="1:24" x14ac:dyDescent="0.25">
      <c r="A1442" s="5"/>
      <c r="B1442" t="s">
        <v>5425</v>
      </c>
      <c r="C1442" t="str">
        <f t="shared" si="78"/>
        <v>READ</v>
      </c>
      <c r="D1442" s="5"/>
      <c r="E1442" s="5"/>
      <c r="F1442" s="5"/>
      <c r="G1442" s="5"/>
      <c r="H1442" s="6" t="s">
        <v>4764</v>
      </c>
      <c r="I1442" t="s">
        <v>4028</v>
      </c>
      <c r="J1442" t="s">
        <v>7022</v>
      </c>
      <c r="L1442" t="s">
        <v>5583</v>
      </c>
      <c r="N1442">
        <v>2021</v>
      </c>
      <c r="O1442">
        <v>65</v>
      </c>
      <c r="P1442">
        <v>3</v>
      </c>
      <c r="Q1442">
        <v>54</v>
      </c>
      <c r="R1442">
        <v>61</v>
      </c>
      <c r="T1442" t="s">
        <v>5502</v>
      </c>
    </row>
    <row r="1443" spans="1:24" x14ac:dyDescent="0.25">
      <c r="A1443" s="5"/>
      <c r="B1443" t="s">
        <v>5425</v>
      </c>
      <c r="C1443" t="str">
        <f t="shared" si="78"/>
        <v>DELETED</v>
      </c>
      <c r="D1443" s="5"/>
      <c r="E1443" s="5"/>
      <c r="F1443" s="5" t="s">
        <v>5431</v>
      </c>
      <c r="G1443" s="5"/>
      <c r="H1443" s="6" t="s">
        <v>4805</v>
      </c>
      <c r="I1443" t="s">
        <v>4055</v>
      </c>
      <c r="J1443" t="s">
        <v>4624</v>
      </c>
      <c r="L1443" t="s">
        <v>5583</v>
      </c>
      <c r="N1443">
        <v>2023</v>
      </c>
      <c r="O1443">
        <v>67</v>
      </c>
      <c r="P1443">
        <v>5</v>
      </c>
      <c r="Q1443">
        <v>22</v>
      </c>
      <c r="R1443">
        <v>28</v>
      </c>
      <c r="T1443" t="s">
        <v>5502</v>
      </c>
    </row>
    <row r="1444" spans="1:24" x14ac:dyDescent="0.25">
      <c r="A1444" s="5"/>
      <c r="B1444" t="s">
        <v>5425</v>
      </c>
      <c r="C1444" t="str">
        <f t="shared" si="78"/>
        <v>DELETED</v>
      </c>
      <c r="D1444" s="5"/>
      <c r="E1444" s="5"/>
      <c r="F1444" s="5" t="s">
        <v>5431</v>
      </c>
      <c r="G1444" s="5"/>
      <c r="H1444" s="6" t="s">
        <v>4821</v>
      </c>
      <c r="I1444" t="s">
        <v>4070</v>
      </c>
      <c r="J1444" t="s">
        <v>7059</v>
      </c>
      <c r="L1444" t="s">
        <v>5692</v>
      </c>
      <c r="N1444">
        <v>2024</v>
      </c>
      <c r="O1444">
        <v>22</v>
      </c>
      <c r="P1444">
        <v>3</v>
      </c>
      <c r="Q1444">
        <v>415</v>
      </c>
      <c r="R1444">
        <v>429</v>
      </c>
      <c r="T1444" t="s">
        <v>5693</v>
      </c>
    </row>
    <row r="1445" spans="1:24" x14ac:dyDescent="0.25">
      <c r="A1445" s="5"/>
      <c r="B1445" t="s">
        <v>5425</v>
      </c>
      <c r="C1445" t="str">
        <f t="shared" si="78"/>
        <v>DELETED</v>
      </c>
      <c r="D1445" s="5" t="s">
        <v>5431</v>
      </c>
      <c r="E1445" s="5"/>
      <c r="F1445" s="5"/>
      <c r="G1445" s="5"/>
      <c r="H1445" s="6" t="s">
        <v>4850</v>
      </c>
      <c r="I1445" t="s">
        <v>4096</v>
      </c>
      <c r="J1445" t="s">
        <v>4634</v>
      </c>
      <c r="L1445" t="s">
        <v>5746</v>
      </c>
      <c r="N1445">
        <v>2019</v>
      </c>
      <c r="O1445">
        <v>42</v>
      </c>
      <c r="P1445">
        <v>5</v>
      </c>
      <c r="Q1445">
        <v>327</v>
      </c>
      <c r="R1445">
        <v>331</v>
      </c>
      <c r="T1445" t="s">
        <v>5747</v>
      </c>
    </row>
    <row r="1446" spans="1:24" x14ac:dyDescent="0.25">
      <c r="A1446" s="5"/>
      <c r="B1446" t="s">
        <v>5425</v>
      </c>
      <c r="C1446" t="str">
        <f t="shared" si="78"/>
        <v>DELETED</v>
      </c>
      <c r="D1446" s="5"/>
      <c r="E1446" s="5"/>
      <c r="F1446" s="5" t="s">
        <v>5431</v>
      </c>
      <c r="G1446" s="5"/>
      <c r="H1446" s="6" t="s">
        <v>4873</v>
      </c>
      <c r="I1446" t="s">
        <v>4116</v>
      </c>
      <c r="J1446" t="s">
        <v>7084</v>
      </c>
      <c r="L1446" t="s">
        <v>5501</v>
      </c>
      <c r="N1446">
        <v>2023</v>
      </c>
      <c r="O1446">
        <v>65</v>
      </c>
      <c r="P1446">
        <v>6</v>
      </c>
      <c r="Q1446">
        <v>731</v>
      </c>
      <c r="R1446">
        <v>751</v>
      </c>
      <c r="T1446" t="s">
        <v>964</v>
      </c>
    </row>
    <row r="1447" spans="1:24" x14ac:dyDescent="0.25">
      <c r="A1447" s="5"/>
      <c r="B1447" t="s">
        <v>5425</v>
      </c>
      <c r="C1447" t="str">
        <f t="shared" si="78"/>
        <v>DELETED</v>
      </c>
      <c r="D1447" s="5"/>
      <c r="E1447" s="5"/>
      <c r="F1447" s="5" t="s">
        <v>5431</v>
      </c>
      <c r="G1447" s="5"/>
      <c r="H1447" s="6" t="s">
        <v>4881</v>
      </c>
      <c r="I1447" t="s">
        <v>4121</v>
      </c>
      <c r="J1447" t="s">
        <v>4642</v>
      </c>
      <c r="L1447" t="s">
        <v>5583</v>
      </c>
      <c r="N1447">
        <v>2022</v>
      </c>
      <c r="O1447">
        <v>66</v>
      </c>
      <c r="P1447">
        <v>1</v>
      </c>
      <c r="Q1447">
        <v>8</v>
      </c>
      <c r="R1447">
        <v>15</v>
      </c>
      <c r="T1447" t="s">
        <v>5502</v>
      </c>
    </row>
    <row r="1448" spans="1:24" x14ac:dyDescent="0.25">
      <c r="A1448" s="5"/>
      <c r="B1448" t="s">
        <v>5425</v>
      </c>
      <c r="C1448" t="str">
        <f t="shared" si="78"/>
        <v>DELETED</v>
      </c>
      <c r="D1448" s="5"/>
      <c r="E1448" s="5"/>
      <c r="F1448" s="5" t="s">
        <v>5431</v>
      </c>
      <c r="G1448" s="5"/>
      <c r="H1448" s="6" t="s">
        <v>4890</v>
      </c>
      <c r="I1448" t="s">
        <v>4130</v>
      </c>
      <c r="J1448" t="s">
        <v>7093</v>
      </c>
      <c r="L1448" t="s">
        <v>5583</v>
      </c>
      <c r="N1448">
        <v>2023</v>
      </c>
      <c r="O1448">
        <v>67</v>
      </c>
      <c r="P1448">
        <v>1</v>
      </c>
      <c r="Q1448">
        <v>42</v>
      </c>
      <c r="R1448">
        <v>47</v>
      </c>
      <c r="T1448" t="s">
        <v>5502</v>
      </c>
    </row>
    <row r="1449" spans="1:24" x14ac:dyDescent="0.25">
      <c r="A1449" s="5"/>
      <c r="B1449" t="s">
        <v>5428</v>
      </c>
      <c r="C1449" t="str">
        <f t="shared" si="78"/>
        <v>DELETED</v>
      </c>
      <c r="D1449" s="5"/>
      <c r="E1449" s="5"/>
      <c r="F1449" s="5" t="s">
        <v>5431</v>
      </c>
      <c r="G1449" s="5"/>
      <c r="H1449" s="6" t="s">
        <v>4923</v>
      </c>
      <c r="I1449" t="s">
        <v>4159</v>
      </c>
      <c r="J1449" t="s">
        <v>4653</v>
      </c>
      <c r="L1449" t="s">
        <v>5913</v>
      </c>
      <c r="N1449">
        <v>2019</v>
      </c>
      <c r="Q1449">
        <v>108</v>
      </c>
      <c r="R1449">
        <v>117</v>
      </c>
      <c r="V1449" t="s">
        <v>5914</v>
      </c>
      <c r="W1449" t="s">
        <v>5539</v>
      </c>
    </row>
    <row r="1450" spans="1:24" x14ac:dyDescent="0.25">
      <c r="A1450" s="5"/>
      <c r="B1450" t="s">
        <v>5425</v>
      </c>
      <c r="C1450" t="str">
        <f t="shared" si="78"/>
        <v>DELETED</v>
      </c>
      <c r="D1450" s="5"/>
      <c r="E1450" s="5"/>
      <c r="F1450" s="5" t="s">
        <v>5431</v>
      </c>
      <c r="G1450" s="5"/>
      <c r="H1450" s="6" t="s">
        <v>4926</v>
      </c>
      <c r="I1450" t="s">
        <v>4162</v>
      </c>
      <c r="J1450" t="s">
        <v>7113</v>
      </c>
      <c r="L1450" t="s">
        <v>5583</v>
      </c>
      <c r="N1450">
        <v>2021</v>
      </c>
      <c r="O1450">
        <v>65</v>
      </c>
      <c r="P1450">
        <v>5</v>
      </c>
      <c r="Q1450">
        <v>24</v>
      </c>
      <c r="R1450">
        <v>29</v>
      </c>
      <c r="T1450" t="s">
        <v>5502</v>
      </c>
    </row>
    <row r="1451" spans="1:24" x14ac:dyDescent="0.25">
      <c r="A1451" s="5"/>
      <c r="B1451" t="s">
        <v>5425</v>
      </c>
      <c r="C1451" t="str">
        <f t="shared" si="78"/>
        <v>DELETED</v>
      </c>
      <c r="D1451" s="5"/>
      <c r="E1451" s="5"/>
      <c r="F1451" s="5" t="s">
        <v>5431</v>
      </c>
      <c r="G1451" s="5"/>
      <c r="H1451" s="6" t="s">
        <v>4942</v>
      </c>
      <c r="I1451" t="s">
        <v>4173</v>
      </c>
      <c r="J1451" t="s">
        <v>7122</v>
      </c>
      <c r="L1451" t="s">
        <v>5583</v>
      </c>
      <c r="N1451">
        <v>2021</v>
      </c>
      <c r="O1451">
        <v>65</v>
      </c>
      <c r="P1451">
        <v>4</v>
      </c>
      <c r="Q1451">
        <v>8</v>
      </c>
      <c r="R1451">
        <v>17</v>
      </c>
      <c r="T1451" t="s">
        <v>5502</v>
      </c>
    </row>
    <row r="1452" spans="1:24" x14ac:dyDescent="0.25">
      <c r="A1452" s="5"/>
      <c r="B1452" t="s">
        <v>5424</v>
      </c>
      <c r="C1452" t="str">
        <f t="shared" si="78"/>
        <v>DELETED</v>
      </c>
      <c r="D1452" s="5" t="s">
        <v>5431</v>
      </c>
      <c r="E1452" s="5"/>
      <c r="F1452" s="5"/>
      <c r="G1452" s="5"/>
      <c r="H1452" s="6" t="s">
        <v>4949</v>
      </c>
      <c r="I1452" t="s">
        <v>4180</v>
      </c>
      <c r="J1452" t="s">
        <v>4609</v>
      </c>
      <c r="L1452" t="s">
        <v>5962</v>
      </c>
      <c r="N1452">
        <v>2022</v>
      </c>
      <c r="Q1452">
        <v>61</v>
      </c>
      <c r="R1452">
        <v>116</v>
      </c>
      <c r="V1452" t="s">
        <v>5963</v>
      </c>
      <c r="W1452" t="s">
        <v>5505</v>
      </c>
      <c r="X1452" t="s">
        <v>7451</v>
      </c>
    </row>
    <row r="1453" spans="1:24" x14ac:dyDescent="0.25">
      <c r="A1453" s="5"/>
      <c r="B1453" t="s">
        <v>5427</v>
      </c>
      <c r="C1453" t="str">
        <f t="shared" si="78"/>
        <v>DELETED</v>
      </c>
      <c r="D1453" s="5"/>
      <c r="E1453" s="5"/>
      <c r="F1453" s="5" t="s">
        <v>5431</v>
      </c>
      <c r="G1453" s="5"/>
      <c r="H1453" s="6" t="s">
        <v>4973</v>
      </c>
      <c r="I1453" t="s">
        <v>4200</v>
      </c>
      <c r="J1453" t="s">
        <v>4661</v>
      </c>
      <c r="L1453" t="s">
        <v>5913</v>
      </c>
      <c r="N1453">
        <v>2022</v>
      </c>
      <c r="Q1453">
        <v>1</v>
      </c>
      <c r="R1453">
        <v>12</v>
      </c>
      <c r="V1453" t="s">
        <v>6019</v>
      </c>
      <c r="W1453" t="s">
        <v>5539</v>
      </c>
    </row>
    <row r="1454" spans="1:24" x14ac:dyDescent="0.25">
      <c r="A1454" s="5"/>
      <c r="B1454" t="s">
        <v>5425</v>
      </c>
      <c r="C1454" t="str">
        <f t="shared" si="78"/>
        <v>DELETED</v>
      </c>
      <c r="D1454" s="5"/>
      <c r="E1454" s="5"/>
      <c r="F1454" s="5" t="s">
        <v>5431</v>
      </c>
      <c r="G1454" s="5"/>
      <c r="H1454" s="6" t="s">
        <v>4992</v>
      </c>
      <c r="I1454" t="s">
        <v>4219</v>
      </c>
      <c r="J1454" t="s">
        <v>7146</v>
      </c>
      <c r="L1454" t="s">
        <v>5501</v>
      </c>
      <c r="N1454">
        <v>2022</v>
      </c>
      <c r="O1454">
        <v>64</v>
      </c>
      <c r="P1454">
        <v>4</v>
      </c>
      <c r="Q1454">
        <v>529</v>
      </c>
      <c r="R1454">
        <v>540</v>
      </c>
      <c r="T1454" t="s">
        <v>964</v>
      </c>
    </row>
    <row r="1455" spans="1:24" x14ac:dyDescent="0.25">
      <c r="A1455" s="5" t="s">
        <v>5431</v>
      </c>
      <c r="B1455" t="s">
        <v>5427</v>
      </c>
      <c r="C1455" t="str">
        <f t="shared" si="78"/>
        <v>DELETED</v>
      </c>
      <c r="D1455" s="5"/>
      <c r="E1455" s="5"/>
      <c r="F1455" s="5" t="s">
        <v>5431</v>
      </c>
      <c r="G1455" s="5"/>
      <c r="H1455" s="6" t="s">
        <v>5006</v>
      </c>
      <c r="I1455" t="s">
        <v>4159</v>
      </c>
      <c r="J1455" t="s">
        <v>4653</v>
      </c>
      <c r="L1455" t="s">
        <v>5913</v>
      </c>
      <c r="N1455">
        <v>2018</v>
      </c>
      <c r="Q1455">
        <v>1</v>
      </c>
      <c r="R1455">
        <v>10</v>
      </c>
      <c r="V1455" t="s">
        <v>6019</v>
      </c>
      <c r="W1455" t="s">
        <v>5539</v>
      </c>
    </row>
    <row r="1456" spans="1:24" x14ac:dyDescent="0.25">
      <c r="A1456" s="5"/>
      <c r="B1456" t="s">
        <v>5425</v>
      </c>
      <c r="C1456" t="str">
        <f t="shared" si="78"/>
        <v>DELETED</v>
      </c>
      <c r="D1456" s="5" t="s">
        <v>5431</v>
      </c>
      <c r="E1456" s="5"/>
      <c r="F1456" s="5"/>
      <c r="G1456" s="5"/>
      <c r="H1456" s="6" t="s">
        <v>5049</v>
      </c>
      <c r="I1456" t="s">
        <v>4270</v>
      </c>
      <c r="J1456" t="s">
        <v>7173</v>
      </c>
      <c r="L1456" t="s">
        <v>5583</v>
      </c>
      <c r="N1456">
        <v>2019</v>
      </c>
      <c r="O1456">
        <v>63</v>
      </c>
      <c r="P1456">
        <v>4</v>
      </c>
      <c r="Q1456">
        <v>34</v>
      </c>
      <c r="R1456">
        <v>44</v>
      </c>
      <c r="T1456" t="s">
        <v>5502</v>
      </c>
    </row>
    <row r="1457" spans="1:23" x14ac:dyDescent="0.25">
      <c r="A1457" s="5"/>
      <c r="B1457" t="s">
        <v>5424</v>
      </c>
      <c r="C1457" t="str">
        <f t="shared" si="78"/>
        <v>DELETED</v>
      </c>
      <c r="D1457" s="5" t="s">
        <v>5431</v>
      </c>
      <c r="E1457" s="5"/>
      <c r="F1457" s="5"/>
      <c r="G1457" s="5"/>
      <c r="H1457" s="6" t="s">
        <v>5067</v>
      </c>
      <c r="I1457" t="s">
        <v>4285</v>
      </c>
      <c r="J1457" t="s">
        <v>7181</v>
      </c>
      <c r="L1457" t="s">
        <v>6226</v>
      </c>
      <c r="N1457">
        <v>2021</v>
      </c>
      <c r="Q1457">
        <v>231</v>
      </c>
      <c r="R1457">
        <v>304</v>
      </c>
      <c r="V1457" t="s">
        <v>6227</v>
      </c>
      <c r="W1457" t="s">
        <v>5505</v>
      </c>
    </row>
    <row r="1458" spans="1:23" x14ac:dyDescent="0.25">
      <c r="A1458" s="5"/>
      <c r="B1458" t="s">
        <v>5428</v>
      </c>
      <c r="C1458" t="str">
        <f t="shared" si="78"/>
        <v>DELETED</v>
      </c>
      <c r="D1458" s="5"/>
      <c r="E1458" s="5"/>
      <c r="F1458" s="5" t="s">
        <v>5431</v>
      </c>
      <c r="G1458" s="5"/>
      <c r="H1458" s="6" t="s">
        <v>5083</v>
      </c>
      <c r="I1458" t="s">
        <v>4200</v>
      </c>
      <c r="J1458" t="s">
        <v>4661</v>
      </c>
      <c r="L1458" t="s">
        <v>5913</v>
      </c>
      <c r="N1458">
        <v>2019</v>
      </c>
      <c r="Q1458">
        <v>500</v>
      </c>
      <c r="R1458">
        <v>513</v>
      </c>
      <c r="V1458" t="s">
        <v>5914</v>
      </c>
      <c r="W1458" t="s">
        <v>5539</v>
      </c>
    </row>
    <row r="1459" spans="1:23" x14ac:dyDescent="0.25">
      <c r="A1459" s="5"/>
      <c r="B1459" t="s">
        <v>5425</v>
      </c>
      <c r="C1459" t="str">
        <f t="shared" si="78"/>
        <v>DELETED</v>
      </c>
      <c r="D1459" s="5"/>
      <c r="E1459" s="5" t="s">
        <v>5431</v>
      </c>
      <c r="F1459" s="5"/>
      <c r="G1459" s="5"/>
      <c r="H1459" s="6" t="s">
        <v>5085</v>
      </c>
      <c r="I1459" t="s">
        <v>4300</v>
      </c>
      <c r="J1459" t="s">
        <v>7190</v>
      </c>
      <c r="L1459" t="s">
        <v>5501</v>
      </c>
      <c r="N1459">
        <v>2018</v>
      </c>
      <c r="O1459">
        <v>60</v>
      </c>
      <c r="P1459">
        <v>4</v>
      </c>
      <c r="Q1459">
        <v>269</v>
      </c>
      <c r="R1459">
        <v>272</v>
      </c>
      <c r="T1459" t="s">
        <v>964</v>
      </c>
    </row>
    <row r="1460" spans="1:23" x14ac:dyDescent="0.25">
      <c r="A1460" s="5"/>
      <c r="B1460" t="s">
        <v>5425</v>
      </c>
      <c r="C1460" t="str">
        <f t="shared" si="78"/>
        <v>DELETED</v>
      </c>
      <c r="D1460" s="5"/>
      <c r="E1460" s="5"/>
      <c r="F1460" s="5" t="s">
        <v>5431</v>
      </c>
      <c r="G1460" s="5"/>
      <c r="H1460" s="6" t="s">
        <v>5089</v>
      </c>
      <c r="I1460" t="s">
        <v>4304</v>
      </c>
      <c r="J1460" t="s">
        <v>7193</v>
      </c>
      <c r="L1460" t="s">
        <v>5501</v>
      </c>
      <c r="N1460">
        <v>2018</v>
      </c>
      <c r="O1460">
        <v>60</v>
      </c>
      <c r="P1460">
        <v>6</v>
      </c>
      <c r="Q1460">
        <v>443</v>
      </c>
      <c r="R1460">
        <v>477</v>
      </c>
      <c r="T1460" t="s">
        <v>964</v>
      </c>
    </row>
    <row r="1461" spans="1:23" x14ac:dyDescent="0.25">
      <c r="A1461" s="5"/>
      <c r="B1461" t="s">
        <v>5428</v>
      </c>
      <c r="C1461" t="str">
        <f t="shared" si="78"/>
        <v>DELETED</v>
      </c>
      <c r="D1461" s="5"/>
      <c r="E1461" s="5"/>
      <c r="F1461" s="5" t="s">
        <v>5431</v>
      </c>
      <c r="G1461" s="5"/>
      <c r="H1461" s="6" t="s">
        <v>5095</v>
      </c>
      <c r="I1461" t="s">
        <v>4310</v>
      </c>
      <c r="J1461" t="s">
        <v>4615</v>
      </c>
      <c r="L1461" t="s">
        <v>6282</v>
      </c>
      <c r="N1461">
        <v>2018</v>
      </c>
      <c r="Q1461">
        <v>582</v>
      </c>
      <c r="R1461">
        <v>595</v>
      </c>
      <c r="V1461" t="s">
        <v>6283</v>
      </c>
      <c r="W1461" t="s">
        <v>6284</v>
      </c>
    </row>
    <row r="1462" spans="1:23" x14ac:dyDescent="0.25">
      <c r="A1462" s="5"/>
      <c r="B1462" t="s">
        <v>5428</v>
      </c>
      <c r="C1462" t="str">
        <f t="shared" si="78"/>
        <v>DELETED</v>
      </c>
      <c r="D1462" s="5"/>
      <c r="E1462" s="5"/>
      <c r="F1462" s="5" t="s">
        <v>5431</v>
      </c>
      <c r="G1462" s="5"/>
      <c r="H1462" s="6" t="s">
        <v>5103</v>
      </c>
      <c r="I1462" t="s">
        <v>4144</v>
      </c>
      <c r="J1462" t="s">
        <v>1791</v>
      </c>
      <c r="L1462" t="s">
        <v>6303</v>
      </c>
      <c r="N1462">
        <v>2018</v>
      </c>
      <c r="Q1462">
        <v>370</v>
      </c>
      <c r="R1462">
        <v>374</v>
      </c>
      <c r="V1462" t="s">
        <v>6304</v>
      </c>
      <c r="W1462" t="s">
        <v>6284</v>
      </c>
    </row>
    <row r="1463" spans="1:23" x14ac:dyDescent="0.25">
      <c r="A1463" s="5"/>
      <c r="B1463" t="s">
        <v>5427</v>
      </c>
      <c r="C1463" t="str">
        <f t="shared" ref="C1463:C1476" si="79">IF(OR(D1463="x",E1463="x",F1463="x",G1463="x"),"DELETED","READ")</f>
        <v>DELETED</v>
      </c>
      <c r="D1463" s="5"/>
      <c r="E1463" s="5" t="s">
        <v>5431</v>
      </c>
      <c r="F1463" s="5"/>
      <c r="G1463" s="5"/>
      <c r="H1463" s="6" t="s">
        <v>5135</v>
      </c>
      <c r="I1463" t="s">
        <v>4310</v>
      </c>
      <c r="J1463" t="s">
        <v>4615</v>
      </c>
      <c r="L1463" t="s">
        <v>6282</v>
      </c>
      <c r="N1463">
        <v>2017</v>
      </c>
      <c r="Q1463">
        <v>1</v>
      </c>
      <c r="R1463">
        <v>14</v>
      </c>
      <c r="V1463" t="s">
        <v>6375</v>
      </c>
      <c r="W1463" t="s">
        <v>6284</v>
      </c>
    </row>
    <row r="1464" spans="1:23" x14ac:dyDescent="0.25">
      <c r="A1464" s="5"/>
      <c r="B1464" t="s">
        <v>5425</v>
      </c>
      <c r="C1464" t="str">
        <f t="shared" si="79"/>
        <v>DELETED</v>
      </c>
      <c r="D1464" s="5" t="s">
        <v>5431</v>
      </c>
      <c r="E1464" s="5"/>
      <c r="F1464" s="5"/>
      <c r="G1464" s="5"/>
      <c r="H1464" s="6" t="s">
        <v>5136</v>
      </c>
      <c r="I1464" t="s">
        <v>4347</v>
      </c>
      <c r="J1464" t="s">
        <v>18</v>
      </c>
      <c r="L1464" t="s">
        <v>6376</v>
      </c>
      <c r="N1464">
        <v>2024</v>
      </c>
      <c r="O1464">
        <v>47</v>
      </c>
      <c r="P1464">
        <v>7</v>
      </c>
      <c r="Q1464">
        <v>441</v>
      </c>
      <c r="R1464">
        <v>1880</v>
      </c>
      <c r="T1464" t="s">
        <v>6377</v>
      </c>
    </row>
    <row r="1465" spans="1:23" x14ac:dyDescent="0.25">
      <c r="A1465" s="5"/>
      <c r="B1465" t="s">
        <v>5427</v>
      </c>
      <c r="C1465" t="str">
        <f t="shared" si="79"/>
        <v>DELETED</v>
      </c>
      <c r="D1465" s="5"/>
      <c r="E1465" s="5"/>
      <c r="F1465" s="5" t="s">
        <v>5431</v>
      </c>
      <c r="G1465" s="5"/>
      <c r="H1465" s="6" t="s">
        <v>5138</v>
      </c>
      <c r="I1465" t="s">
        <v>4144</v>
      </c>
      <c r="J1465" t="s">
        <v>1791</v>
      </c>
      <c r="L1465" t="s">
        <v>6303</v>
      </c>
      <c r="N1465">
        <v>2017</v>
      </c>
      <c r="Q1465">
        <v>1</v>
      </c>
      <c r="R1465">
        <v>5</v>
      </c>
      <c r="V1465" t="s">
        <v>6381</v>
      </c>
      <c r="W1465" t="s">
        <v>6284</v>
      </c>
    </row>
    <row r="1466" spans="1:23" x14ac:dyDescent="0.25">
      <c r="A1466" s="5"/>
      <c r="B1466" t="s">
        <v>5425</v>
      </c>
      <c r="C1466" t="str">
        <f t="shared" si="79"/>
        <v>DELETED</v>
      </c>
      <c r="D1466" s="5"/>
      <c r="E1466" s="5"/>
      <c r="F1466" s="5" t="s">
        <v>5431</v>
      </c>
      <c r="G1466" s="5"/>
      <c r="H1466" s="6" t="s">
        <v>5149</v>
      </c>
      <c r="I1466" t="s">
        <v>4358</v>
      </c>
      <c r="J1466" t="s">
        <v>4609</v>
      </c>
      <c r="L1466" t="s">
        <v>6405</v>
      </c>
      <c r="N1466">
        <v>2016</v>
      </c>
      <c r="O1466">
        <v>39</v>
      </c>
      <c r="P1466">
        <v>4</v>
      </c>
      <c r="Q1466">
        <v>275</v>
      </c>
      <c r="R1466">
        <v>289</v>
      </c>
      <c r="T1466" t="s">
        <v>5747</v>
      </c>
    </row>
    <row r="1467" spans="1:23" x14ac:dyDescent="0.25">
      <c r="A1467" s="5"/>
      <c r="B1467" t="s">
        <v>5425</v>
      </c>
      <c r="C1467" t="str">
        <f t="shared" si="79"/>
        <v>DELETED</v>
      </c>
      <c r="D1467" s="5"/>
      <c r="E1467" s="5"/>
      <c r="F1467" s="5" t="s">
        <v>5431</v>
      </c>
      <c r="G1467" s="5"/>
      <c r="H1467" s="6" t="s">
        <v>5158</v>
      </c>
      <c r="I1467" t="s">
        <v>4144</v>
      </c>
      <c r="J1467" t="s">
        <v>7233</v>
      </c>
      <c r="L1467" t="s">
        <v>5501</v>
      </c>
      <c r="N1467">
        <v>2016</v>
      </c>
      <c r="O1467">
        <v>58</v>
      </c>
      <c r="P1467">
        <v>1</v>
      </c>
      <c r="Q1467">
        <v>1</v>
      </c>
      <c r="R1467">
        <v>6</v>
      </c>
      <c r="T1467" t="s">
        <v>964</v>
      </c>
    </row>
    <row r="1468" spans="1:23" x14ac:dyDescent="0.25">
      <c r="A1468" s="5"/>
      <c r="B1468" t="s">
        <v>5425</v>
      </c>
      <c r="C1468" t="str">
        <f t="shared" si="79"/>
        <v>DELETED</v>
      </c>
      <c r="D1468" s="5"/>
      <c r="E1468" s="5"/>
      <c r="F1468" s="5" t="s">
        <v>5431</v>
      </c>
      <c r="G1468" s="5"/>
      <c r="H1468" s="6" t="s">
        <v>5173</v>
      </c>
      <c r="I1468" t="s">
        <v>4378</v>
      </c>
      <c r="J1468" t="s">
        <v>7243</v>
      </c>
      <c r="L1468" t="s">
        <v>5867</v>
      </c>
      <c r="N1468">
        <v>2015</v>
      </c>
      <c r="O1468">
        <v>52</v>
      </c>
      <c r="P1468">
        <v>3</v>
      </c>
      <c r="Q1468">
        <v>317</v>
      </c>
      <c r="R1468">
        <v>318</v>
      </c>
      <c r="T1468" t="s">
        <v>5868</v>
      </c>
    </row>
    <row r="1469" spans="1:23" x14ac:dyDescent="0.25">
      <c r="A1469" s="5"/>
      <c r="B1469" t="s">
        <v>5425</v>
      </c>
      <c r="C1469" t="str">
        <f t="shared" si="79"/>
        <v>DELETED</v>
      </c>
      <c r="D1469" s="5"/>
      <c r="E1469" s="5" t="s">
        <v>5431</v>
      </c>
      <c r="F1469" s="5"/>
      <c r="G1469" s="5"/>
      <c r="H1469" s="6" t="s">
        <v>5183</v>
      </c>
      <c r="I1469" t="s">
        <v>4388</v>
      </c>
      <c r="J1469" t="s">
        <v>18</v>
      </c>
      <c r="L1469" t="s">
        <v>6474</v>
      </c>
      <c r="N1469">
        <v>2019</v>
      </c>
      <c r="O1469">
        <v>49</v>
      </c>
      <c r="P1469">
        <v>1</v>
      </c>
      <c r="Q1469">
        <v>1</v>
      </c>
      <c r="R1469">
        <v>245</v>
      </c>
      <c r="T1469" t="s">
        <v>6475</v>
      </c>
    </row>
    <row r="1470" spans="1:23" x14ac:dyDescent="0.25">
      <c r="A1470" s="5"/>
      <c r="B1470" t="s">
        <v>5425</v>
      </c>
      <c r="C1470" t="str">
        <f t="shared" si="79"/>
        <v>DELETED</v>
      </c>
      <c r="D1470" s="5" t="s">
        <v>5431</v>
      </c>
      <c r="E1470" s="5"/>
      <c r="F1470" s="5"/>
      <c r="G1470" s="5"/>
      <c r="H1470" s="6" t="s">
        <v>5191</v>
      </c>
      <c r="I1470" t="s">
        <v>6492</v>
      </c>
      <c r="J1470" t="s">
        <v>18</v>
      </c>
      <c r="L1470" t="s">
        <v>6493</v>
      </c>
      <c r="N1470">
        <v>2022</v>
      </c>
      <c r="O1470">
        <v>43</v>
      </c>
      <c r="P1470">
        <v>1</v>
      </c>
      <c r="Q1470">
        <v>1</v>
      </c>
      <c r="R1470">
        <v>530</v>
      </c>
      <c r="T1470" t="s">
        <v>6494</v>
      </c>
    </row>
    <row r="1471" spans="1:23" x14ac:dyDescent="0.25">
      <c r="A1471" s="5"/>
      <c r="B1471" t="s">
        <v>5428</v>
      </c>
      <c r="C1471" t="str">
        <f t="shared" si="79"/>
        <v>DELETED</v>
      </c>
      <c r="D1471" s="5" t="s">
        <v>5431</v>
      </c>
      <c r="E1471" s="5"/>
      <c r="F1471" s="5"/>
      <c r="G1471" s="5"/>
      <c r="H1471" s="6" t="s">
        <v>5214</v>
      </c>
      <c r="I1471" t="s">
        <v>4310</v>
      </c>
      <c r="J1471" t="s">
        <v>4615</v>
      </c>
      <c r="L1471" t="s">
        <v>6282</v>
      </c>
      <c r="N1471">
        <v>2014</v>
      </c>
      <c r="Q1471">
        <v>351</v>
      </c>
      <c r="R1471">
        <v>364</v>
      </c>
      <c r="V1471" t="s">
        <v>6541</v>
      </c>
      <c r="W1471" t="s">
        <v>6284</v>
      </c>
    </row>
    <row r="1472" spans="1:23" x14ac:dyDescent="0.25">
      <c r="A1472" s="5"/>
      <c r="B1472" t="s">
        <v>5425</v>
      </c>
      <c r="C1472" t="str">
        <f t="shared" si="79"/>
        <v>DELETED</v>
      </c>
      <c r="D1472" s="5" t="s">
        <v>5431</v>
      </c>
      <c r="E1472" s="5"/>
      <c r="F1472" s="5"/>
      <c r="G1472" s="5"/>
      <c r="H1472" s="6" t="s">
        <v>5225</v>
      </c>
      <c r="I1472" t="s">
        <v>4428</v>
      </c>
      <c r="J1472" t="s">
        <v>7275</v>
      </c>
      <c r="L1472" t="s">
        <v>6563</v>
      </c>
      <c r="N1472">
        <v>2016</v>
      </c>
      <c r="O1472">
        <v>31</v>
      </c>
      <c r="P1472">
        <v>1</v>
      </c>
      <c r="Q1472">
        <v>1</v>
      </c>
      <c r="R1472">
        <v>239</v>
      </c>
      <c r="T1472" t="s">
        <v>6564</v>
      </c>
    </row>
    <row r="1473" spans="1:24" x14ac:dyDescent="0.25">
      <c r="A1473" s="5" t="s">
        <v>5431</v>
      </c>
      <c r="B1473" t="s">
        <v>5425</v>
      </c>
      <c r="C1473" t="str">
        <f t="shared" si="79"/>
        <v>DELETED</v>
      </c>
      <c r="D1473" s="5"/>
      <c r="E1473" s="5"/>
      <c r="F1473" s="5" t="s">
        <v>5431</v>
      </c>
      <c r="G1473" s="5"/>
      <c r="H1473" s="6" t="s">
        <v>5275</v>
      </c>
      <c r="I1473" t="s">
        <v>4476</v>
      </c>
      <c r="J1473" t="s">
        <v>7312</v>
      </c>
      <c r="L1473" t="s">
        <v>6526</v>
      </c>
      <c r="N1473">
        <v>2011</v>
      </c>
      <c r="O1473">
        <v>53</v>
      </c>
      <c r="P1473">
        <v>6</v>
      </c>
      <c r="Q1473">
        <v>377</v>
      </c>
      <c r="R1473">
        <v>381</v>
      </c>
      <c r="T1473" t="s">
        <v>6527</v>
      </c>
    </row>
    <row r="1474" spans="1:24" x14ac:dyDescent="0.25">
      <c r="A1474" s="5"/>
      <c r="B1474" t="s">
        <v>5425</v>
      </c>
      <c r="C1474" t="str">
        <f t="shared" si="79"/>
        <v>DELETED</v>
      </c>
      <c r="D1474" s="5"/>
      <c r="E1474" s="5"/>
      <c r="F1474" s="5" t="s">
        <v>5431</v>
      </c>
      <c r="G1474" s="5"/>
      <c r="H1474" s="6" t="s">
        <v>5276</v>
      </c>
      <c r="I1474" t="s">
        <v>4477</v>
      </c>
      <c r="J1474" t="s">
        <v>7312</v>
      </c>
      <c r="L1474" t="s">
        <v>5501</v>
      </c>
      <c r="N1474">
        <v>2011</v>
      </c>
      <c r="O1474">
        <v>3</v>
      </c>
      <c r="P1474">
        <v>6</v>
      </c>
      <c r="Q1474">
        <v>385</v>
      </c>
      <c r="R1474">
        <v>388</v>
      </c>
      <c r="T1474" t="s">
        <v>964</v>
      </c>
    </row>
    <row r="1475" spans="1:24" x14ac:dyDescent="0.25">
      <c r="A1475" s="5"/>
      <c r="B1475" t="s">
        <v>5428</v>
      </c>
      <c r="C1475" t="str">
        <f t="shared" si="79"/>
        <v>DELETED</v>
      </c>
      <c r="D1475" s="5"/>
      <c r="E1475" s="5"/>
      <c r="F1475" s="5" t="s">
        <v>5431</v>
      </c>
      <c r="G1475" s="5"/>
      <c r="H1475" s="6" t="s">
        <v>5350</v>
      </c>
      <c r="I1475" t="s">
        <v>4144</v>
      </c>
      <c r="J1475" t="s">
        <v>1791</v>
      </c>
      <c r="L1475" t="s">
        <v>6303</v>
      </c>
      <c r="N1475">
        <v>2009</v>
      </c>
      <c r="Q1475">
        <v>289</v>
      </c>
      <c r="R1475">
        <v>293</v>
      </c>
      <c r="V1475" t="s">
        <v>6835</v>
      </c>
      <c r="W1475" t="s">
        <v>6836</v>
      </c>
    </row>
    <row r="1476" spans="1:24" x14ac:dyDescent="0.25">
      <c r="A1476" s="5"/>
      <c r="B1476" t="s">
        <v>5424</v>
      </c>
      <c r="C1476" t="str">
        <f t="shared" si="79"/>
        <v>DELETED</v>
      </c>
      <c r="D1476" s="5" t="s">
        <v>5431</v>
      </c>
      <c r="E1476" s="5"/>
      <c r="F1476" s="5"/>
      <c r="G1476" s="5"/>
      <c r="H1476" s="6" t="s">
        <v>5423</v>
      </c>
      <c r="I1476" t="s">
        <v>4608</v>
      </c>
      <c r="J1476" t="s">
        <v>7422</v>
      </c>
      <c r="L1476" t="s">
        <v>6981</v>
      </c>
      <c r="N1476">
        <v>1986</v>
      </c>
      <c r="Q1476">
        <v>13</v>
      </c>
      <c r="R1476">
        <v>878</v>
      </c>
      <c r="V1476" t="s">
        <v>6982</v>
      </c>
      <c r="W1476" t="s">
        <v>6983</v>
      </c>
      <c r="X1476" t="s">
        <v>7451</v>
      </c>
    </row>
  </sheetData>
  <autoFilter ref="A1:Y1" xr:uid="{13A16BF5-83C3-4540-9C3C-F425F31CA271}"/>
  <hyperlinks>
    <hyperlink ref="H822" r:id="rId1" xr:uid="{4EF876EA-459C-4000-AB82-D5B99EE5E9FC}"/>
    <hyperlink ref="H1155" r:id="rId2" xr:uid="{E71B243F-1CAE-48C1-B936-777C607477BF}"/>
    <hyperlink ref="X1102" r:id="rId3" xr:uid="{79ADD06A-A5B0-48EB-B123-FE1933D6B08F}"/>
    <hyperlink ref="H769" r:id="rId4" xr:uid="{9DDD4BA4-D85F-4380-90AB-722944663580}"/>
    <hyperlink ref="H539" r:id="rId5" xr:uid="{C632C079-7C23-4AFE-B753-4107844C10C5}"/>
    <hyperlink ref="H1137" r:id="rId6" xr:uid="{3B15A0E5-4D36-49A9-A98D-A22F9240023C}"/>
    <hyperlink ref="H1291" r:id="rId7" xr:uid="{85B61A8D-12DE-4B1E-B3BE-6A720FCDC127}"/>
    <hyperlink ref="H795" r:id="rId8" xr:uid="{4E43545D-60F8-437C-8F15-8681BBFBCCD6}"/>
    <hyperlink ref="H828" r:id="rId9" xr:uid="{24E9563C-358A-44E8-959C-32299DB23A1D}"/>
    <hyperlink ref="H827" r:id="rId10" xr:uid="{98B96170-836F-45F0-8E57-0CD67F8F9CBD}"/>
    <hyperlink ref="H170" r:id="rId11" xr:uid="{F6A15042-A3DE-4B32-93A4-4D0407C501B1}"/>
    <hyperlink ref="H103" r:id="rId12" xr:uid="{ECD7CD88-6BB8-4E6A-8C2A-15D6FDF9CFFA}"/>
    <hyperlink ref="H807" r:id="rId13" xr:uid="{E0AB3299-6C97-4E62-8E40-54AAEEE66CF8}"/>
    <hyperlink ref="H1365" r:id="rId14" xr:uid="{5E823B22-1A66-4A02-8275-CE918E7C5C9F}"/>
    <hyperlink ref="H1009" r:id="rId15" xr:uid="{7D92F6CC-49AA-421F-A007-D76FBF500C29}"/>
    <hyperlink ref="H1158" r:id="rId16" xr:uid="{A68DE163-54C5-46AA-8EC0-9BD68BD0C2E3}"/>
    <hyperlink ref="H1093" r:id="rId17" xr:uid="{53C673FC-C63F-47B0-8AF9-B1EB8F2378C6}"/>
    <hyperlink ref="H1364" r:id="rId18" xr:uid="{85E1097E-B218-4D87-A52C-1C5922243C3B}"/>
    <hyperlink ref="H728" r:id="rId19" xr:uid="{203B9A12-BCAC-4598-89DF-B27210804EE4}"/>
    <hyperlink ref="H678" r:id="rId20" xr:uid="{86111F74-52AC-45DA-8A0C-7189778F00E9}"/>
    <hyperlink ref="H1145" r:id="rId21" xr:uid="{7779DDDD-BF8C-453B-B51D-ED8B97B3C39B}"/>
    <hyperlink ref="H870" r:id="rId22" xr:uid="{8CE11C27-3157-446E-9775-42608C83BCF6}"/>
    <hyperlink ref="H1349" r:id="rId23" xr:uid="{83B91369-7C41-44CF-9EAC-302677BC45D1}"/>
    <hyperlink ref="H788" r:id="rId24" xr:uid="{C3848AF9-A431-44ED-886F-813E2414FE26}"/>
    <hyperlink ref="H1300" r:id="rId25" xr:uid="{C80B385D-9845-438C-B023-6B44C74A73DF}"/>
    <hyperlink ref="H384" r:id="rId26" xr:uid="{D3E718F7-EB86-4C95-87F5-144BF27AC7D1}"/>
    <hyperlink ref="H835" r:id="rId27" xr:uid="{21291E2A-7B0A-410B-A483-11985B8BA597}"/>
    <hyperlink ref="H657" r:id="rId28" xr:uid="{54A72C6D-07DD-4689-A873-5A61B6B46DA0}"/>
    <hyperlink ref="H1383" r:id="rId29" xr:uid="{38C0B62E-27D5-48E6-8C22-1F030CF23AA0}"/>
    <hyperlink ref="H812" r:id="rId30" xr:uid="{7FC4F4CE-E595-490F-9E2B-6AC42154C79F}"/>
    <hyperlink ref="H693" r:id="rId31" xr:uid="{65C8628A-02EB-4307-A3F4-C945DE357A88}"/>
    <hyperlink ref="H970" r:id="rId32" xr:uid="{16C22F71-8B94-4EF6-9C59-5D850DAB261B}"/>
    <hyperlink ref="H1292" r:id="rId33" xr:uid="{F528A08E-C5B1-4C03-8DBC-93309313AAF3}"/>
    <hyperlink ref="H34" r:id="rId34" xr:uid="{CC9AEB95-8596-4455-9317-113CCDFA292F}"/>
    <hyperlink ref="H665" r:id="rId35" xr:uid="{E70A788F-F4FA-4B0A-B72D-1637AF18A005}"/>
    <hyperlink ref="H770" r:id="rId36" xr:uid="{B538D201-428E-429E-9B23-DA10E3C280A9}"/>
    <hyperlink ref="H129" r:id="rId37" xr:uid="{83C360B6-7D29-4B66-B542-1BCE06EC44D2}"/>
    <hyperlink ref="H639" r:id="rId38" xr:uid="{D24D0C3D-D24F-40E4-AECD-C74BEB3AF5AB}"/>
    <hyperlink ref="H1042" r:id="rId39" xr:uid="{B08E4F2A-CF78-47E5-9915-E0A2E68CD3D6}"/>
    <hyperlink ref="H1149" r:id="rId40" xr:uid="{1419C28E-462E-422B-83B7-40519E96A6C9}"/>
    <hyperlink ref="H420" r:id="rId41" xr:uid="{C2EDB671-C8AF-425D-BB1B-2452187FEF91}"/>
    <hyperlink ref="H37" r:id="rId42" xr:uid="{30FE7916-1447-411E-A8ED-0711F86FFBFE}"/>
    <hyperlink ref="H1184" r:id="rId43" xr:uid="{95F9B295-0CD6-451A-970C-0286B46AD09C}"/>
    <hyperlink ref="H912" r:id="rId44" xr:uid="{CED56C86-B3D4-4196-A8CA-BBAFF626E764}"/>
    <hyperlink ref="H1298" r:id="rId45" xr:uid="{5B119170-F7E8-486C-9166-B7D11D66F6C9}"/>
    <hyperlink ref="H492" r:id="rId46" xr:uid="{4167B324-8050-4E8E-8FEF-004FEC8EEFE9}"/>
    <hyperlink ref="H175" r:id="rId47" xr:uid="{711FFBD3-62B2-4FE2-9505-86EEBAA1DAD9}"/>
    <hyperlink ref="H1030" r:id="rId48" xr:uid="{64522F32-F077-4119-B9C2-F296B678AC5E}"/>
    <hyperlink ref="H132" r:id="rId49" xr:uid="{A4727A0E-3F84-46DB-8A03-1E38E12502FC}"/>
    <hyperlink ref="H661" r:id="rId50" xr:uid="{B4AF8DBB-89EC-4A6D-B0C0-1E7C145F1F23}"/>
    <hyperlink ref="H368" r:id="rId51" xr:uid="{48027836-C1DC-4EF5-BCD4-318296088A65}"/>
    <hyperlink ref="H12" r:id="rId52" xr:uid="{976CFC5A-D97D-43DB-B13A-FFABD8793A9E}"/>
    <hyperlink ref="H1306" r:id="rId53" xr:uid="{1568BA8C-6B80-46A7-BE08-E0BB16C8767A}"/>
    <hyperlink ref="H102" r:id="rId54" xr:uid="{D0543634-D249-4F93-B56F-5A041D9CE55F}"/>
    <hyperlink ref="H1192" r:id="rId55" xr:uid="{24E497DB-8238-4CB8-A5FE-0384FE50825F}"/>
    <hyperlink ref="H542" r:id="rId56" xr:uid="{65A67630-085D-4982-90D7-75107166C813}"/>
    <hyperlink ref="H270" r:id="rId57" xr:uid="{9F02CF89-83AB-46A7-9691-BF3686895B47}"/>
    <hyperlink ref="H388" r:id="rId58" xr:uid="{5A989D39-4EFC-4FE6-9E6E-5B9B4421764C}"/>
    <hyperlink ref="H825" r:id="rId59" xr:uid="{867B28EC-A4A1-4DAE-801E-6FC321BA4864}"/>
    <hyperlink ref="H865" r:id="rId60" xr:uid="{C0710168-ED36-4F4A-8A63-466CF4156587}"/>
    <hyperlink ref="H1287" r:id="rId61" xr:uid="{83F103CA-7993-4F5A-A66A-3FEF0A22CF7A}"/>
    <hyperlink ref="H437" r:id="rId62" xr:uid="{841D041C-4E03-49F5-8218-E8F58255C1B7}"/>
    <hyperlink ref="H503" r:id="rId63" xr:uid="{07227433-054E-4744-B7B3-AEACA2BBE60A}"/>
    <hyperlink ref="H177" r:id="rId64" xr:uid="{21E27209-0743-4397-AC28-07E32C449920}"/>
    <hyperlink ref="H389" r:id="rId65" xr:uid="{302C8515-A7B0-4472-843A-4E62CE3FD467}"/>
    <hyperlink ref="H1101" r:id="rId66" xr:uid="{012920C0-2AD7-4157-B6B7-24AC42A0719B}"/>
    <hyperlink ref="H277" r:id="rId67" xr:uid="{7EA8442C-65C4-4CB5-8CCE-E72EE3087F2D}"/>
    <hyperlink ref="H608" r:id="rId68" xr:uid="{AF6EF5BF-7FE0-4BE5-87F4-674B95C2651B}"/>
    <hyperlink ref="H540" r:id="rId69" xr:uid="{3416C611-7AE0-4FAE-9C19-7CB58C00516F}"/>
    <hyperlink ref="H180" r:id="rId70" xr:uid="{856B5C96-2C38-4F6E-AE71-2566EF9AF5C0}"/>
    <hyperlink ref="H761" r:id="rId71" xr:uid="{14B949CB-CDA1-4417-A346-53F1B0D2F92B}"/>
    <hyperlink ref="H186" r:id="rId72" xr:uid="{73B23A0B-9F70-4BDB-82E8-CE1AF7FCB0AD}"/>
    <hyperlink ref="H1302" r:id="rId73" xr:uid="{BD2F0D51-EB50-40B5-82D4-DDA78B7D0FD3}"/>
    <hyperlink ref="H558" r:id="rId74" xr:uid="{790CCDF9-D0C1-4F32-A057-447582A9E767}"/>
    <hyperlink ref="H604" r:id="rId75" xr:uid="{505DC5BC-F9D6-4D22-B5B5-42E092DF2D68}"/>
    <hyperlink ref="H149" r:id="rId76" xr:uid="{00F7E7FB-7C08-45A6-B1A0-F153CFEDE34F}"/>
    <hyperlink ref="H570" r:id="rId77" xr:uid="{DF32AB78-C1F0-47C2-87B4-27C058C20B3E}"/>
    <hyperlink ref="H374" r:id="rId78" xr:uid="{98AB9FD1-3B02-47AA-A3EA-71563E042EB5}"/>
    <hyperlink ref="H152" r:id="rId79" xr:uid="{3A0126D6-9532-4CA4-85F5-B9EC3A01DA33}"/>
    <hyperlink ref="H1090" r:id="rId80" xr:uid="{BD607093-8E59-4C4C-84C9-2D4B77DA9C04}"/>
    <hyperlink ref="H1203" r:id="rId81" xr:uid="{8D52A38F-7AF0-494E-B618-5CC83AEE6E01}"/>
    <hyperlink ref="H874" r:id="rId82" xr:uid="{77151E7F-DCB4-4641-B056-B9D61A4E04BA}"/>
    <hyperlink ref="H1179" r:id="rId83" xr:uid="{C8D71D08-1CF2-4C00-810B-CD22828BB53A}"/>
    <hyperlink ref="H1369" r:id="rId84" xr:uid="{3BFB37F6-3EBF-4FC1-A6F2-BACA08C6447A}"/>
    <hyperlink ref="H1333" r:id="rId85" xr:uid="{53C22B80-B8F3-474F-B985-AE9954A5DD36}"/>
    <hyperlink ref="H1024" r:id="rId86" xr:uid="{31102CC0-4CD0-4976-898F-287976F86E29}"/>
    <hyperlink ref="H794" r:id="rId87" xr:uid="{7DDF0D34-C0E6-4AC0-B30C-E38C53639132}"/>
    <hyperlink ref="H1104" r:id="rId88" xr:uid="{D898C2B6-1452-4E88-AA2B-3F85624DC199}"/>
    <hyperlink ref="H543" r:id="rId89" xr:uid="{89E311AA-959F-4DB8-A041-16A0414F0C06}"/>
    <hyperlink ref="H1122" r:id="rId90" xr:uid="{A4421FD5-D760-4FCE-A958-75B65B83F229}"/>
    <hyperlink ref="H924" r:id="rId91" xr:uid="{4EDBDE5E-E0D1-4AFC-96A2-573AC13A7EA7}"/>
    <hyperlink ref="H1347" r:id="rId92" xr:uid="{468EDF22-CAE7-4855-840C-907229988F47}"/>
    <hyperlink ref="H516" r:id="rId93" xr:uid="{16A8FA04-AA18-418D-90FE-7CEAC769F687}"/>
    <hyperlink ref="H926" r:id="rId94" xr:uid="{B2FFABB2-979C-4488-BC37-DA2101B4C471}"/>
    <hyperlink ref="H1019" r:id="rId95" xr:uid="{74F5863F-E56F-48F8-A25B-30B607D24E67}"/>
    <hyperlink ref="H928" r:id="rId96" xr:uid="{DB9A5678-90AB-4E3F-A1C8-F8C2918EE934}"/>
    <hyperlink ref="H947" r:id="rId97" xr:uid="{3E312275-4990-415C-989C-01EA513E441F}"/>
    <hyperlink ref="H927" r:id="rId98" xr:uid="{C6C825EF-1037-40F0-B418-EAA952AEF9F0}"/>
    <hyperlink ref="H1255" r:id="rId99" xr:uid="{BDC9FB21-F51A-4AA1-8900-1C8EAC603050}"/>
    <hyperlink ref="H702" r:id="rId100" xr:uid="{6D7BA0FC-776B-44EB-8514-D0630CAAC5CD}"/>
    <hyperlink ref="H372" r:id="rId101" xr:uid="{2996DDB1-6AEB-4F69-8886-5816C0757C9B}"/>
    <hyperlink ref="H925" r:id="rId102" xr:uid="{27D0F029-F9E4-4C6F-9469-3207DF04459C}"/>
    <hyperlink ref="H1043" r:id="rId103" xr:uid="{DFE6C2FA-2BE7-4DCE-8DB2-D7BA05C76C9F}"/>
    <hyperlink ref="H1080" r:id="rId104" xr:uid="{27727C6E-BB52-4631-A809-A2F6FD8499F0}"/>
    <hyperlink ref="H902" r:id="rId105" xr:uid="{6277330F-B754-432D-A1EF-2116490CB909}"/>
    <hyperlink ref="H816" r:id="rId106" xr:uid="{A6E39B59-D4E4-4BEA-AD7F-33406BCC0988}"/>
    <hyperlink ref="H1357" r:id="rId107" xr:uid="{5A7392E4-AF9E-42D8-9C14-5D56EDF23953}"/>
    <hyperlink ref="H940" r:id="rId108" xr:uid="{634F4580-E302-42E1-8878-815ACAE2EAB0}"/>
    <hyperlink ref="H430" r:id="rId109" xr:uid="{21A9C410-1F51-4645-976D-3D6E8EFAA625}"/>
    <hyperlink ref="H232" r:id="rId110" xr:uid="{9D97D584-73FA-4D4D-8647-F99B20567A8B}"/>
    <hyperlink ref="H390" r:id="rId111" xr:uid="{6B876985-87FA-4809-A3BC-08275ADF9C64}"/>
    <hyperlink ref="H1240" r:id="rId112" xr:uid="{EF8675CD-EEAE-49EA-AFF1-EF9E9C5896F9}"/>
    <hyperlink ref="H656" r:id="rId113" xr:uid="{D9B84B5A-0718-4047-B372-30D7DB5C668F}"/>
    <hyperlink ref="H1176" r:id="rId114" xr:uid="{FD374F11-10C8-4A7B-9A50-ED6C04FD3882}"/>
    <hyperlink ref="H154" r:id="rId115" xr:uid="{E815CA06-38D8-483E-8884-F3769C18BC1F}"/>
    <hyperlink ref="H976" r:id="rId116" xr:uid="{AD2ACCCE-D73C-4029-8288-C65552EA984B}"/>
    <hyperlink ref="H1241" r:id="rId117" xr:uid="{0E20A8A8-08BD-429E-AF51-A573A9AD9F99}"/>
    <hyperlink ref="H497" r:id="rId118" xr:uid="{C85730F9-3D3D-47D0-BDEA-484EBA61D8A5}"/>
    <hyperlink ref="H1004" r:id="rId119" xr:uid="{02CCA5C7-DF85-483C-A48C-0F99BCF2382E}"/>
    <hyperlink ref="H1370" r:id="rId120" xr:uid="{095D2035-B71D-49C7-B434-14023DF664C1}"/>
    <hyperlink ref="H559" r:id="rId121" xr:uid="{6F2381F8-08F1-439C-929B-00651FB4C5FD}"/>
    <hyperlink ref="H1374" r:id="rId122" xr:uid="{EF4B0E2D-BD24-4DC9-8A2A-436FAF8E200E}"/>
    <hyperlink ref="H521" r:id="rId123" xr:uid="{A4E57C97-77E6-4444-B2AE-49E212B9DB2E}"/>
    <hyperlink ref="H1194" r:id="rId124" xr:uid="{895C858E-6D8F-43F6-84B8-2F13184F39F9}"/>
    <hyperlink ref="H1195" r:id="rId125" xr:uid="{688DF765-DD46-4C6D-ACED-C5C834FD9619}"/>
    <hyperlink ref="H748" r:id="rId126" xr:uid="{E81A7D51-2750-43ED-8C14-E9FD47F074BB}"/>
    <hyperlink ref="H599" r:id="rId127" xr:uid="{549B7B5A-8786-48D9-BA43-D7B9E4C7D4CF}"/>
    <hyperlink ref="H225" r:id="rId128" xr:uid="{95C876B1-C56C-4117-B03B-0CBE49FE7EFE}"/>
    <hyperlink ref="H142" r:id="rId129" xr:uid="{DA290DCD-B0DE-41F9-971F-45383347FBE7}"/>
    <hyperlink ref="H634" r:id="rId130" xr:uid="{74C95D2E-EBA1-413D-9D00-E2C7DE775D35}"/>
    <hyperlink ref="H375" r:id="rId131" xr:uid="{DA739E12-CCDC-4CFE-91CB-CFF85DF2FE7A}"/>
    <hyperlink ref="H740" r:id="rId132" xr:uid="{14644A8E-8B53-497D-BCD4-89DDCD599126}"/>
    <hyperlink ref="H425" r:id="rId133" xr:uid="{8620620A-F86D-417E-A350-D4058B8CD746}"/>
    <hyperlink ref="H1387" r:id="rId134" xr:uid="{CD6F038A-CB7E-4A98-B0EC-730B306DF8B1}"/>
    <hyperlink ref="H1031" r:id="rId135" xr:uid="{70C948A5-A8B7-434B-855D-3196C44D47DF}"/>
    <hyperlink ref="H613" r:id="rId136" xr:uid="{952CA938-2487-4512-9CCE-2C695F6D2797}"/>
    <hyperlink ref="H415" r:id="rId137" xr:uid="{7F0C6CD1-3243-4521-905C-1BDDBC9CD89B}"/>
    <hyperlink ref="H377" r:id="rId138" xr:uid="{44270344-08AE-43D0-B4B1-A4C0967C7851}"/>
    <hyperlink ref="H419" r:id="rId139" xr:uid="{F8E89C73-3011-4FAB-8AC7-40693A894DD3}"/>
    <hyperlink ref="H1362" r:id="rId140" xr:uid="{2250630D-28FB-4688-A70C-E9B8DA08ECF8}"/>
    <hyperlink ref="H1285" r:id="rId141" xr:uid="{D12B0872-86F6-44A0-9F73-3BAAB28ED0EB}"/>
    <hyperlink ref="H552" r:id="rId142" xr:uid="{B0208386-2FE2-433C-8D18-CA0AE1B07D5A}"/>
    <hyperlink ref="H1058" r:id="rId143" xr:uid="{19382DEF-538D-418F-B45D-B7C6C236FCCE}"/>
    <hyperlink ref="H406" r:id="rId144" xr:uid="{8AC2CDD7-0F05-4359-BFFF-1C32812CA126}"/>
    <hyperlink ref="H1027" r:id="rId145" xr:uid="{F11B78F4-4E60-463E-ABAC-065D67E1A405}"/>
    <hyperlink ref="H250" r:id="rId146" xr:uid="{0DD1B3A6-D6D4-4BE0-8E32-176EBF555236}"/>
    <hyperlink ref="H505" r:id="rId147" xr:uid="{104ABF41-2031-4479-A572-F412D64A1A97}"/>
    <hyperlink ref="H1343" r:id="rId148" xr:uid="{AE3325A0-C210-4ECA-9915-7AA3B501FB78}"/>
    <hyperlink ref="H402" r:id="rId149" xr:uid="{2DCBBB6E-0BB6-4557-B683-A418B783F2EF}"/>
    <hyperlink ref="H1252" r:id="rId150" xr:uid="{354ADE99-D57F-416C-9265-A767AE8323F5}"/>
    <hyperlink ref="H509" r:id="rId151" xr:uid="{4ECFDC15-1352-4422-B1F9-5954D301FE8D}"/>
    <hyperlink ref="H545" r:id="rId152" xr:uid="{B6B5C144-FB01-4B9A-A52E-0ED8EBF3EE9E}"/>
    <hyperlink ref="H386" r:id="rId153" xr:uid="{A85F82D9-4052-40DE-BCEA-83666910D5E9}"/>
    <hyperlink ref="H1166" r:id="rId154" xr:uid="{29B1C526-67C9-4EF7-BECC-13C802D4558C}"/>
    <hyperlink ref="H906" r:id="rId155" xr:uid="{2A8E67E4-B9BD-4693-9429-4D850E2B01FD}"/>
    <hyperlink ref="H615" r:id="rId156" xr:uid="{3AA93B7E-D9A8-4DE9-9923-ACCCC42BB9A0}"/>
    <hyperlink ref="H960" r:id="rId157" xr:uid="{85BA5AC8-1221-4C90-AF5F-1F31A161DCEA}"/>
    <hyperlink ref="H399" r:id="rId158" xr:uid="{3CB9D7A1-0B09-48B0-9E5B-D936A08E5C68}"/>
    <hyperlink ref="H1018" r:id="rId159" xr:uid="{1B83B217-D141-4B06-8465-750823636DB3}"/>
    <hyperlink ref="H1119" r:id="rId160" xr:uid="{F79C70F8-9E3F-4FF1-BBB0-0529531FAFF2}"/>
    <hyperlink ref="H35" r:id="rId161" xr:uid="{A1820DA9-38FC-4869-B143-C1D7CEC9D95F}"/>
    <hyperlink ref="H352" r:id="rId162" xr:uid="{E10DE81E-7BF5-49C8-91D2-2C84AD058CF5}"/>
    <hyperlink ref="H105" r:id="rId163" xr:uid="{D49BE197-A315-4DEA-BAF0-A8FD75B5F656}"/>
    <hyperlink ref="H1394" r:id="rId164" xr:uid="{B568C870-7BA7-4E55-B2DB-DE12BC06A8FD}"/>
    <hyperlink ref="H713" r:id="rId165" xr:uid="{33DA8BE7-648E-4236-8EA7-267AD39949BC}"/>
    <hyperlink ref="H1143" r:id="rId166" xr:uid="{EAD72F4F-420C-4F63-80F6-7E7B412625C4}"/>
    <hyperlink ref="H72" r:id="rId167" xr:uid="{42AE8077-F563-401E-8639-6045EFAB0AC8}"/>
    <hyperlink ref="H609" r:id="rId168" xr:uid="{1D1E4628-FEB6-4322-A3F7-B5FAE0AB8C85}"/>
    <hyperlink ref="H1041" r:id="rId169" xr:uid="{60A1938B-AAB8-49EB-A308-3F79458D44FF}"/>
    <hyperlink ref="H130" r:id="rId170" xr:uid="{B5DA7FE8-EA12-467F-A10F-0B75716712AB}"/>
    <hyperlink ref="H949" r:id="rId171" xr:uid="{D2B07444-15E6-4236-96E7-A3AEB0D97C6A}"/>
    <hyperlink ref="H948" r:id="rId172" xr:uid="{4650EBC7-FD59-4913-AA8A-B83C1A9852B4}"/>
    <hyperlink ref="H573" r:id="rId173" xr:uid="{EA5424A0-FA18-4D01-AB12-EE51C4375546}"/>
    <hyperlink ref="H1271" r:id="rId174" xr:uid="{E533E8FF-79C3-4276-9A1A-5C2325913A89}"/>
    <hyperlink ref="H938" r:id="rId175" xr:uid="{43812FEC-2180-4E35-B6F6-C1AD5B58D5E3}"/>
    <hyperlink ref="H944" r:id="rId176" xr:uid="{B2BE347B-EDD8-4FC6-9FDC-2C9FE4BDF8D6}"/>
    <hyperlink ref="H2" r:id="rId177" xr:uid="{2E194D67-68BC-46AC-8253-E2D09767111F}"/>
    <hyperlink ref="H655" r:id="rId178" xr:uid="{B2205D27-9E56-4FF0-BD6C-588938859BFB}"/>
    <hyperlink ref="H188" r:id="rId179" xr:uid="{7590BBFB-E7E2-43F0-ADD1-3A8B7D2B7EEA}"/>
    <hyperlink ref="H4" r:id="rId180" xr:uid="{C97E5AFA-4239-47DE-989B-12B2825DF699}"/>
    <hyperlink ref="H113" r:id="rId181" xr:uid="{86646D61-F274-4BC0-BA67-7249BF9876CB}"/>
    <hyperlink ref="H427" r:id="rId182" xr:uid="{0B5E9A98-CB90-4AFF-AACC-F27CCF61A92A}"/>
    <hyperlink ref="H394" r:id="rId183" xr:uid="{8980F051-62DC-41BA-81CA-B555CC6B05CB}"/>
    <hyperlink ref="H457" r:id="rId184" xr:uid="{C06EFE22-59D6-478E-8A9D-EEE7A1486396}"/>
    <hyperlink ref="H1108" r:id="rId185" xr:uid="{181B6DE2-FBE8-4CB0-A158-B800B620FB19}"/>
    <hyperlink ref="H1010" r:id="rId186" xr:uid="{0268C55C-D2C6-460C-9675-A1A4A074F36C}"/>
    <hyperlink ref="H1134" r:id="rId187" xr:uid="{7AC1FD00-90E6-477B-A242-01F053CDFD28}"/>
    <hyperlink ref="H724" r:id="rId188" xr:uid="{29E6697E-482D-4FD8-AEBC-AA5FDDAE66F5}"/>
    <hyperlink ref="H723" r:id="rId189" xr:uid="{170D4F7A-5F68-46FE-92A6-8D08941D222A}"/>
    <hyperlink ref="H7" r:id="rId190" xr:uid="{D69EA402-6554-4C67-BC93-30BC4845573A}"/>
    <hyperlink ref="H1086" r:id="rId191" xr:uid="{EF861689-4C08-4E09-B8D4-E50623F83C6A}"/>
    <hyperlink ref="H1275" r:id="rId192" xr:uid="{7191936B-7D41-4D97-BE07-E402F9F8394D}"/>
    <hyperlink ref="H722" r:id="rId193" xr:uid="{91E47B01-2CC7-4171-8398-0C40F49D340F}"/>
    <hyperlink ref="H8" r:id="rId194" xr:uid="{92540673-4911-480C-B63F-7D0FB00EA9AF}"/>
    <hyperlink ref="H873" r:id="rId195" xr:uid="{8AEF0095-4012-4F0C-914C-DE4F537A2A2D}"/>
    <hyperlink ref="H725" r:id="rId196" xr:uid="{60DEE23A-FBC0-48EC-89D6-65BCA8387B95}"/>
    <hyperlink ref="H726" r:id="rId197" xr:uid="{5A153704-EB79-4A6E-8F10-B7FF44546556}"/>
    <hyperlink ref="H9" r:id="rId198" xr:uid="{7AD4D993-180C-48FE-BA7F-6797C34F2018}"/>
    <hyperlink ref="H214" r:id="rId199" xr:uid="{4A715728-041D-4419-B868-235020B49CE5}"/>
    <hyperlink ref="H233" r:id="rId200" xr:uid="{C76E5B42-BE2E-466B-A367-C3501D0AFDB4}"/>
    <hyperlink ref="H10" r:id="rId201" xr:uid="{F94EC4AB-63BE-4E01-AEBD-5FA9B32C286F}"/>
    <hyperlink ref="H11" r:id="rId202" xr:uid="{F60B3692-A11C-4F58-9A3B-A29716649813}"/>
    <hyperlink ref="H474" r:id="rId203" xr:uid="{4928B43D-B558-4BDF-BA8F-778B00FC3267}"/>
    <hyperlink ref="H698" r:id="rId204" xr:uid="{8C6F7CD3-84ED-450B-85ED-65078ABD1FA7}"/>
    <hyperlink ref="H1318" r:id="rId205" xr:uid="{01ADC779-D621-494E-B612-7C1797984CFF}"/>
    <hyperlink ref="H943" r:id="rId206" xr:uid="{20463CD5-2A3F-4B8B-9DF8-6691E9337217}"/>
    <hyperlink ref="H603" r:id="rId207" xr:uid="{268E12C0-0C28-46AD-81D5-462DC7E5B83A}"/>
    <hyperlink ref="H1366" r:id="rId208" xr:uid="{97F2A887-5561-4511-83FE-7F7FD45F32EC}"/>
    <hyperlink ref="H338" r:id="rId209" xr:uid="{4BD4090C-CF31-4F1B-ADA2-7DCD7C3606A9}"/>
    <hyperlink ref="H185" r:id="rId210" xr:uid="{1AFF4F2E-2699-4DC2-8B78-811465239E08}"/>
    <hyperlink ref="H1233" r:id="rId211" xr:uid="{CBC78768-3532-49D7-83DD-D4250B934009}"/>
    <hyperlink ref="H367" r:id="rId212" xr:uid="{05674588-9CA8-40B9-A5F4-CE2B1A3B332C}"/>
    <hyperlink ref="H624" r:id="rId213" xr:uid="{01C386A4-0CDA-44F6-8409-2BACA294C644}"/>
    <hyperlink ref="H996" r:id="rId214" xr:uid="{22075D01-79DA-4F8D-AB72-DA2398171399}"/>
    <hyperlink ref="H112" r:id="rId215" xr:uid="{F54C48CF-27C1-457F-B7BF-20970E007B0E}"/>
    <hyperlink ref="H997" r:id="rId216" xr:uid="{DFFD3E20-83B7-483E-BAE7-F407EB6464EF}"/>
    <hyperlink ref="H249" r:id="rId217" xr:uid="{99531D91-FCAE-45FB-962C-4FDE1FFB7C69}"/>
    <hyperlink ref="H690" r:id="rId218" xr:uid="{85C53B2A-38A1-4DDF-BA67-1CD0CA03E3B9}"/>
    <hyperlink ref="H1400" r:id="rId219" xr:uid="{A26FC38D-C2E8-4A04-B494-88690AF1F233}"/>
    <hyperlink ref="H1144" r:id="rId220" xr:uid="{04A88C2F-E9F5-441C-834C-052776453D09}"/>
    <hyperlink ref="H1401" r:id="rId221" xr:uid="{FCD112F8-29DC-498B-9FC6-1FAC78C0BA3B}"/>
    <hyperlink ref="H1295" r:id="rId222" xr:uid="{5A626038-9E97-4FE8-98CE-C80015FDB47C}"/>
    <hyperlink ref="H1129" r:id="rId223" xr:uid="{5680E480-90DD-4DB4-90D4-3B7BCFB5FC59}"/>
    <hyperlink ref="H1174" r:id="rId224" xr:uid="{2E393A5D-7ABA-4F94-8D29-178C3D80E6B7}"/>
    <hyperlink ref="H407" r:id="rId225" xr:uid="{35CA9695-CF32-414B-95A1-E51FCEC34FB3}"/>
    <hyperlink ref="H1402" r:id="rId226" xr:uid="{3E84481A-10DE-4B24-A51B-A13B89B7C3C2}"/>
    <hyperlink ref="H1403" r:id="rId227" xr:uid="{7251E241-B542-4151-8908-7439996A0A64}"/>
    <hyperlink ref="H98" r:id="rId228" xr:uid="{999B727C-ED73-43ED-A2F7-994B112884BE}"/>
    <hyperlink ref="H1045" r:id="rId229" xr:uid="{158E8BCE-4CBA-4CA9-9785-54F6B61B2878}"/>
    <hyperlink ref="H339" r:id="rId230" xr:uid="{14536E7A-9F7F-4611-80A1-AD775C054570}"/>
    <hyperlink ref="H1124" r:id="rId231" xr:uid="{8BF18077-52B3-4F4B-A0D5-BABB1DAA69FB}"/>
    <hyperlink ref="H1397" r:id="rId232" xr:uid="{035B36BD-C760-4835-826C-07B19D63424B}"/>
    <hyperlink ref="H1154" r:id="rId233" xr:uid="{2522CE75-2CC7-4F63-AEE0-830BB1727D39}"/>
    <hyperlink ref="H38" r:id="rId234" xr:uid="{0763982D-31B1-48A9-AD33-C9038A6A8D48}"/>
    <hyperlink ref="H26" r:id="rId235" xr:uid="{CB0AD305-DCF9-42A3-BA3F-993B990D630E}"/>
    <hyperlink ref="H158" r:id="rId236" xr:uid="{CAD71ECB-D9C8-4AF6-8389-CB4C4F7F5EB2}"/>
    <hyperlink ref="H205" r:id="rId237" xr:uid="{60EC2127-030D-40F5-9C9D-A16A75BA69B7}"/>
    <hyperlink ref="H160" r:id="rId238" xr:uid="{0D962BF6-AA3F-442E-86E3-94B00F15641A}"/>
    <hyperlink ref="H52" r:id="rId239" xr:uid="{8F8A071B-F82A-4E59-A0A0-A251F1113402}"/>
    <hyperlink ref="H344" r:id="rId240" xr:uid="{5620B936-5CD2-4CF6-BCD6-E9F77D3B1235}"/>
    <hyperlink ref="H371" r:id="rId241" xr:uid="{6D38DFBE-3543-4AB1-B2B5-3325DE49F2D8}"/>
    <hyperlink ref="H968" r:id="rId242" xr:uid="{37CB5078-CAE7-4E0F-9994-AA21544CB8E4}"/>
    <hyperlink ref="H929" r:id="rId243" xr:uid="{8B4E75F5-7CE1-4605-A3E4-52A53A7E0E53}"/>
    <hyperlink ref="H677" r:id="rId244" xr:uid="{E05B6BBB-854A-4C44-9B6A-4231146FE4EF}"/>
    <hyperlink ref="H757" r:id="rId245" xr:uid="{9F2984E3-B7B1-44B5-8189-1E3FA16B7339}"/>
    <hyperlink ref="H68" r:id="rId246" xr:uid="{A4C42D5E-458A-40B6-BF59-FAB4F45C1103}"/>
    <hyperlink ref="H775" r:id="rId247" xr:uid="{5E7C6950-E96B-45BD-83E5-D877864077DA}"/>
    <hyperlink ref="H241" r:id="rId248" xr:uid="{838219AC-CE47-4D0F-8E83-1AB3EB924475}"/>
    <hyperlink ref="H815" r:id="rId249" xr:uid="{434E249E-9488-4E84-B282-755753A88743}"/>
    <hyperlink ref="H569" r:id="rId250" xr:uid="{AF900B29-D0F6-47FD-B99A-6B2997FEAE7B}"/>
    <hyperlink ref="H551" r:id="rId251" xr:uid="{0934B7D6-ABB3-4D3D-9104-D8E2F4E21934}"/>
    <hyperlink ref="H756" r:id="rId252" xr:uid="{F885AF4E-766D-43C6-ABD0-B8A5FA78BEC6}"/>
    <hyperlink ref="H790" r:id="rId253" xr:uid="{328D6E7E-8D56-4DEC-A2F9-D43C3B176C19}"/>
    <hyperlink ref="H572" r:id="rId254" xr:uid="{242C4F30-4944-41B3-89CE-2E254CDAAA71}"/>
    <hyperlink ref="H1261" r:id="rId255" xr:uid="{560EA108-9A6A-43C2-BAF9-D50B9B47C51F}"/>
    <hyperlink ref="H436" r:id="rId256" xr:uid="{B52E44A7-7715-4036-8E44-298E0607A606}"/>
    <hyperlink ref="H167" r:id="rId257" xr:uid="{6FAC5EA8-D98D-4B95-AB08-8D9AC55C5945}"/>
    <hyperlink ref="H851" r:id="rId258" xr:uid="{8638D65F-6043-42E5-B212-0924605A32D3}"/>
    <hyperlink ref="H994" r:id="rId259" xr:uid="{3A0350E9-4CB9-4FC9-A9BE-99130E15025B}"/>
    <hyperlink ref="H475" r:id="rId260" xr:uid="{3F8DA76A-FAEC-4492-B475-37D6EF389CBB}"/>
    <hyperlink ref="H1103" r:id="rId261" xr:uid="{B928ABEC-BB14-440C-B1B5-72C413C1C174}"/>
    <hyperlink ref="H252" r:id="rId262" xr:uid="{1FB7924D-034D-4A47-BF11-E31281F6DF5B}"/>
    <hyperlink ref="H192" r:id="rId263" xr:uid="{88400D9D-A20C-47E3-8AF4-741FCEF76238}"/>
    <hyperlink ref="H796" r:id="rId264" xr:uid="{15CECADC-2D7B-4FE2-8BC5-B61660053F1E}"/>
    <hyperlink ref="H811" r:id="rId265" xr:uid="{B52A0B4C-F0D1-4730-836A-71027C1F5FC5}"/>
    <hyperlink ref="H245" r:id="rId266" xr:uid="{27708694-9E52-41EB-9BCE-1EEDDB0093FC}"/>
    <hyperlink ref="H518" r:id="rId267" xr:uid="{7DE4AA31-8909-44A9-BE08-F3FFA918A10A}"/>
    <hyperlink ref="H1253" r:id="rId268" xr:uid="{1AFFCF92-3CAD-4C4C-8301-3B8C3BBFB39A}"/>
    <hyperlink ref="H670" r:id="rId269" xr:uid="{D4C512F4-B9C0-42B3-828F-724BB009552D}"/>
    <hyperlink ref="H765" r:id="rId270" xr:uid="{4ACF8153-F861-4900-8D9D-FE2CAEA288D9}"/>
    <hyperlink ref="H783" r:id="rId271" xr:uid="{BCD74971-FCB5-4170-9616-474833235D38}"/>
    <hyperlink ref="H519" r:id="rId272" xr:uid="{84A40CA6-AA54-4DCE-AFB0-35E5364CD4F9}"/>
    <hyperlink ref="H866" r:id="rId273" xr:uid="{94DDFAEE-4958-4899-AD2A-69A636046A66}"/>
    <hyperlink ref="H1099" r:id="rId274" xr:uid="{DC284D9A-AC76-48B5-9F0F-97D94121CCFB}"/>
    <hyperlink ref="H676" r:id="rId275" xr:uid="{FA58AADB-8886-4EAB-B0E8-DBC4A24B262D}"/>
    <hyperlink ref="H228" r:id="rId276" xr:uid="{09E3D79C-9C28-4195-96D7-2F58D0E92E2A}"/>
    <hyperlink ref="H50" r:id="rId277" xr:uid="{90ADCCF0-B272-407E-B31C-2C318D5C36C9}"/>
    <hyperlink ref="H187" r:id="rId278" xr:uid="{CD449C44-FBD7-4623-B103-3A4C2B3D32A3}"/>
    <hyperlink ref="H382" r:id="rId279" xr:uid="{B2E60BA7-4515-4C5B-ADE1-0B29557518F1}"/>
    <hyperlink ref="H1312" r:id="rId280" xr:uid="{FD5B7AD1-E6E4-4ED1-85D2-894D5054D0DA}"/>
    <hyperlink ref="H126" r:id="rId281" xr:uid="{F0959AB4-4D89-4CF3-9029-384DCD0BED66}"/>
    <hyperlink ref="H1315" r:id="rId282" xr:uid="{798FC801-739D-4679-A741-8A2AB1A75292}"/>
    <hyperlink ref="H732" r:id="rId283" xr:uid="{AB26918B-59C5-4D0B-8864-A9A36F9F760B}"/>
    <hyperlink ref="H39" r:id="rId284" xr:uid="{143049CB-2D37-4670-9F8B-EE0B365D4F3B}"/>
    <hyperlink ref="H577" r:id="rId285" xr:uid="{5FF04A1A-FBA5-4621-998B-3837F591A58C}"/>
    <hyperlink ref="H1193" r:id="rId286" xr:uid="{09B8F84E-1C86-41C7-B862-64FA9DF5A9D7}"/>
    <hyperlink ref="H96" r:id="rId287" xr:uid="{418495F7-8421-426F-B88F-5ABAE852B7B8}"/>
    <hyperlink ref="H760" r:id="rId288" xr:uid="{190D295F-79E3-444B-B768-E481EDE4B507}"/>
    <hyperlink ref="H67" r:id="rId289" xr:uid="{D604F9B5-650E-42B7-B374-D51C1F01C5AC}"/>
    <hyperlink ref="H1314" r:id="rId290" xr:uid="{3F5114B2-D3F8-450F-93B2-843CC28E563B}"/>
    <hyperlink ref="H477" r:id="rId291" xr:uid="{BC75F3B3-5CFB-4AD0-BE74-3598049819CD}"/>
    <hyperlink ref="H766" r:id="rId292" xr:uid="{2CCE2C13-BE75-4539-B2E3-1B959FB847DD}"/>
    <hyperlink ref="H346" r:id="rId293" xr:uid="{4C98A2B8-9A47-443E-A8EE-376DAD946D55}"/>
    <hyperlink ref="H646" r:id="rId294" xr:uid="{E64A0B16-6546-4AC7-96AA-EB95212EF88B}"/>
    <hyperlink ref="H1013" r:id="rId295" xr:uid="{CF168603-524E-4C83-83B0-2DDEEFC0DC6F}"/>
    <hyperlink ref="H671" r:id="rId296" xr:uid="{3EB95B4A-BB55-48A6-8211-BFE02224AEF3}"/>
    <hyperlink ref="H1073" r:id="rId297" xr:uid="{B17A8BF5-8B93-40F0-8B54-689E22C57BD5}"/>
    <hyperlink ref="H173" r:id="rId298" xr:uid="{0B8AFE92-DE7B-4820-B95B-B6C239EC90A4}"/>
    <hyperlink ref="H144" r:id="rId299" xr:uid="{CE2ACECD-22B6-4E73-A8C6-58522DF1DCF1}"/>
    <hyperlink ref="H1168" r:id="rId300" xr:uid="{37B92C8D-8491-4266-878C-21BEAED00789}"/>
    <hyperlink ref="H209" r:id="rId301" xr:uid="{5EE209E7-1BAD-4F6B-8769-357E0751C271}"/>
    <hyperlink ref="H91" r:id="rId302" xr:uid="{EDDD8A7A-8A0C-4180-82FE-E5D14BC46CBE}"/>
    <hyperlink ref="H1245" r:id="rId303" xr:uid="{F0BB47A4-3304-4F09-AB3B-02936F9EE6A2}"/>
    <hyperlink ref="H341" r:id="rId304" xr:uid="{3D6934E4-4FB0-4DF5-A8F5-E696E670009F}"/>
    <hyperlink ref="H1279" r:id="rId305" xr:uid="{4CD34C5C-1A38-4AB4-A82D-FF6BFC79C2DE}"/>
    <hyperlink ref="H1029" r:id="rId306" xr:uid="{CD4F6FAB-A7E3-4242-B1F2-704566BC0EC2}"/>
    <hyperlink ref="H1200" r:id="rId307" xr:uid="{2562F579-FC38-480A-849D-A94520F83071}"/>
    <hyperlink ref="H741" r:id="rId308" xr:uid="{5A16107A-8DAA-4E13-8DE1-56DD775C34FD}"/>
    <hyperlink ref="H224" r:id="rId309" xr:uid="{502A6624-93D2-42F3-880B-33BB9BBBEB1D}"/>
    <hyperlink ref="H839" r:id="rId310" xr:uid="{A2A1A048-BAAE-49CE-8033-02DA49D45DCA}"/>
    <hyperlink ref="H553" r:id="rId311" xr:uid="{7C6A7AD8-766E-4962-8D58-F07E848590B9}"/>
    <hyperlink ref="H804" r:id="rId312" xr:uid="{2016F911-466B-4C78-9405-7C1F61999A38}"/>
    <hyperlink ref="H820" r:id="rId313" xr:uid="{1FADE6D0-0513-470A-85CD-63B8ECCDB1E6}"/>
    <hyperlink ref="H695" r:id="rId314" xr:uid="{EB7AF673-BD6B-4B47-B11E-D18606D194A5}"/>
    <hyperlink ref="H845" r:id="rId315" xr:uid="{A542C99A-9E62-4F6D-9A6F-2A2C748C8FB9}"/>
    <hyperlink ref="H711" r:id="rId316" xr:uid="{6A1B6F23-40EA-4E64-95F3-B115C78436C3}"/>
    <hyperlink ref="H1167" r:id="rId317" xr:uid="{8C673636-63B4-4286-9F90-7C0B8CF1EA5B}"/>
    <hyperlink ref="H614" r:id="rId318" xr:uid="{4B3B11AE-0628-4F7E-9752-CF95F02F6F09}"/>
    <hyperlink ref="H1262" r:id="rId319" xr:uid="{0D0515BF-7225-46A5-9ED7-D64DD5C47C46}"/>
    <hyperlink ref="H710" r:id="rId320" xr:uid="{4298C19D-1FF3-4804-B5B7-131AD664873B}"/>
    <hyperlink ref="H886" r:id="rId321" xr:uid="{A476C38B-9B8F-42E8-8EE8-4965E65426B8}"/>
    <hyperlink ref="H1385" r:id="rId322" xr:uid="{8146BB61-DADE-4704-A159-C4F8FB1AF95B}"/>
    <hyperlink ref="H636" r:id="rId323" xr:uid="{B30B13DE-3522-4255-A830-B402B2D5FD80}"/>
    <hyperlink ref="H80" r:id="rId324" xr:uid="{3A0B9EFD-5F58-4001-806B-D5C0A496277E}"/>
    <hyperlink ref="H658" r:id="rId325" xr:uid="{CE6FF126-1422-4CCC-9413-90E5344F2F7E}"/>
    <hyperlink ref="H969" r:id="rId326" xr:uid="{D2DEAAB1-0C03-48C3-B6B8-6962BD9D1B40}"/>
    <hyperlink ref="H1248" r:id="rId327" xr:uid="{3BEB670C-19AD-4AC1-8923-79EEB8C2CFD0}"/>
    <hyperlink ref="H687" r:id="rId328" xr:uid="{A667C1B6-A939-40E9-A44D-64FC296C6BE4}"/>
    <hyperlink ref="H611" r:id="rId329" xr:uid="{2737C514-B5CD-4ECD-82E2-855A6D5EDCFC}"/>
    <hyperlink ref="H544" r:id="rId330" xr:uid="{D4B83AF8-66BC-4A29-AD7D-4B833E6719C2}"/>
    <hyperlink ref="H936" r:id="rId331" xr:uid="{6F61AA3B-5B73-4B8F-A092-6E6FBE3595EB}"/>
    <hyperlink ref="H301" r:id="rId332" xr:uid="{B2E34A62-DC07-4314-89C8-AFF42234B777}"/>
    <hyperlink ref="H370" r:id="rId333" xr:uid="{70CF4581-96A2-4114-83A8-A1B9F7F00A16}"/>
    <hyperlink ref="H1133" r:id="rId334" xr:uid="{1F8697DC-618A-4247-AA26-A20B70EFC06E}"/>
    <hyperlink ref="H246" r:id="rId335" xr:uid="{F3E9731A-9188-49F5-9862-F6CB32AF7004}"/>
    <hyperlink ref="H1088" r:id="rId336" xr:uid="{96B45D68-6710-4CFC-8F83-A34CB15EAAC9}"/>
    <hyperlink ref="H630" r:id="rId337" xr:uid="{756DC0D3-2BD8-4716-AD9D-75126AE609C0}"/>
    <hyperlink ref="H1332" r:id="rId338" xr:uid="{93B7ABA6-83CA-40D9-9589-F1F1E5BC0685}"/>
    <hyperlink ref="H1095" r:id="rId339" xr:uid="{7EBF87EC-9963-412D-B93E-0846908D3B6D}"/>
    <hyperlink ref="H979" r:id="rId340" xr:uid="{5F3EF386-0A47-42CB-8530-51C2C4EFA429}"/>
    <hyperlink ref="H30" r:id="rId341" xr:uid="{76039528-4256-4194-988B-C19769C48EE4}"/>
    <hyperlink ref="H58" r:id="rId342" xr:uid="{D9C8D70E-BA31-48ED-8250-95E20EC75C27}"/>
    <hyperlink ref="H1116" r:id="rId343" xr:uid="{66976320-1576-4AB6-993D-E795496666B3}"/>
    <hyperlink ref="H54" r:id="rId344" xr:uid="{E9B32CC7-FDC4-46AB-BA09-B64EC9A699EF}"/>
    <hyperlink ref="H662" r:id="rId345" xr:uid="{35B2BF4B-0D82-4BA7-AE60-8D628E3FD6E6}"/>
    <hyperlink ref="H162" r:id="rId346" xr:uid="{F4D77198-B8A4-4F60-8CC1-0156E301D0BA}"/>
    <hyperlink ref="H432" r:id="rId347" xr:uid="{045BB999-592B-4EE8-B0F1-2FDB9393A64E}"/>
    <hyperlink ref="H1427" r:id="rId348" xr:uid="{9E920DE8-C772-4242-BF6E-FAB292757504}"/>
    <hyperlink ref="H1177" r:id="rId349" xr:uid="{D4BA096B-625A-415B-AC5F-02E2D4FAC6A8}"/>
    <hyperlink ref="H1428" r:id="rId350" xr:uid="{59AC0D8F-8749-4773-89E0-9DDA61493492}"/>
    <hyperlink ref="H588" r:id="rId351" xr:uid="{718CC9A4-EDCD-4289-9601-4C181D62BBB2}"/>
    <hyperlink ref="H939" r:id="rId352" xr:uid="{E52881A0-CBBC-4B29-B077-F80FBADAEA31}"/>
    <hyperlink ref="H607" r:id="rId353" xr:uid="{77643816-2FC4-4D90-9765-7F783C1F1B3C}"/>
    <hyperlink ref="H1270" r:id="rId354" xr:uid="{889B095B-8414-40CC-B4EE-EAE96869A2EF}"/>
    <hyperlink ref="H392" r:id="rId355" xr:uid="{72F9ACC0-9C78-469F-9A7D-2FB55FA2B805}"/>
    <hyperlink ref="H1210" r:id="rId356" xr:uid="{E7DF4F43-7870-45F3-A2E4-080D696E8B1B}"/>
    <hyperlink ref="H137" r:id="rId357" xr:uid="{7086C192-8190-49C5-B6BD-AABA046670B7}"/>
    <hyperlink ref="H1141" r:id="rId358" xr:uid="{1A1A4760-7413-430C-9B7B-B0A4841ADDED}"/>
    <hyperlink ref="H1429" r:id="rId359" xr:uid="{3C7D8DBF-30EB-423D-893D-6690B76F021F}"/>
    <hyperlink ref="H1430" r:id="rId360" xr:uid="{8124365C-2823-414D-ACDB-85D6E32B8094}"/>
    <hyperlink ref="H1321" r:id="rId361" xr:uid="{0C3BB0F6-1F2F-43C6-9CE0-53BDE4D5A1A1}"/>
    <hyperlink ref="H204" r:id="rId362" xr:uid="{FFAEA936-1813-49D7-9FD8-A3ACF6415B02}"/>
    <hyperlink ref="H1105" r:id="rId363" xr:uid="{ECBBF319-270A-47EB-9905-8E19C77861CD}"/>
    <hyperlink ref="H1431" r:id="rId364" xr:uid="{36C77CE9-A107-468B-A949-D6FB05E11B19}"/>
    <hyperlink ref="H535" r:id="rId365" xr:uid="{7D1FBC2D-CDF5-4DDC-A24F-FB027326054B}"/>
    <hyperlink ref="H1142" r:id="rId366" xr:uid="{D08D8039-016D-4C6D-AB22-02F240F456D1}"/>
    <hyperlink ref="H1432" r:id="rId367" xr:uid="{174BA90C-892F-42C7-B632-6FD1E9E322CD}"/>
    <hyperlink ref="H195" r:id="rId368" xr:uid="{BDBD3107-A573-4591-B8C1-5BF49EDF2307}"/>
    <hyperlink ref="H899" r:id="rId369" xr:uid="{DBE1ECFD-0FAE-4FF7-8A4D-6AB2BC15D4A9}"/>
    <hyperlink ref="H1147" r:id="rId370" xr:uid="{A4A2BCD5-8D53-4AEB-844A-CC9F5307DD88}"/>
    <hyperlink ref="H161" r:id="rId371" xr:uid="{365BBD2A-33E5-45D5-9664-77E77E95F585}"/>
    <hyperlink ref="H682" r:id="rId372" xr:uid="{A3021CD3-9226-4031-8492-239C79B41259}"/>
    <hyperlink ref="H1322" r:id="rId373" xr:uid="{41C59093-ACFF-4BC2-B8F1-263107D9D251}"/>
    <hyperlink ref="H1433" r:id="rId374" xr:uid="{727D3672-5674-4DA2-A533-316553FEBF5F}"/>
    <hyperlink ref="H688" r:id="rId375" xr:uid="{B9CF4A63-A3AD-49F5-BB3F-CC9F7A8B62BD}"/>
    <hyperlink ref="H378" r:id="rId376" xr:uid="{E8647B08-F3F8-4DA4-AC5C-3B2D6CAED196}"/>
    <hyperlink ref="H1434" r:id="rId377" xr:uid="{51E3EBB7-5793-4F28-B180-E463E367AA65}"/>
    <hyperlink ref="H933" r:id="rId378" xr:uid="{21505DCF-C905-4875-B881-AD0896749A89}"/>
    <hyperlink ref="H335" r:id="rId379" xr:uid="{AA7DC1CF-EC73-4256-98F3-C098CC25D511}"/>
    <hyperlink ref="H1226" r:id="rId380" xr:uid="{05B5E2B1-4C03-458D-8B9B-A83DA7DD09D0}"/>
    <hyperlink ref="H736" r:id="rId381" xr:uid="{82080FF5-7203-4876-851B-6EACADB09A48}"/>
    <hyperlink ref="H1331" r:id="rId382" xr:uid="{808EEF45-B773-4D9F-BE15-BC68BBCA2877}"/>
    <hyperlink ref="H958" r:id="rId383" xr:uid="{409C8076-3FD7-4AE1-9B87-F32BFCDB6461}"/>
    <hyperlink ref="H27" r:id="rId384" xr:uid="{4FCAD1B5-4A34-4C7A-A22C-80DC31A510CA}"/>
    <hyperlink ref="H183" r:id="rId385" xr:uid="{7BE6461E-A431-4FAB-BB2C-F707DB3BD1C2}"/>
    <hyperlink ref="H1435" r:id="rId386" xr:uid="{866FB87C-351E-4FE2-9738-44152D5633DC}"/>
    <hyperlink ref="H1436" r:id="rId387" xr:uid="{FF7D709F-F914-4DA5-B9B2-6CB8B48A019F}"/>
    <hyperlink ref="H23" r:id="rId388" xr:uid="{F1F15F8D-7A12-4A35-8D87-96E7A8EFD8FE}"/>
    <hyperlink ref="H1376" r:id="rId389" xr:uid="{3FE3A241-417C-49A2-936F-6C75FB4E678D}"/>
    <hyperlink ref="H369" r:id="rId390" xr:uid="{5EFA1347-E607-4150-8D5E-0C95CEC739B0}"/>
    <hyperlink ref="H1025" r:id="rId391" xr:uid="{08DA95DF-91F0-4E09-ADDF-B7F886086AF6}"/>
    <hyperlink ref="H616" r:id="rId392" xr:uid="{9B5D73F6-2E74-4692-BFC5-660A08E324C5}"/>
    <hyperlink ref="H202" r:id="rId393" xr:uid="{752E653E-B35F-427D-86AF-D3E4B16DC80E}"/>
    <hyperlink ref="H400" r:id="rId394" xr:uid="{0D35CD26-AF4C-4692-A0DD-81E38AD968CC}"/>
    <hyperlink ref="H982" r:id="rId395" xr:uid="{37A278DF-4C5E-43D6-B59A-4CB4EC00B60E}"/>
    <hyperlink ref="H235" r:id="rId396" xr:uid="{4CD42349-4E6F-42D8-9413-79F0D1EC56EA}"/>
    <hyperlink ref="H567" r:id="rId397" xr:uid="{57200332-4A85-4846-84F2-EA44B9E8BC70}"/>
    <hyperlink ref="H276" r:id="rId398" xr:uid="{64BD078E-FCC7-4A4C-85A4-187ED679DFDA}"/>
    <hyperlink ref="H73" r:id="rId399" xr:uid="{62BA8FFC-4364-4806-9ED5-DEDAC17C9CEB}"/>
    <hyperlink ref="H1249" r:id="rId400" xr:uid="{14439993-AF61-4ECB-98FC-45165E97C148}"/>
    <hyperlink ref="H397" r:id="rId401" xr:uid="{FF418B30-795D-4553-925D-5DF012A06BAE}"/>
    <hyperlink ref="H589" r:id="rId402" xr:uid="{2F5485BA-FA7A-4D5A-97D9-7555527DF0F0}"/>
    <hyperlink ref="H334" r:id="rId403" xr:uid="{C74DF099-876C-4032-8166-B5751D73F537}"/>
    <hyperlink ref="H297" r:id="rId404" xr:uid="{C5F45BCB-BBD2-43B5-BAC5-83E8E9FD5AB3}"/>
    <hyperlink ref="H229" r:id="rId405" xr:uid="{DB1F387D-D1C9-49BE-B9BB-C441295E4ABD}"/>
    <hyperlink ref="H1437" r:id="rId406" xr:uid="{9890B3C2-0D52-4C66-8D5C-3E3BBF70BDF8}"/>
    <hyperlink ref="H974" r:id="rId407" xr:uid="{6EA89FDA-5B51-47F6-9FC6-FEB42493AB0B}"/>
    <hyperlink ref="H159" r:id="rId408" xr:uid="{1C6D901D-BDE2-456C-AB9A-A0CC9BEC157D}"/>
    <hyperlink ref="H888" r:id="rId409" xr:uid="{A2989A71-F40B-4760-AB9F-51A390685C92}"/>
    <hyperlink ref="H1438" r:id="rId410" xr:uid="{FF93DD74-DBAF-4B71-BC7A-92716840074A}"/>
    <hyperlink ref="H934" r:id="rId411" xr:uid="{6C3B85CF-A301-4DA5-A763-F68FC9D1F196}"/>
    <hyperlink ref="H686" r:id="rId412" xr:uid="{48197064-B696-4EBF-B806-689AE7DD0688}"/>
    <hyperlink ref="H1198" r:id="rId413" xr:uid="{A8856361-1232-4217-B1E9-965620ECA687}"/>
    <hyperlink ref="H1091" r:id="rId414" xr:uid="{3C0F4CFE-63AD-4F06-B581-0F03B85C3138}"/>
    <hyperlink ref="H93" r:id="rId415" xr:uid="{6FC785A9-BC2A-42E1-8913-F24AB91FDAC4}"/>
    <hyperlink ref="H1280" r:id="rId416" xr:uid="{D2C9B4F6-5A04-4214-BBF6-058B58920BDA}"/>
    <hyperlink ref="H502" r:id="rId417" xr:uid="{A3392FB6-A82C-4EF5-8D35-DE6846296EA5}"/>
    <hyperlink ref="H244" r:id="rId418" xr:uid="{E287CAAD-A90E-4AA9-9ED7-08A0167CBD30}"/>
    <hyperlink ref="H644" r:id="rId419" xr:uid="{6F57C92E-8B43-40B3-A313-BA5259B4F59F}"/>
    <hyperlink ref="H1439" r:id="rId420" xr:uid="{4FF680A9-EDC1-4316-946F-170044EFAD74}"/>
    <hyperlink ref="H529" r:id="rId421" xr:uid="{FCD7923F-0003-4192-81F2-779BE6987272}"/>
    <hyperlink ref="H1273" r:id="rId422" xr:uid="{0B2B12B2-7BA1-465D-9DB2-9060B858F209}"/>
    <hyperlink ref="H438" r:id="rId423" xr:uid="{CE610C75-842C-4109-828A-98C871A34596}"/>
    <hyperlink ref="H237" r:id="rId424" xr:uid="{15738083-8AEA-413D-919F-DDB5C1557543}"/>
    <hyperlink ref="H51" r:id="rId425" xr:uid="{CF150207-032A-4917-BD00-D65037564A6D}"/>
    <hyperlink ref="H110" r:id="rId426" xr:uid="{92834460-E3C9-47B4-8C8E-D715EDBDBE26}"/>
    <hyperlink ref="H272" r:id="rId427" xr:uid="{EF81B045-DD82-4B8E-AE69-ECB5BC4F8D87}"/>
    <hyperlink ref="H1221" r:id="rId428" xr:uid="{14EDFBAC-07BE-4E57-8299-F0CD0BB7A0D8}"/>
    <hyperlink ref="H950" r:id="rId429" xr:uid="{E92B6072-3A49-47E6-BD81-6B258F75EF3C}"/>
    <hyperlink ref="H236" r:id="rId430" xr:uid="{1C0EE196-BE04-4758-9234-A0653AB9088F}"/>
    <hyperlink ref="H115" r:id="rId431" xr:uid="{E26F8670-9B07-4B51-84E3-BE393A06C447}"/>
    <hyperlink ref="H1440" r:id="rId432" xr:uid="{B131247F-6F01-4180-93C4-F641D74EFFD2}"/>
    <hyperlink ref="H240" r:id="rId433" xr:uid="{EF3DD349-7330-4F50-9018-F1EE2E385483}"/>
    <hyperlink ref="H889" r:id="rId434" xr:uid="{2A1C7FC1-66D1-4306-9E3F-A10251D03637}"/>
    <hyperlink ref="H494" r:id="rId435" xr:uid="{CD890F7C-3BBF-498E-9D7F-454FE7D476FF}"/>
    <hyperlink ref="H1106" r:id="rId436" xr:uid="{00C2A91C-D990-41DE-8C96-909543D45CAE}"/>
    <hyperlink ref="H449" r:id="rId437" xr:uid="{9EC12668-2716-45D5-A24C-7C1E00467131}"/>
    <hyperlink ref="H450" r:id="rId438" xr:uid="{D9F03F31-8072-4733-BE54-399B6A4E6953}"/>
    <hyperlink ref="H920" r:id="rId439" xr:uid="{B7730656-03CD-44D2-8CDD-CE74936CC385}"/>
    <hyperlink ref="H1188" r:id="rId440" xr:uid="{E3D72195-CDA1-4FD2-AFF6-F8C924416716}"/>
    <hyperlink ref="H476" r:id="rId441" xr:uid="{7D07E26F-726E-4502-BB2E-F6279B389BE2}"/>
    <hyperlink ref="H104" r:id="rId442" xr:uid="{9089E7D2-2803-4B4F-84C7-E022BFBD0927}"/>
    <hyperlink ref="H24" r:id="rId443" xr:uid="{D956A0F0-7BB0-4293-B9E5-A3583EA7F205}"/>
    <hyperlink ref="H238" r:id="rId444" xr:uid="{E414A431-14A1-40CC-94B1-8B5EA49B2DE6}"/>
    <hyperlink ref="H1196" r:id="rId445" xr:uid="{38B9852B-C86C-4953-92DF-ECB1E932001A}"/>
    <hyperlink ref="H197" r:id="rId446" xr:uid="{C5D2A890-A50D-4004-8095-6BBEF9FA9705}"/>
    <hyperlink ref="H527" r:id="rId447" xr:uid="{DAB45FA2-6E15-453D-A53D-F9E2BA3F1102}"/>
    <hyperlink ref="H1348" r:id="rId448" xr:uid="{1157D2DE-5D9E-44CD-8923-F4599209FA7A}"/>
    <hyperlink ref="H706" r:id="rId449" xr:uid="{59FB483F-8C21-4F1D-8FEF-607F363D550C}"/>
    <hyperlink ref="H454" r:id="rId450" xr:uid="{C564833D-1BCF-4185-9215-7C3F5F2D48E6}"/>
    <hyperlink ref="H709" r:id="rId451" xr:uid="{5BD07729-B784-42FC-AB57-3494B085FF9D}"/>
    <hyperlink ref="H1361" r:id="rId452" xr:uid="{E2AAE967-A124-4BA0-8798-650D01EFDC09}"/>
    <hyperlink ref="H885" r:id="rId453" xr:uid="{7A44E56B-F2CC-4D01-B598-D3FBC2DF41CE}"/>
    <hyperlink ref="H1022" r:id="rId454" xr:uid="{4B6313B5-DCC5-4633-9AFE-A058559AAA9A}"/>
    <hyperlink ref="H487" r:id="rId455" xr:uid="{364AA0D3-8156-4274-BA0C-0F209FC9D629}"/>
    <hyperlink ref="H520" r:id="rId456" xr:uid="{2B3DE5F8-F1A5-40A7-BB76-775B81F47D47}"/>
    <hyperlink ref="H1441" r:id="rId457" xr:uid="{A975F4D3-2515-4EE6-B619-334E659928D0}"/>
    <hyperlink ref="H176" r:id="rId458" xr:uid="{DF72B710-F2E6-4197-BB9E-7EC8CB0875B1}"/>
    <hyperlink ref="H598" r:id="rId459" xr:uid="{8561E1D3-D90C-47BB-B57D-7115CE29CEA4}"/>
    <hyperlink ref="H1139" r:id="rId460" xr:uid="{6A3316CF-624E-43BC-9C85-D74176BC729C}"/>
    <hyperlink ref="H92" r:id="rId461" xr:uid="{A967670C-731C-434A-B293-188B3A9E9952}"/>
    <hyperlink ref="H805" r:id="rId462" xr:uid="{4AD57996-C0BB-4986-A0D2-CE8D4DF45959}"/>
    <hyperlink ref="H1243" r:id="rId463" xr:uid="{790C807C-6125-4DFB-8D57-F72A9EDDB73C}"/>
    <hyperlink ref="H838" r:id="rId464" xr:uid="{13C9E322-83FC-4BBF-A8CC-F4D58A91F336}"/>
    <hyperlink ref="H700" r:id="rId465" xr:uid="{87EEBFC5-6F1F-4C86-AD88-37845224CB0C}"/>
    <hyperlink ref="H582" r:id="rId466" xr:uid="{5F102FF3-3D59-4504-AA9D-F6187A48C6E2}"/>
    <hyperlink ref="H932" r:id="rId467" xr:uid="{64A45CB9-0A43-4184-91C6-25944B02E68F}"/>
    <hyperlink ref="H843" r:id="rId468" xr:uid="{FC2DF1F8-E600-49DF-8633-257AE399B913}"/>
    <hyperlink ref="H265" r:id="rId469" xr:uid="{EF332D8D-6650-4D1F-B438-A152DE67C5C3}"/>
    <hyperlink ref="H801" r:id="rId470" xr:uid="{344D363C-869A-4946-A037-2155C0873FE2}"/>
    <hyperlink ref="H434" r:id="rId471" xr:uid="{40C020F8-7AEF-4957-BA7C-B9621F447816}"/>
    <hyperlink ref="H680" r:id="rId472" xr:uid="{353A2675-0E87-4925-A855-8579F6849F7D}"/>
    <hyperlink ref="H97" r:id="rId473" xr:uid="{EDD71BC7-C71C-4731-AB4B-7A53679E75EA}"/>
    <hyperlink ref="H853" r:id="rId474" xr:uid="{FBFF697D-BB73-473A-881F-C96F92B5C1DA}"/>
    <hyperlink ref="H174" r:id="rId475" xr:uid="{A64AE8A9-2927-4C2E-9131-995BA3587FD4}"/>
    <hyperlink ref="H1083" r:id="rId476" xr:uid="{AA27A494-E8D7-4935-85CA-8B4D1E26B8DA}"/>
    <hyperlink ref="H1239" r:id="rId477" xr:uid="{3199DA23-73D4-4419-A825-1160F73C2077}"/>
    <hyperlink ref="H15" r:id="rId478" xr:uid="{5E787BD1-0F9D-4CDA-A5A4-A847D4991E21}"/>
    <hyperlink ref="H694" r:id="rId479" xr:uid="{0ADCDF04-054D-42B7-AD36-85FB7E1D9AE5}"/>
    <hyperlink ref="H479" r:id="rId480" xr:uid="{321D8BC3-71A6-4FDA-A359-74E60BB35993}"/>
    <hyperlink ref="H1082" r:id="rId481" xr:uid="{9F3D1428-C2DD-48E5-B3B9-435CA272F154}"/>
    <hyperlink ref="H280" r:id="rId482" xr:uid="{CEE56235-F6B9-4CD9-A775-DEB3C13E6AAA}"/>
    <hyperlink ref="H575" r:id="rId483" xr:uid="{842B0DE4-B7F8-4DE3-9D34-6D462A129FB6}"/>
    <hyperlink ref="H1236" r:id="rId484" xr:uid="{09A6925C-834C-4121-9205-24EC9D99A211}"/>
    <hyperlink ref="H619" r:id="rId485" xr:uid="{EA51BE79-D0F6-40FC-8110-5BDB5F9746D1}"/>
    <hyperlink ref="H829" r:id="rId486" xr:uid="{D8504C89-06C1-4C8D-918F-EFDE400C7333}"/>
    <hyperlink ref="H1250" r:id="rId487" xr:uid="{493F6E73-FA0A-4C59-8F2B-70640976B11C}"/>
    <hyperlink ref="H803" r:id="rId488" xr:uid="{B6183F64-01C8-4D2F-A8DB-C24A3123FF9F}"/>
    <hyperlink ref="H1071" r:id="rId489" xr:uid="{145A9434-96FB-42F4-8ACE-09B0FF7ABCBE}"/>
    <hyperlink ref="H1232" r:id="rId490" xr:uid="{53BBA178-69D1-43E7-845A-1D6FC77C62CD}"/>
    <hyperlink ref="H884" r:id="rId491" xr:uid="{6D38D24B-A079-4C38-9B9D-0812AEDC3503}"/>
    <hyperlink ref="H1015" r:id="rId492" xr:uid="{6CE3F857-161B-4B69-B74C-D4A2AD315FCD}"/>
    <hyperlink ref="H1126" r:id="rId493" xr:uid="{33D891C3-F1D0-49D8-9018-D5C682531576}"/>
    <hyperlink ref="H793" r:id="rId494" xr:uid="{50D0E296-EA89-486C-9C58-F8D66BC091FD}"/>
    <hyperlink ref="H780" r:id="rId495" xr:uid="{81F3543A-F573-41B3-9E6A-35C289601B21}"/>
    <hyperlink ref="H799" r:id="rId496" xr:uid="{8F0A7ED7-C89A-46FF-9BF2-F797563F5D5D}"/>
    <hyperlink ref="H821" r:id="rId497" xr:uid="{2A896D24-5711-4A16-81A7-ED2A32072F91}"/>
    <hyperlink ref="H302" r:id="rId498" xr:uid="{611CC205-4A7C-4A7B-A684-4F4A484F4B2D}"/>
    <hyperlink ref="H1442" r:id="rId499" xr:uid="{92384914-E0EA-4A30-A360-2B6A43EC2E9B}"/>
    <hyperlink ref="H951" r:id="rId500" xr:uid="{CAAF6007-A19A-4F8E-A0A9-B1B5239436DE}"/>
    <hyperlink ref="H864" r:id="rId501" xr:uid="{B47BBF28-3EA6-44A5-94C4-52E3CBFA8633}"/>
    <hyperlink ref="H264" r:id="rId502" xr:uid="{DD6A0BBA-FB52-4B1A-AAFE-61D26FEAEC24}"/>
    <hyperlink ref="H547" r:id="rId503" xr:uid="{4F57FDC4-6FF6-4221-A1E8-0F5A194C9DA1}"/>
    <hyperlink ref="H1186" r:id="rId504" xr:uid="{B908D24C-1CC6-46FE-B1EE-D2FFF8FE1C19}"/>
    <hyperlink ref="H841" r:id="rId505" xr:uid="{EFE1B7D7-7805-49BC-892E-EF0D03D13481}"/>
    <hyperlink ref="H772" r:id="rId506" xr:uid="{1521A655-3A5B-4F00-B7B9-0197F7431161}"/>
    <hyperlink ref="H117" r:id="rId507" xr:uid="{D26B1352-C959-47A8-90A5-43239723907E}"/>
    <hyperlink ref="H78" r:id="rId508" xr:uid="{27DEA416-F294-48B3-8A8F-8D4C852B5E8F}"/>
    <hyperlink ref="H1002" r:id="rId509" xr:uid="{8A908F5A-B6FC-4F3F-944A-8676FBC0774D}"/>
    <hyperlink ref="H1304" r:id="rId510" xr:uid="{B97CB152-2669-433E-99C0-B368CE44E624}"/>
    <hyperlink ref="H361" r:id="rId511" xr:uid="{730B10F6-B341-4B5C-B8F6-083219609B96}"/>
    <hyperlink ref="H872" r:id="rId512" xr:uid="{29F7FCBC-C9DC-4793-89FD-BA366FD992C7}"/>
    <hyperlink ref="H733" r:id="rId513" xr:uid="{02BD9BF8-6DC6-40BB-A1B7-DC01F382DE0E}"/>
    <hyperlink ref="H350" r:id="rId514" xr:uid="{6FB8F6E0-B7BD-47E8-901F-F3D076C77C59}"/>
    <hyperlink ref="H221" r:id="rId515" xr:uid="{11B7DB3C-F8F0-465D-9D7C-A1C0FD55CAE2}"/>
    <hyperlink ref="H1319" r:id="rId516" xr:uid="{EB5773D5-C57D-4BF3-BDB7-862009CFCBC2}"/>
    <hyperlink ref="H17" r:id="rId517" xr:uid="{AC237C28-23DD-4388-9CF0-E7A0673EF9F8}"/>
    <hyperlink ref="H1212" r:id="rId518" xr:uid="{E54A9EBA-54DB-4352-A98A-349B60D36A98}"/>
    <hyperlink ref="H1208" r:id="rId519" xr:uid="{37A3631B-26BC-4C7C-8103-13FBB3C267AB}"/>
    <hyperlink ref="H667" r:id="rId520" xr:uid="{B5132E5A-BE0D-4FD0-925B-532AA5EFDA90}"/>
    <hyperlink ref="H753" r:id="rId521" xr:uid="{1CDC94BF-A032-4D32-85C7-D777944A1A9B}"/>
    <hyperlink ref="H966" r:id="rId522" xr:uid="{30800826-8AFF-47B9-B975-EBBBBAAB368F}"/>
    <hyperlink ref="H975" r:id="rId523" xr:uid="{CF3D4C7D-D0DB-40E3-A1C0-8E5DAAF9C9C7}"/>
    <hyperlink ref="H465" r:id="rId524" xr:uid="{C9B7CA94-0808-45A4-8E37-67D82BB19450}"/>
    <hyperlink ref="H322" r:id="rId525" xr:uid="{83E21B7B-BCE0-4918-9E05-CA51642379DB}"/>
    <hyperlink ref="H989" r:id="rId526" xr:uid="{0D977D82-9869-4368-8710-1A6E2025CBB3}"/>
    <hyperlink ref="H1277" r:id="rId527" xr:uid="{A064777A-CA3E-4CD3-B6E3-3AA9A16CACBA}"/>
    <hyperlink ref="H1068" r:id="rId528" xr:uid="{D26C91CD-201E-4ACC-87B7-4F360A6204E7}"/>
    <hyperlink ref="H412" r:id="rId529" xr:uid="{4164F674-E2ED-4192-A6EA-B431918AEB29}"/>
    <hyperlink ref="H650" r:id="rId530" xr:uid="{4BE3D6F7-A38A-448F-AEC4-50904E97DC05}"/>
    <hyperlink ref="H1170" r:id="rId531" xr:uid="{B4197EE9-0096-4C3B-9F36-CA7EA3A7C7D9}"/>
    <hyperlink ref="H684" r:id="rId532" xr:uid="{C57EED16-429A-4F80-9150-E2C2A5E7E600}"/>
    <hyperlink ref="H935" r:id="rId533" xr:uid="{D59EF1FC-45CD-4B3F-985B-B59CF357D738}"/>
    <hyperlink ref="H445" r:id="rId534" xr:uid="{70F37A32-01B0-4292-BA76-9587BF3121FC}"/>
    <hyperlink ref="H61" r:id="rId535" xr:uid="{5EA11642-FFE0-42A5-8BD3-3A549FA9707A}"/>
    <hyperlink ref="H1125" r:id="rId536" xr:uid="{99BD271E-397F-4E53-8B9E-2E4C9224C626}"/>
    <hyperlink ref="H1311" r:id="rId537" xr:uid="{0714D2EA-F42A-44E7-A494-1AA60863D610}"/>
    <hyperlink ref="H1098" r:id="rId538" xr:uid="{63A08FC6-9F8D-4343-B370-FB21D495AF04}"/>
    <hyperlink ref="H1135" r:id="rId539" xr:uid="{31D2E470-4050-4032-99DF-5FF3C73C5EDD}"/>
    <hyperlink ref="H1443" r:id="rId540" xr:uid="{CF9C20DF-F55E-43C2-B090-5EAEAEC2A3C8}"/>
    <hyperlink ref="H643" r:id="rId541" xr:uid="{0190779E-7719-424A-97B4-C2B99FC5E9A6}"/>
    <hyperlink ref="H471" r:id="rId542" xr:uid="{DEEE58BC-35B0-4E22-8A65-8611E858D932}"/>
    <hyperlink ref="H267" r:id="rId543" xr:uid="{E15B3874-8D37-4E8B-B240-5DF98F52BA03}"/>
    <hyperlink ref="H60" r:id="rId544" xr:uid="{200E6BDC-FD46-4F6E-86D0-F4453D93F80F}"/>
    <hyperlink ref="H915" r:id="rId545" xr:uid="{1426F554-2084-49AE-8584-D6AF89B5EDCE}"/>
    <hyperlink ref="H754" r:id="rId546" xr:uid="{45EB7869-0DCC-44AE-B180-9C5F1CEF74DE}"/>
    <hyperlink ref="H16" r:id="rId547" xr:uid="{AF377F2A-878E-4E82-89DC-D8A4FEC3E3B8}"/>
    <hyperlink ref="H213" r:id="rId548" xr:uid="{74244DA6-E9F4-4C5E-9F96-21C4C62C8298}"/>
    <hyperlink ref="H1247" r:id="rId549" xr:uid="{2BD68357-788A-4E97-A208-8486E83B3DB5}"/>
    <hyperlink ref="H178" r:id="rId550" xr:uid="{E5B68353-3326-46A1-8796-6BE8B6BB3897}"/>
    <hyperlink ref="H550" r:id="rId551" xr:uid="{C895EB88-7D68-45A1-B273-800B7B755AFF}"/>
    <hyperlink ref="H522" r:id="rId552" xr:uid="{2EE84154-DDC7-444C-BB8E-4E8A2899ED31}"/>
    <hyperlink ref="H62" r:id="rId553" xr:uid="{68A81052-91EB-4464-9CE4-5016ADEC5E7C}"/>
    <hyperlink ref="H242" r:id="rId554" xr:uid="{BCE83E60-F4A9-4517-82C8-73C96A5D54AA}"/>
    <hyperlink ref="H1132" r:id="rId555" xr:uid="{18F6C63B-05E3-4388-9D20-7FBD2AAA1A90}"/>
    <hyperlink ref="H1444" r:id="rId556" xr:uid="{694E1FB1-6CDF-44B8-9F80-2BB931AC0BC9}"/>
    <hyperlink ref="H303" r:id="rId557" xr:uid="{8ED181D0-E56F-4EF9-8D6D-49A37A65FC88}"/>
    <hyperlink ref="H323" r:id="rId558" xr:uid="{9876F6F7-AB2C-451C-AD69-094EB62495AB}"/>
    <hyperlink ref="H462" r:id="rId559" xr:uid="{60B6049E-EE60-4BD5-97D7-2ADEBE342B38}"/>
    <hyperlink ref="H648" r:id="rId560" xr:uid="{789D57EE-35DB-472D-B1F1-55D635B9D341}"/>
    <hyperlink ref="H534" r:id="rId561" xr:uid="{5517A6F3-D813-43E0-897D-26A2FE6CCC05}"/>
    <hyperlink ref="H101" r:id="rId562" xr:uid="{ADFE2711-1380-4FAD-8981-E9C4B0DEFD96}"/>
    <hyperlink ref="H581" r:id="rId563" xr:uid="{04C528FD-439E-4DD0-9340-F10CDDEE24CB}"/>
    <hyperlink ref="H704" r:id="rId564" xr:uid="{1D5600EE-6280-4583-AD31-A62DB658A1EF}"/>
    <hyperlink ref="H463" r:id="rId565" xr:uid="{4F2021FF-0B4D-49B2-B7BE-F991401D4515}"/>
    <hyperlink ref="H467" r:id="rId566" xr:uid="{395FD84A-4F88-4D86-AAC1-BDD45922E2FC}"/>
    <hyperlink ref="H1169" r:id="rId567" xr:uid="{F65885E8-DD77-4287-8032-82DC1AE85DE7}"/>
    <hyperlink ref="H524" r:id="rId568" xr:uid="{B619CA07-91E0-417D-AF44-0BA8491A438C}"/>
    <hyperlink ref="H1056" r:id="rId569" xr:uid="{169FCC5F-0D85-4768-AF77-E045F00215BB}"/>
    <hyperlink ref="H1187" r:id="rId570" xr:uid="{7D034205-49F2-4ABB-A9F9-CE722D9992BC}"/>
    <hyperlink ref="H606" r:id="rId571" xr:uid="{BF460562-AA7F-47B0-8F4C-47491E53E917}"/>
    <hyperlink ref="H411" r:id="rId572" xr:uid="{FEF1702E-35FC-4C08-9686-52B98486D4BB}"/>
    <hyperlink ref="H293" r:id="rId573" xr:uid="{2E96026F-2EF5-4D7A-83C5-5BD94BB6D583}"/>
    <hyperlink ref="H918" r:id="rId574" xr:uid="{2CA97C3E-8B4C-44C1-94A0-6DDC01E86A39}"/>
    <hyperlink ref="H1269" r:id="rId575" xr:uid="{C136694A-9A1A-486B-B0CC-A0C9C735BD41}"/>
    <hyperlink ref="H227" r:id="rId576" xr:uid="{B1E8779A-B9DA-441F-AC56-06AC77F685A8}"/>
    <hyperlink ref="H904" r:id="rId577" xr:uid="{FDDD4595-F9EF-44CB-A4B7-CE81473B9C9A}"/>
    <hyperlink ref="H95" r:id="rId578" xr:uid="{9B0759EB-75DB-489B-BF11-2194DC678A2B}"/>
    <hyperlink ref="H752" r:id="rId579" xr:uid="{AE8BBBA7-2F74-4214-9E3A-39240BCCB10E}"/>
    <hyperlink ref="H478" r:id="rId580" xr:uid="{D51C71D7-D7CE-42D7-B3E8-197F7717C4C3}"/>
    <hyperlink ref="H481" r:id="rId581" xr:uid="{0079B6CB-9BE2-4F0D-85CF-D79882E71747}"/>
    <hyperlink ref="H781" r:id="rId582" xr:uid="{1320CDAE-0BC9-4588-90F9-F73943FC8F9A}"/>
    <hyperlink ref="H1372" r:id="rId583" xr:uid="{B13D3E8B-C120-42BE-86FB-CC2C44AA37D4}"/>
    <hyperlink ref="H1001" r:id="rId584" xr:uid="{D70D0983-5DF6-475A-B413-50DD24E88E31}"/>
    <hyperlink ref="H1445" r:id="rId585" xr:uid="{20A238EC-04ED-40E7-8FFC-E6072D036CBF}"/>
    <hyperlink ref="H758" r:id="rId586" xr:uid="{00C631FC-49E7-4C11-B12B-164A6164DE2F}"/>
    <hyperlink ref="H863" r:id="rId587" xr:uid="{0961C939-FDB4-47B0-B9C3-DD2B0673655B}"/>
    <hyperlink ref="H109" r:id="rId588" xr:uid="{434CB2BF-839B-472C-898F-05400ECB6817}"/>
    <hyperlink ref="H751" r:id="rId589" xr:uid="{F998DB7D-83E0-440A-8A16-1801314C69CE}"/>
    <hyperlink ref="H856" r:id="rId590" xr:uid="{90C830E1-D8C1-4A48-BCF9-CF171BC24FF9}"/>
    <hyperlink ref="H1220" r:id="rId591" xr:uid="{7252F8EF-9AC5-4BBD-9083-F3BDDA320C43}"/>
    <hyperlink ref="H1327" r:id="rId592" xr:uid="{CEBFB856-CFE4-4D20-A9D9-D8E60538EE41}"/>
    <hyperlink ref="H260" r:id="rId593" xr:uid="{B86AB597-E290-41A7-9EC7-165B7EC4E34D}"/>
    <hyperlink ref="H194" r:id="rId594" xr:uid="{C598C2DA-64B4-43A5-BBA5-D1A362CF7A02}"/>
    <hyperlink ref="H1218" r:id="rId595" xr:uid="{00594CA1-E8B2-4CCB-91F8-028FB6DCAB3D}"/>
    <hyperlink ref="H426" r:id="rId596" xr:uid="{2D4FDF0A-C0E0-412F-B8B9-C57ADB457562}"/>
    <hyperlink ref="H1228" r:id="rId597" xr:uid="{B567D57E-C454-48D9-B9F7-3DB7070144EB}"/>
    <hyperlink ref="H284" r:id="rId598" xr:uid="{8415B5FC-C448-4BFB-9148-FDDF94194D65}"/>
    <hyperlink ref="H307" r:id="rId599" xr:uid="{7ACF2058-7B05-4ADB-A432-9D02E7542311}"/>
    <hyperlink ref="H1213" r:id="rId600" xr:uid="{524AF140-68D5-4F18-B769-2E3EB8DAFD29}"/>
    <hyperlink ref="H536" r:id="rId601" xr:uid="{6D2FEF99-AA08-4953-BC38-0B1C22BA2552}"/>
    <hyperlink ref="H652" r:id="rId602" xr:uid="{2CDF3DC1-5176-48D6-9E47-984E5F3F64FF}"/>
    <hyperlink ref="H1050" r:id="rId603" xr:uid="{247505CC-D348-446D-A98C-71FD429926F4}"/>
    <hyperlink ref="H118" r:id="rId604" xr:uid="{1365A3F4-DD58-4A9A-BC94-5C01CDA156E3}"/>
    <hyperlink ref="H223" r:id="rId605" xr:uid="{DB016712-78D6-44EF-A085-CCC0B1F2588E}"/>
    <hyperlink ref="H610" r:id="rId606" xr:uid="{89F549EF-DBDF-45C8-8DF0-672DA5425D03}"/>
    <hyperlink ref="H44" r:id="rId607" xr:uid="{971F04B3-2391-4A79-9F5B-79A1083E65DF}"/>
    <hyperlink ref="H1446" r:id="rId608" xr:uid="{BD401BD1-E966-465D-A920-396BE35DF1B5}"/>
    <hyperlink ref="H818" r:id="rId609" xr:uid="{52AC94E0-1E17-48CB-B315-075DD9AC7105}"/>
    <hyperlink ref="H1316" r:id="rId610" xr:uid="{1EAFDAA2-616B-4111-A1D2-7CA00DDB942B}"/>
    <hyperlink ref="H983" r:id="rId611" xr:uid="{A7AB4479-FA48-47BE-8956-10E1CDE3201B}"/>
    <hyperlink ref="H721" r:id="rId612" xr:uid="{701A3E03-96C6-481E-BA9A-B04B97F16510}"/>
    <hyperlink ref="H1360" r:id="rId613" xr:uid="{CFCA89C1-203E-45BD-836E-C605E78ABE4F}"/>
    <hyperlink ref="H56" r:id="rId614" xr:uid="{530CA5C1-B41F-4F41-9C94-A56A0574E30C}"/>
    <hyperlink ref="H114" r:id="rId615" xr:uid="{2A8524EE-9A05-4971-83CC-F80762E73E74}"/>
    <hyperlink ref="H1447" r:id="rId616" xr:uid="{1A9325E9-9ED7-4FD7-A674-F28C0D65E966}"/>
    <hyperlink ref="H953" r:id="rId617" xr:uid="{5F27B591-2773-4062-A12A-DC1BDBB946D5}"/>
    <hyperlink ref="H776" r:id="rId618" xr:uid="{0D95682E-3FAE-4974-806B-12DE9E7C1C9F}"/>
    <hyperlink ref="H691" r:id="rId619" xr:uid="{A25D709C-A953-4D06-8FD8-0ED323FDA042}"/>
    <hyperlink ref="H294" r:id="rId620" xr:uid="{78DA317F-9646-4FBA-9A68-26DD07B6AD54}"/>
    <hyperlink ref="H814" r:id="rId621" xr:uid="{DF6C776B-A94A-4FE0-A7FC-17415D157F8B}"/>
    <hyperlink ref="H1201" r:id="rId622" xr:uid="{04F0250D-5548-4C21-9F61-3A135380687A}"/>
    <hyperlink ref="H106" r:id="rId623" xr:uid="{AB15F22F-BB59-468D-82B3-37D3AEDAF18E}"/>
    <hyperlink ref="H629" r:id="rId624" xr:uid="{E7531793-C15C-41DB-9D01-01D7517B2FC7}"/>
    <hyperlink ref="H1448" r:id="rId625" xr:uid="{30ECA7F9-035D-467A-91B2-AC02B4FA81C4}"/>
    <hyperlink ref="H251" r:id="rId626" xr:uid="{CAE07F28-4906-4A24-80FA-F8C7FA30F32F}"/>
    <hyperlink ref="H256" r:id="rId627" xr:uid="{A08B7159-92BB-4F65-B1B1-9657A7B7D238}"/>
    <hyperlink ref="H908" r:id="rId628" xr:uid="{EF10902C-8451-4F24-9173-73D1BD62654B}"/>
    <hyperlink ref="H485" r:id="rId629" xr:uid="{34F4BF1C-32D7-46F6-AB08-790370641DE8}"/>
    <hyperlink ref="H778" r:id="rId630" xr:uid="{51A527DB-FAAE-4FB2-8610-B4551E7C7119}"/>
    <hyperlink ref="H1151" r:id="rId631" xr:uid="{407BB19E-20D4-48D3-95E8-EE097EEE3BD5}"/>
    <hyperlink ref="H18" r:id="rId632" xr:uid="{B75BE1B6-8A7C-4903-9295-A21518F5842D}"/>
    <hyperlink ref="H1065" r:id="rId633" xr:uid="{8F0473C6-A982-4D82-B93E-398CB689D5A1}"/>
    <hyperlink ref="H1161" r:id="rId634" xr:uid="{D03D3802-48C1-454D-9B77-BC084E0252BC}"/>
    <hyperlink ref="H1323" r:id="rId635" xr:uid="{6E1C17FF-8D19-4507-9D56-EB6594F04DB1}"/>
    <hyperlink ref="H892" r:id="rId636" xr:uid="{7EDD7F04-4819-4F72-B94C-D5ADDAF25683}"/>
    <hyperlink ref="H962" r:id="rId637" xr:uid="{7B7C035E-4246-45E8-AF63-8D88FF061B01}"/>
    <hyperlink ref="H484" r:id="rId638" xr:uid="{6EC13C3C-CFBB-45FE-9C35-9BA797F49F7F}"/>
    <hyperlink ref="H1234" r:id="rId639" xr:uid="{BD0A03E1-BDFF-4D72-98AC-933E11AF0A51}"/>
    <hyperlink ref="H1330" r:id="rId640" xr:uid="{0B83FE20-5A5D-4DFB-B0D1-74C6A4AEEA0C}"/>
    <hyperlink ref="H274" r:id="rId641" xr:uid="{A748357A-3158-404C-B7BE-78DB13E53697}"/>
    <hyperlink ref="H1223" r:id="rId642" xr:uid="{EE8FAA8D-0A5D-4048-BADB-AD32104FC412}"/>
    <hyperlink ref="H1072" r:id="rId643" xr:uid="{CB2CBE4F-E729-443F-9F2C-D5981B469FFB}"/>
    <hyperlink ref="H1084" r:id="rId644" xr:uid="{E8862448-6DAC-4FFE-B3D3-9A8641C218ED}"/>
    <hyperlink ref="H672" r:id="rId645" xr:uid="{7C690C2F-C2AB-4D1D-9B63-FE9E2A588BD1}"/>
    <hyperlink ref="H1057" r:id="rId646" xr:uid="{8069B84A-25CE-4800-9008-676DF292FC56}"/>
    <hyperlink ref="H576" r:id="rId647" xr:uid="{9F42C13D-FD6D-48BF-BC1F-7B323FFB8CBC}"/>
    <hyperlink ref="H288" r:id="rId648" xr:uid="{E9F1BAB6-7CAE-40D9-9B96-E977684D144E}"/>
    <hyperlink ref="H1317" r:id="rId649" xr:uid="{1025917B-479A-4846-870A-B1A3D76D3C97}"/>
    <hyperlink ref="H1110" r:id="rId650" xr:uid="{1FD0204F-5C5B-44EF-9C0A-7FE83BCF738B}"/>
    <hyperlink ref="H305" r:id="rId651" xr:uid="{9053E483-7BE7-4EAC-962D-4F557F1185E2}"/>
    <hyperlink ref="H844" r:id="rId652" xr:uid="{CB4F0403-DBFF-4C82-B3BF-3BC0D25F9439}"/>
    <hyperlink ref="H514" r:id="rId653" xr:uid="{1C643A87-0BDF-4A30-9B6C-3746E1C7E6B7}"/>
    <hyperlink ref="H193" r:id="rId654" xr:uid="{6C93A99C-D889-4771-A69B-956AE3AD8C3A}"/>
    <hyperlink ref="H1396" r:id="rId655" xr:uid="{B55CE50C-69F6-432F-A3EE-5440F9D94DBB}"/>
    <hyperlink ref="H59" r:id="rId656" xr:uid="{B9C68424-D50F-4260-95EE-06AA6A559E3F}"/>
    <hyperlink ref="H318" r:id="rId657" xr:uid="{004DA9FC-1237-4F28-92B4-C014EF50FB23}"/>
    <hyperlink ref="H1449" r:id="rId658" xr:uid="{C7A9A4DA-A52E-41A6-847B-BCA387501937}"/>
    <hyperlink ref="H116" r:id="rId659" xr:uid="{BA64B8DD-BB31-44EA-A39C-63119530D91C}"/>
    <hyperlink ref="H200" r:id="rId660" xr:uid="{CD8E17C5-0198-4037-906C-DAE01895D147}"/>
    <hyperlink ref="H1450" r:id="rId661" xr:uid="{4D0DE1C9-B402-49C1-8647-4142072402B6}"/>
    <hyperlink ref="H79" r:id="rId662" xr:uid="{4D466A65-ED70-44B2-8484-3094485966EB}"/>
    <hyperlink ref="H792" r:id="rId663" xr:uid="{7B7F82CF-5B21-4323-A2FC-362D984E2453}"/>
    <hyperlink ref="H234" r:id="rId664" xr:uid="{0D1411D7-0570-49B9-9065-47533590906C}"/>
    <hyperlink ref="H336" r:id="rId665" xr:uid="{EA794B38-E90F-4DD9-ACFC-86E18418F5EE}"/>
    <hyperlink ref="H787" r:id="rId666" xr:uid="{FF3E41AD-D188-4E91-8CBE-8235DED1F878}"/>
    <hyperlink ref="H359" r:id="rId667" xr:uid="{97AD4F7B-E928-4138-BFDB-FC6C47D0B747}"/>
    <hyperlink ref="H1164" r:id="rId668" xr:uid="{D0EF53A1-4350-449F-9AC1-3DF8F1ECA1AD}"/>
    <hyperlink ref="H1109" r:id="rId669" xr:uid="{F44B4EF3-E8C9-46C5-9923-54BAFD7B879F}"/>
    <hyperlink ref="H1059" r:id="rId670" xr:uid="{B4B948DE-5BA8-4720-AA80-1E63BE6A9651}"/>
    <hyperlink ref="H1377" r:id="rId671" xr:uid="{75DC3A7A-8E31-4EA1-BF9C-D303DD7AB160}"/>
    <hyperlink ref="H33" r:id="rId672" xr:uid="{3BBD3DC7-8049-4601-AB91-E95755ED05BB}"/>
    <hyperlink ref="H1313" r:id="rId673" xr:uid="{0EE2C277-D11D-436D-8FAB-7AAC5F45EF6C}"/>
    <hyperlink ref="H1111" r:id="rId674" xr:uid="{AABC7CE4-1D04-43B0-9984-3509AEDEC533}"/>
    <hyperlink ref="H312" r:id="rId675" xr:uid="{CF7877BE-11E4-40CF-B2EB-2E8B9D60E4A0}"/>
    <hyperlink ref="H1036" r:id="rId676" xr:uid="{19B6EA4A-3B24-45ED-96C6-7F7645ADAB6C}"/>
    <hyperlink ref="H1451" r:id="rId677" xr:uid="{743AD24D-E81D-43F0-BA79-011D96DD8DA4}"/>
    <hyperlink ref="H331" r:id="rId678" xr:uid="{81F36938-E35D-425C-98BE-6D20F9A85CE4}"/>
    <hyperlink ref="H442" r:id="rId679" xr:uid="{5CCF1FCD-3D59-47C3-BFF1-F3301309FE1D}"/>
    <hyperlink ref="H701" r:id="rId680" xr:uid="{E1A75436-3008-4820-B4BE-E85779927186}"/>
    <hyperlink ref="H764" r:id="rId681" xr:uid="{C5198023-2C49-4270-84EE-4F8700C15B30}"/>
    <hyperlink ref="H530" r:id="rId682" xr:uid="{5242A4D9-6169-41BB-814A-AAA0FB64A5CB}"/>
    <hyperlink ref="H707" r:id="rId683" xr:uid="{939DEFA0-5CB6-4D45-AB7D-017A97CF3941}"/>
    <hyperlink ref="H1452" r:id="rId684" xr:uid="{889E021E-3E36-4984-B11B-999CF180DCD9}"/>
    <hyperlink ref="H777" r:id="rId685" xr:uid="{C2DBE130-8DCF-46BA-8688-B6ABBB5FF4D1}"/>
    <hyperlink ref="H461" r:id="rId686" xr:uid="{9C91ADD7-4EBE-4D8D-8CCF-792342D8A3EF}"/>
    <hyperlink ref="H459" r:id="rId687" xr:uid="{F6599643-7B3B-4F0A-B86D-7A23C0BD68EA}"/>
    <hyperlink ref="H261" r:id="rId688" xr:uid="{A04BC090-2457-4C9E-939A-073E8373050D}"/>
    <hyperlink ref="H199" r:id="rId689" xr:uid="{FDA3C32A-D195-44C6-ADF7-BC0D7EE130CD}"/>
    <hyperlink ref="H910" r:id="rId690" xr:uid="{5058185B-EBF7-48A8-8BA9-8AF1336724FE}"/>
    <hyperlink ref="H1044" r:id="rId691" xr:uid="{7BAE802F-A673-4C6B-AF91-1EA5195CD298}"/>
    <hyperlink ref="H747" r:id="rId692" xr:uid="{E659EE43-BFDE-4B24-B40F-E1470F28D9A3}"/>
    <hyperlink ref="H1163" r:id="rId693" xr:uid="{61C4C895-69D2-45C8-9AE2-3C3F8879A5BC}"/>
    <hyperlink ref="H959" r:id="rId694" xr:uid="{79A50D15-39C8-45B5-AF06-3BF1DFD0425D}"/>
    <hyperlink ref="H287" r:id="rId695" xr:uid="{B958F87E-9227-421D-9865-49A82B502610}"/>
    <hyperlink ref="H1355" r:id="rId696" xr:uid="{D8CBBDE6-3A85-4A48-B25E-74C1C8826D25}"/>
    <hyperlink ref="H859" r:id="rId697" xr:uid="{9D59A5DA-B62F-4188-A6A1-2AE126A895B4}"/>
    <hyperlink ref="H108" r:id="rId698" xr:uid="{40BB081B-BF55-496D-BA98-15767BC94B5C}"/>
    <hyperlink ref="H184" r:id="rId699" xr:uid="{22434DE7-2589-48F1-A3B9-4BC9827CB9D2}"/>
    <hyperlink ref="H1326" r:id="rId700" xr:uid="{11352CE8-C341-4EC0-9B01-DDE206168C10}"/>
    <hyperlink ref="H191" r:id="rId701" xr:uid="{EBFA441F-C291-496D-AB1C-0256742EEB07}"/>
    <hyperlink ref="H292" r:id="rId702" xr:uid="{375B2889-728F-4913-844A-BD40C95FCBAF}"/>
    <hyperlink ref="H923" r:id="rId703" xr:uid="{C80A6055-E7B8-4E97-B42F-3A91C9DAADCD}"/>
    <hyperlink ref="H266" r:id="rId704" xr:uid="{3D7D2862-DED1-44B2-80A1-37C6616D4033}"/>
    <hyperlink ref="H263" r:id="rId705" xr:uid="{2F2B17C3-BEC4-4EEE-B3C4-DAD3B89CA2F2}"/>
    <hyperlink ref="H931" r:id="rId706" xr:uid="{A4542221-5EAB-4058-A305-97EE50EA3214}"/>
    <hyperlink ref="H1113" r:id="rId707" xr:uid="{84469614-0507-43E4-AF33-236BE15051CB}"/>
    <hyperlink ref="H1453" r:id="rId708" xr:uid="{43D46F0B-03E3-42CD-B2B9-A741E07EFACA}"/>
    <hyperlink ref="H262" r:id="rId709" xr:uid="{367CDE1D-D40A-4930-BFDC-2917DE5B8FD8}"/>
    <hyperlink ref="H257" r:id="rId710" xr:uid="{297C1DCA-DE23-4832-928C-857E2FB1BB79}"/>
    <hyperlink ref="H1152" r:id="rId711" xr:uid="{D97E7B89-352B-49C8-B112-575D6DE27581}"/>
    <hyperlink ref="H321" r:id="rId712" xr:uid="{5DDF285A-B5D6-43F0-B93B-061300DA1ABB}"/>
    <hyperlink ref="H356" r:id="rId713" xr:uid="{328FBE43-A7EB-4351-9872-9B699D229052}"/>
    <hyperlink ref="H881" r:id="rId714" xr:uid="{1E1BFB9C-7C96-4162-9809-81EDD1E08C55}"/>
    <hyperlink ref="H385" r:id="rId715" xr:uid="{37DEAA3A-8212-4B8A-BC78-107BF5D6BE5E}"/>
    <hyperlink ref="H340" r:id="rId716" xr:uid="{8E320B4D-A6A9-464D-857C-7EF989DB0CB9}"/>
    <hyperlink ref="H560" r:id="rId717" xr:uid="{7C9ED48D-D33B-43D7-A67D-CE25C034E8A2}"/>
    <hyperlink ref="H156" r:id="rId718" xr:uid="{56323541-9C7A-4999-8754-2609D5B9829F}"/>
    <hyperlink ref="H13" r:id="rId719" xr:uid="{5BD28901-C65E-43BE-A9DF-3AAC364BD470}"/>
    <hyperlink ref="H1197" r:id="rId720" xr:uid="{8B09E3EB-DEE0-4277-A46E-42F1EF763B63}"/>
    <hyperlink ref="H306" r:id="rId721" xr:uid="{CD1DE104-40EE-4C52-B6E4-4F5EB6E31945}"/>
    <hyperlink ref="H328" r:id="rId722" xr:uid="{8653D6C5-EF54-4778-AD20-E5B0E00FBF54}"/>
    <hyperlink ref="H1375" r:id="rId723" xr:uid="{3362A0DF-B2C6-47F4-A5A6-6C61DD2B5118}"/>
    <hyperlink ref="H1216" r:id="rId724" xr:uid="{8796111E-3744-4AFE-87B6-8899DCAC6B6A}"/>
    <hyperlink ref="H314" r:id="rId725" xr:uid="{A20874E3-5588-4280-AF76-22ACF514F1DB}"/>
    <hyperlink ref="H348" r:id="rId726" xr:uid="{E1098A30-CB0D-4F5E-A0BD-AA9795BE31A7}"/>
    <hyperlink ref="H1454" r:id="rId727" xr:uid="{2447A5A8-ED4D-4524-A483-E06120A20D80}"/>
    <hyperlink ref="H627" r:id="rId728" xr:uid="{51B51AEC-6EE3-45EC-A324-E32FE10C00BF}"/>
    <hyperlink ref="H645" r:id="rId729" xr:uid="{9636BFE1-4403-4FB0-9552-375D2EE8B21F}"/>
    <hyperlink ref="H376" r:id="rId730" xr:uid="{588A9668-EA99-4CF3-9815-B24F6653006D}"/>
    <hyperlink ref="H877" r:id="rId731" xr:uid="{E778CC52-D258-4331-B11D-0FBB09250F3B}"/>
    <hyperlink ref="H19" r:id="rId732" xr:uid="{DB487BAE-5F8E-45A1-A39E-F0F448258018}"/>
    <hyperlink ref="H1085" r:id="rId733" xr:uid="{E666674D-D81B-4467-9D4B-2AE14C68CBC1}"/>
    <hyperlink ref="H1074" r:id="rId734" xr:uid="{F80EE3CC-D887-4C4E-A1D6-EFEA95285B81}"/>
    <hyperlink ref="H882" r:id="rId735" xr:uid="{0DBDD091-5D04-4CC5-B725-C33ED05E4AAA}"/>
    <hyperlink ref="H1324" r:id="rId736" xr:uid="{1A0609F2-750C-4D44-9CB9-662DBA854E97}"/>
    <hyperlink ref="H295" r:id="rId737" xr:uid="{AD3C7E4C-3D36-451C-927D-612E9E125D75}"/>
    <hyperlink ref="H1040" r:id="rId738" xr:uid="{11A13E7D-C06F-4BAD-9007-EABB6E1A4B05}"/>
    <hyperlink ref="H537" r:id="rId739" xr:uid="{4ACF06FC-1F38-4B43-9D80-DBEF09EE49DF}"/>
    <hyperlink ref="H909" r:id="rId740" xr:uid="{95FC22BC-D32D-4C39-B6A6-5F57E23B2C6C}"/>
    <hyperlink ref="H1455" r:id="rId741" xr:uid="{45AA8B31-79A8-49F7-A0B6-664E476C9E18}"/>
    <hyperlink ref="H1034" r:id="rId742" xr:uid="{367BBA24-95D9-403C-BA5D-4A870B00DA74}"/>
    <hyperlink ref="H654" r:id="rId743" xr:uid="{1CD8C46F-C35D-4E37-B99E-58BABC45F68A}"/>
    <hyperlink ref="H286" r:id="rId744" xr:uid="{B1381794-3D5C-4FF8-BA37-A61FB3EC3FEC}"/>
    <hyperlink ref="H298" r:id="rId745" xr:uid="{0BE9391B-A3D7-4946-A9CB-D7CC3711F6EC}"/>
    <hyperlink ref="H259" r:id="rId746" xr:uid="{011D31AA-255B-4282-80DB-9FE03EF3EDA3}"/>
    <hyperlink ref="H41" r:id="rId747" xr:uid="{22D20FFA-7C5B-4717-8ADF-B263D8CE93A3}"/>
    <hyperlink ref="H81" r:id="rId748" xr:uid="{19712555-6E5C-4977-93E8-079EF4134ACB}"/>
    <hyperlink ref="H258" r:id="rId749" xr:uid="{B1213FF3-2502-4269-842A-BA6A78A9B41F}"/>
    <hyperlink ref="H692" r:id="rId750" xr:uid="{962A4C30-4DF0-4E7E-8A86-A65616374070}"/>
    <hyperlink ref="H254" r:id="rId751" xr:uid="{3F416FF8-5DB9-48E6-A29E-C4FC32710BD6}"/>
    <hyperlink ref="H309" r:id="rId752" xr:uid="{4AC5C2CA-96EE-4B10-8D0B-965E6DF7B1B2}"/>
    <hyperlink ref="H916" r:id="rId753" xr:uid="{648D2518-ECD7-4F1E-910E-5D104941EB31}"/>
    <hyperlink ref="H119" r:id="rId754" xr:uid="{A19F0A59-F6B8-47B3-8291-18838F86BA5C}"/>
    <hyperlink ref="H1046" r:id="rId755" xr:uid="{8323231D-E685-4824-B4F4-F10B2B4B100D}"/>
    <hyperlink ref="H444" r:id="rId756" xr:uid="{A2F614B6-8E5D-463F-B048-159F88EA284C}"/>
    <hyperlink ref="H441" r:id="rId757" xr:uid="{6664DAF4-99E7-4B39-A2A0-4B274F531E73}"/>
    <hyperlink ref="H626" r:id="rId758" xr:uid="{C9098BE6-8A49-4800-B026-0E5B6B8911ED}"/>
    <hyperlink ref="H332" r:id="rId759" xr:uid="{17F66977-CC13-4375-9294-9EC18EA0437B}"/>
    <hyperlink ref="H1094" r:id="rId760" xr:uid="{F7DBECEB-A7E0-455C-9C59-24F50020EAB2}"/>
    <hyperlink ref="H315" r:id="rId761" xr:uid="{A9FC1645-64D9-4DB1-86A6-61D9BD1116DF}"/>
    <hyperlink ref="H1063" r:id="rId762" xr:uid="{71307D2A-1BEC-46E4-AB3F-CD37EF5DB32D}"/>
    <hyperlink ref="H995" r:id="rId763" xr:uid="{297FFBF9-D668-4089-9984-F5509B41B14C}"/>
    <hyperlink ref="H464" r:id="rId764" xr:uid="{9EAA8369-96D7-4DC5-B3A2-29B9AC34984F}"/>
    <hyperlink ref="H329" r:id="rId765" xr:uid="{DE5C80C8-3825-4904-9F70-E6F345A2DDF7}"/>
    <hyperlink ref="H486" r:id="rId766" xr:uid="{17F62CF5-804C-46D9-A69A-6AC348D772D8}"/>
    <hyperlink ref="H324" r:id="rId767" xr:uid="{2C06D2E9-418C-421B-820C-BFC86EC312FE}"/>
    <hyperlink ref="H55" r:id="rId768" xr:uid="{10C83AED-4D49-4221-B097-E5ED7EB848C8}"/>
    <hyperlink ref="H1217" r:id="rId769" xr:uid="{3D87DA32-65FA-423D-9230-394049A0AE18}"/>
    <hyperlink ref="H1000" r:id="rId770" xr:uid="{F418ED74-F0B3-4ACB-B0B4-C4C3BB15FC33}"/>
    <hyperlink ref="H961" r:id="rId771" xr:uid="{DD1D3D4C-54CF-4C05-B4E3-9372D06CADAB}"/>
    <hyperlink ref="H956" r:id="rId772" xr:uid="{8095AA72-2EE9-42C9-9B1E-2D0E011009E5}"/>
    <hyperlink ref="H379" r:id="rId773" xr:uid="{7D5B6A23-4E47-4293-AA72-1A366812CCFC}"/>
    <hyperlink ref="H94" r:id="rId774" xr:uid="{B67CDBFE-02BB-4994-ADEA-EC8CBE86C667}"/>
    <hyperlink ref="H1060" r:id="rId775" xr:uid="{7BBE1F21-3A0C-4E06-A86F-5910E3C5AF34}"/>
    <hyperlink ref="H414" r:id="rId776" xr:uid="{2E1BAB8C-AAB6-4C9E-9786-846CA2D5577A}"/>
    <hyperlink ref="H806" r:id="rId777" xr:uid="{4954E25E-0FEC-45F8-9A8C-D7CEECEC4D5C}"/>
    <hyperlink ref="H269" r:id="rId778" xr:uid="{B506C6B8-D195-4333-986D-C2ABE0CE3204}"/>
    <hyperlink ref="H1061" r:id="rId779" xr:uid="{EEC4C75E-CE6C-4467-8B64-666D05364FD8}"/>
    <hyperlink ref="H313" r:id="rId780" xr:uid="{A4A32468-9344-45BD-AD40-F33D73FDC4A2}"/>
    <hyperlink ref="H285" r:id="rId781" xr:uid="{06A2EE87-8F4B-420C-B4B6-24649D32AD78}"/>
    <hyperlink ref="H631" r:id="rId782" xr:uid="{A607ACF8-C54C-4D2A-A056-33547FBD455D}"/>
    <hyperlink ref="H632" r:id="rId783" xr:uid="{E1C79E3A-2903-4748-A4E0-3A312CA5FD24}"/>
    <hyperlink ref="H1456" r:id="rId784" xr:uid="{1F2928F5-7D6B-4DE1-A28F-5D13BAF2B28A}"/>
    <hyperlink ref="H895" r:id="rId785" xr:uid="{EE471418-FFC2-4397-B47E-D616925495CC}"/>
    <hyperlink ref="H533" r:id="rId786" xr:uid="{32B8B1F4-7C2D-4350-AC72-AEBBFF6F4FE4}"/>
    <hyperlink ref="H247" r:id="rId787" xr:uid="{3D5E0C70-D2CF-42F5-BC4E-D8DD48C563D2}"/>
    <hyperlink ref="H281" r:id="rId788" xr:uid="{0CBD64DD-0257-4E48-B759-2DB11B7AEA58}"/>
    <hyperlink ref="H42" r:id="rId789" xr:uid="{42937131-42CF-4E2B-AF72-D0EE623BE667}"/>
    <hyperlink ref="H304" r:id="rId790" xr:uid="{A021CC47-1DC4-4544-8268-5D9BC232638A}"/>
    <hyperlink ref="H466" r:id="rId791" xr:uid="{A6B5F991-40EC-4663-8D1B-4681EBE5C9E6}"/>
    <hyperlink ref="H1310" r:id="rId792" xr:uid="{E5383223-5D76-490A-B217-07A9B8081B84}"/>
    <hyperlink ref="H458" r:id="rId793" xr:uid="{B48C670A-A6E7-4159-BC15-1E827E2DABB7}"/>
    <hyperlink ref="H358" r:id="rId794" xr:uid="{BBB2559B-B8F9-4AA6-B1B9-73F9874C51DB}"/>
    <hyperlink ref="H561" r:id="rId795" xr:uid="{90B49A66-B3E0-4781-BACE-2B83623C83D9}"/>
    <hyperlink ref="H1100" r:id="rId796" xr:uid="{16381F28-B6EA-4371-8EAF-63B5F5751BD6}"/>
    <hyperlink ref="H973" r:id="rId797" xr:uid="{FF880360-40AD-4E2C-AA6C-D8E44E4E3B2F}"/>
    <hyperlink ref="H333" r:id="rId798" xr:uid="{D0FB975A-6603-4DD2-B921-9C70FDFC4527}"/>
    <hyperlink ref="H592" r:id="rId799" xr:uid="{6A0ABFD9-737D-4016-A362-8D12108E15E0}"/>
    <hyperlink ref="H618" r:id="rId800" xr:uid="{E2774AFB-878E-47E4-9130-8B62FA501A54}"/>
    <hyperlink ref="H308" r:id="rId801" xr:uid="{603F4F5A-C528-4FAC-8F16-DE183713A2D2}"/>
    <hyperlink ref="H1457" r:id="rId802" xr:uid="{7314AA76-EDAC-4C5B-9211-7AC2CCE01232}"/>
    <hyperlink ref="H887" r:id="rId803" xr:uid="{62414106-60FB-43C0-A5D9-0D4184C47A67}"/>
    <hyperlink ref="H649" r:id="rId804" xr:uid="{26954237-776F-4EC5-99BC-A725375D9571}"/>
    <hyperlink ref="H942" r:id="rId805" xr:uid="{74D4A104-CDF7-43F2-A678-B1C343B25468}"/>
    <hyperlink ref="H273" r:id="rId806" xr:uid="{8E514FDE-962B-427B-B674-D308BAA664BC}"/>
    <hyperlink ref="H1128" r:id="rId807" xr:uid="{BC8F0697-789B-4717-86A1-5F9FEFAAB0A5}"/>
    <hyperlink ref="H954" r:id="rId808" xr:uid="{7B9618F8-EE49-427B-949E-6919908C13AE}"/>
    <hyperlink ref="H628" r:id="rId809" xr:uid="{707940E8-E95E-4B6B-8E17-59EC247587A4}"/>
    <hyperlink ref="H172" r:id="rId810" xr:uid="{ACFA040A-31B2-43CF-9267-3ADDBE3C25E6}"/>
    <hyperlink ref="H243" r:id="rId811" xr:uid="{92A6B219-DF09-4A2A-AE5C-5D68E0F85E5A}"/>
    <hyperlink ref="H1211" r:id="rId812" xr:uid="{72FAFAE5-831E-480C-9BB9-858C838387AF}"/>
    <hyperlink ref="H1242" r:id="rId813" xr:uid="{EB449C38-14AF-40A8-8243-EDE927F76C04}"/>
    <hyperlink ref="H1160" r:id="rId814" xr:uid="{2F3878AA-0658-47F0-A002-A1A87F733CA8}"/>
    <hyperlink ref="H360" r:id="rId815" xr:uid="{D8E4E306-5103-40C0-8D69-214C17EF935E}"/>
    <hyperlink ref="H255" r:id="rId816" xr:uid="{37ED7D4D-FE80-469F-BF2F-1D03CC43C785}"/>
    <hyperlink ref="H824" r:id="rId817" xr:uid="{EAD27C3F-8CC9-468D-99F7-9361274185B1}"/>
    <hyperlink ref="H1458" r:id="rId818" xr:uid="{D329F48A-2579-4D46-8328-E16AFD166350}"/>
    <hyperlink ref="H483" r:id="rId819" xr:uid="{C1E7C4E0-3E04-450D-9135-1A17BF1FCA65}"/>
    <hyperlink ref="H1459" r:id="rId820" xr:uid="{ACB5F247-55FE-4B09-88F5-21E189AEB0F7}"/>
    <hyperlink ref="H289" r:id="rId821" xr:uid="{91CC2DBC-6616-454E-BF74-E411FBB7E852}"/>
    <hyperlink ref="H452" r:id="rId822" xr:uid="{31AB4DDB-41C6-4ACE-946F-234048DD8585}"/>
    <hyperlink ref="H1215" r:id="rId823" xr:uid="{EECA54D0-DA3F-4204-8CC1-17A5E5B9047D}"/>
    <hyperlink ref="H1460" r:id="rId824" xr:uid="{27ACB2CE-FE52-4BCF-8513-E56A9AEB568A}"/>
    <hyperlink ref="H278" r:id="rId825" xr:uid="{8DBDD024-0D82-42E4-95F8-89281867836D}"/>
    <hyperlink ref="H963" r:id="rId826" xr:uid="{1144DC16-1065-4AF5-883D-689BCEF9DEE9}"/>
    <hyperlink ref="H1035" r:id="rId827" xr:uid="{4BAB94E7-16B3-4A01-BBE2-CDA94CA98FA7}"/>
    <hyperlink ref="H596" r:id="rId828" xr:uid="{80A9BA53-848D-4285-BAAC-D6EF0FBBC9FF}"/>
    <hyperlink ref="H89" r:id="rId829" xr:uid="{332DED70-456A-438F-9638-087E9BD19694}"/>
    <hyperlink ref="H1461" r:id="rId830" xr:uid="{53782EEB-7ED5-47A0-826E-4A9F9549590D}"/>
    <hyperlink ref="H1023" r:id="rId831" xr:uid="{8C994906-DA55-4B36-882A-03E95CDFCD51}"/>
    <hyperlink ref="H727" r:id="rId832" xr:uid="{C6A76550-2588-4889-99D1-107B0C5FCCBF}"/>
    <hyperlink ref="H398" r:id="rId833" xr:uid="{8F0613D5-BAAC-4C18-8A4A-31B76E9F16FA}"/>
    <hyperlink ref="H21" r:id="rId834" xr:uid="{51D25C21-739F-423F-9112-E0FE12FF88ED}"/>
    <hyperlink ref="H1384" r:id="rId835" xr:uid="{4FE4911D-66D6-4F42-95CF-02629E41F090}"/>
    <hyperlink ref="H1089" r:id="rId836" xr:uid="{93964B16-CB28-4570-8B30-D95ADE3AAA0E}"/>
    <hyperlink ref="H337" r:id="rId837" xr:uid="{CE36A445-5F62-4B31-BF2F-465A26761975}"/>
    <hyperlink ref="H1462" r:id="rId838" xr:uid="{52EEF297-9E85-421A-AA84-DB8AC72D4A72}"/>
    <hyperlink ref="H139" r:id="rId839" xr:uid="{0C1A54D4-F757-4744-98B2-0FEAB44EB4C8}"/>
    <hyperlink ref="H14" r:id="rId840" xr:uid="{B3F223FA-051A-480B-A70B-74F4A5E4A832}"/>
    <hyperlink ref="H1159" r:id="rId841" xr:uid="{72622528-B3DE-4DAA-934B-C087B3A91DEF}"/>
    <hyperlink ref="H355" r:id="rId842" xr:uid="{B419F9AD-5319-47F3-9761-F83DBE718331}"/>
    <hyperlink ref="H980" r:id="rId843" xr:uid="{B0CCE39A-BF40-438D-A13F-5FB993B8676B}"/>
    <hyperlink ref="H404" r:id="rId844" xr:uid="{64852DB8-C119-478C-AE33-AC51D5783859}"/>
    <hyperlink ref="H310" r:id="rId845" xr:uid="{1454D9F0-C2D4-4BC2-8E97-014E2A9A266C}"/>
    <hyperlink ref="H121" r:id="rId846" xr:uid="{BB7501D4-B1DC-4F5D-BF1E-671FA808716F}"/>
    <hyperlink ref="H565" r:id="rId847" xr:uid="{C3B873B2-4073-4845-98DB-640FFA26164C}"/>
    <hyperlink ref="H271" r:id="rId848" xr:uid="{4FECAC7F-17FA-4C15-85A4-26D51AA3B61F}"/>
    <hyperlink ref="H683" r:id="rId849" xr:uid="{1E5AE49A-3B81-4C57-AC9B-C69A8AC591BD}"/>
    <hyperlink ref="H320" r:id="rId850" xr:uid="{9A674A33-BA4F-45F5-A80F-5AF11E94FA47}"/>
    <hyperlink ref="H978" r:id="rId851" xr:uid="{9DE95139-A17E-4DD4-A44D-56A2F9493AB7}"/>
    <hyperlink ref="H1062" r:id="rId852" xr:uid="{1A6F717D-8B46-41A2-8AC3-BE812C37802F}"/>
    <hyperlink ref="H647" r:id="rId853" xr:uid="{76AD73CD-1EA2-468C-88E2-62726F991BCA}"/>
    <hyperlink ref="H316" r:id="rId854" xr:uid="{8DAF97E3-A5BB-471D-83A1-22EABDAB41AE}"/>
    <hyperlink ref="H311" r:id="rId855" xr:uid="{A155E224-9B1C-4FC1-83FF-AF69B7112EF5}"/>
    <hyperlink ref="H1339" r:id="rId856" xr:uid="{4BD71B49-2ABA-4F95-B8EE-0EF30AC5D82D}"/>
    <hyperlink ref="H857" r:id="rId857" xr:uid="{B4D7AC21-CFF0-417E-B43C-246B62536727}"/>
    <hyperlink ref="H1386" r:id="rId858" xr:uid="{7176F04F-6523-4FE4-A2BE-20C29218BDCF}"/>
    <hyperlink ref="H65" r:id="rId859" xr:uid="{5C718C86-5365-4CF0-8942-4447A62FBB61}"/>
    <hyperlink ref="H1092" r:id="rId860" xr:uid="{1AF0E602-A0B9-4174-AD41-DC09EF4B8D9E}"/>
    <hyperlink ref="H878" r:id="rId861" xr:uid="{CE21E349-6478-473D-B67E-C610A735A2CF}"/>
    <hyperlink ref="H528" r:id="rId862" xr:uid="{EB916C53-2B17-48E7-9036-D69A993B8B41}"/>
    <hyperlink ref="H1202" r:id="rId863" xr:uid="{63E407BA-CF79-46C0-8BA6-9622CD729445}"/>
    <hyperlink ref="H122" r:id="rId864" xr:uid="{6E551C55-B121-4A87-8255-176F14B35704}"/>
    <hyperlink ref="H1123" r:id="rId865" xr:uid="{88984B96-44D1-485B-8B31-280DFFF1CE78}"/>
    <hyperlink ref="H681" r:id="rId866" xr:uid="{548A6C59-C0FC-4A4A-9360-1542F0BAD2AC}"/>
    <hyperlink ref="H834" r:id="rId867" xr:uid="{FA80C49E-FC8C-44F2-A13E-FE8DD5D9C07B}"/>
    <hyperlink ref="H1399" r:id="rId868" xr:uid="{393A184D-3B89-4C9C-B441-8B421A3E580F}"/>
    <hyperlink ref="H653" r:id="rId869" xr:uid="{9908B8FD-3D59-4727-8E0A-66223E60C97D}"/>
    <hyperlink ref="H1463" r:id="rId870" xr:uid="{B964F0A4-A857-4FFE-8BAA-0DF77B7937A2}"/>
    <hyperlink ref="H1464" r:id="rId871" xr:uid="{327C412E-54F4-4158-97EE-FBB79D59D2FE}"/>
    <hyperlink ref="H164" r:id="rId872" xr:uid="{873DD64E-A696-4D2F-901E-997079D465FD}"/>
    <hyperlink ref="H1465" r:id="rId873" xr:uid="{C7E5ED7A-F92D-4795-916C-591B555AEA17}"/>
    <hyperlink ref="H20" r:id="rId874" xr:uid="{9671813E-79B8-4E2B-A52A-237F16D31826}"/>
    <hyperlink ref="H440" r:id="rId875" xr:uid="{D00D49E8-55A3-48F6-972A-5BB8F2775B13}"/>
    <hyperlink ref="H779" r:id="rId876" xr:uid="{ADEA2A5B-CE45-4446-B3ED-64B8B2AB1182}"/>
    <hyperlink ref="H431" r:id="rId877" xr:uid="{95CB55A7-91F4-4922-957E-274D35871B0C}"/>
    <hyperlink ref="H749" r:id="rId878" xr:uid="{F33AF195-27E1-4B83-A84B-99E0C89B006B}"/>
    <hyperlink ref="H1032" r:id="rId879" xr:uid="{CC67319E-39F5-4CCE-BB25-33D2A9A096D2}"/>
    <hyperlink ref="H1020" r:id="rId880" xr:uid="{3128190E-9E8B-4398-AEF1-A696F0AC2BF9}"/>
    <hyperlink ref="H349" r:id="rId881" xr:uid="{6243F612-0C55-4168-A40F-4D0222CF5EAF}"/>
    <hyperlink ref="H1286" r:id="rId882" xr:uid="{9ADE3BE6-77AD-4839-8FB5-629FC6F30CB0}"/>
    <hyperlink ref="H832" r:id="rId883" xr:uid="{230CBC06-8AE1-42EA-91C0-83566BDFD95D}"/>
    <hyperlink ref="H1466" r:id="rId884" xr:uid="{8A1C6E5F-92DB-4DF9-B371-125B49D4C18E}"/>
    <hyperlink ref="H357" r:id="rId885" xr:uid="{7AC8125F-5FC1-4F53-8677-AFC8462B8860}"/>
    <hyperlink ref="H767" r:id="rId886" xr:uid="{163743D5-9D14-47B3-8ABE-0EA1DAB5353B}"/>
    <hyperlink ref="H595" r:id="rId887" xr:uid="{32F256A1-60AB-48DE-BA29-81AC8313CAA6}"/>
    <hyperlink ref="H507" r:id="rId888" xr:uid="{BBCC90E9-4835-4C0E-B246-FB000E27FA8A}"/>
    <hyperlink ref="H876" r:id="rId889" xr:uid="{F40B137F-093A-4751-B738-1001B8E1BF0F}"/>
    <hyperlink ref="H1222" r:id="rId890" xr:uid="{82415F96-2C39-41E8-93F7-46C37D6B31FC}"/>
    <hyperlink ref="H556" r:id="rId891" xr:uid="{6C5D6E8C-BEA7-40B7-B3C8-7EFBAD6678E6}"/>
    <hyperlink ref="H819" r:id="rId892" xr:uid="{B3B3EB2C-80BC-43F3-B576-A5600C89BA80}"/>
    <hyperlink ref="H1467" r:id="rId893" xr:uid="{04473827-9F77-453F-AF2C-D3E1A7BC4892}"/>
    <hyperlink ref="H1363" r:id="rId894" xr:uid="{95CEFE62-8719-4E13-9D25-0ED3F0BA04F5}"/>
    <hyperlink ref="H1289" r:id="rId895" xr:uid="{1B2A5033-E5F4-40AF-9138-904F9561DDF7}"/>
    <hyperlink ref="H498" r:id="rId896" xr:uid="{993415D7-E373-4EBF-A9AA-01E5585E7D23}"/>
    <hyperlink ref="H1229" r:id="rId897" xr:uid="{D2C4535F-C663-4E3F-B007-06D5DBFB5CD7}"/>
    <hyperlink ref="H1290" r:id="rId898" xr:uid="{FF91356F-1005-4324-A427-CE23471341D2}"/>
    <hyperlink ref="H998" r:id="rId899" xr:uid="{82AA6061-F2DC-4C84-9EE2-401E78427CD0}"/>
    <hyperlink ref="H1265" r:id="rId900" xr:uid="{4BA50B00-B96F-4EE0-B000-03F28905466D}"/>
    <hyperlink ref="H1230" r:id="rId901" xr:uid="{54DFA9C8-EDC4-42B0-958C-8D1F9AE238BB}"/>
    <hyperlink ref="H1130" r:id="rId902" xr:uid="{2A2434F9-03EE-4E82-BD45-E3E1367E87E6}"/>
    <hyperlink ref="H290" r:id="rId903" xr:uid="{FDF2A522-E1A2-4382-9E8E-B44B91D904B7}"/>
    <hyperlink ref="H64" r:id="rId904" xr:uid="{937FEA09-D464-4801-A049-FF4AF012ED7D}"/>
    <hyperlink ref="H153" r:id="rId905" xr:uid="{E2E80E2E-322E-409F-8798-F9EA09A4C90A}"/>
    <hyperlink ref="H1244" r:id="rId906" xr:uid="{BA051F42-2F24-41B1-87E3-337DFA40D081}"/>
    <hyperlink ref="H1267" r:id="rId907" xr:uid="{5F2CDFF1-F873-48C3-B6BC-01157CB05772}"/>
    <hyperlink ref="H1468" r:id="rId908" xr:uid="{C085F106-1067-4805-AA9C-B2E73D36AE71}"/>
    <hyperlink ref="H837" r:id="rId909" xr:uid="{5FE81824-B991-40E1-8E75-0917EBFE9AA4}"/>
    <hyperlink ref="H1185" r:id="rId910" xr:uid="{55E9197D-F29E-474B-AC88-046474A21782}"/>
    <hyperlink ref="H403" r:id="rId911" xr:uid="{01115171-B29A-43B9-BB82-251B4B1EDDC0}"/>
    <hyperlink ref="H446" r:id="rId912" xr:uid="{4B04A8DC-20B9-4EDF-B9E5-BE573A5B841B}"/>
    <hyperlink ref="H396" r:id="rId913" xr:uid="{31D1C8A4-A02C-4C7C-B56A-4D27E4C21FAD}"/>
    <hyperlink ref="H1263" r:id="rId914" xr:uid="{F938675D-8C14-425A-B836-B1677FD1580C}"/>
    <hyperlink ref="H1096" r:id="rId915" xr:uid="{A71A9891-0E25-4852-882B-6A1E0295ECA0}"/>
    <hyperlink ref="H391" r:id="rId916" xr:uid="{8F16FBE2-F8C2-4560-A2A0-B96F5A82B789}"/>
    <hyperlink ref="H735" r:id="rId917" xr:uid="{E6D2D7DC-CBDC-4F28-832E-3E93C5CF7E70}"/>
    <hyperlink ref="H1469" r:id="rId918" xr:uid="{9B068F45-A2CD-4EAD-A1F4-CA65E0898B6F}"/>
    <hyperlink ref="H1021" r:id="rId919" xr:uid="{DE547C47-E1DC-4209-B675-456432D863E5}"/>
    <hyperlink ref="H66" r:id="rId920" xr:uid="{2FB669AB-25FC-46B6-86BC-097A13BB648A}"/>
    <hyperlink ref="H380" r:id="rId921" xr:uid="{1255832D-D5B5-4541-8D63-880E653C10F4}"/>
    <hyperlink ref="H977" r:id="rId922" xr:uid="{2D3BFEB4-C388-44BC-A029-122BF70DF374}"/>
    <hyperlink ref="H1391" r:id="rId923" xr:uid="{4D095D1A-948D-4A6A-9EE2-533E1CD98F1D}"/>
    <hyperlink ref="H421" r:id="rId924" xr:uid="{C7C48368-6EB7-4DEE-BB9F-58DFBED18345}"/>
    <hyperlink ref="H612" r:id="rId925" xr:uid="{98D0E92C-41D4-4CE6-83E4-18AC1DE5EE3F}"/>
    <hyperlink ref="H1470" r:id="rId926" xr:uid="{3D58EEDE-E791-4F81-87C0-9B9A2FDD5324}"/>
    <hyperlink ref="H785" r:id="rId927" xr:uid="{2898F342-1C59-4EEB-BF41-5A102A33F909}"/>
    <hyperlink ref="H593" r:id="rId928" xr:uid="{3EDB82D8-A46D-4A09-8A77-6AE19B844F26}"/>
    <hyperlink ref="H1191" r:id="rId929" xr:uid="{60EC57F8-33EF-468A-A458-19971BB69AED}"/>
    <hyperlink ref="H800" r:id="rId930" xr:uid="{2BEF65C0-993A-41EE-B595-91F14081ECED}"/>
    <hyperlink ref="H836" r:id="rId931" xr:uid="{10AAB7E3-A2E3-4703-8CAE-9DAC07178DE1}"/>
    <hyperlink ref="H620" r:id="rId932" xr:uid="{25EB9318-BBF3-4A0A-8D8E-A2FEC8986486}"/>
    <hyperlink ref="H1225" r:id="rId933" xr:uid="{082B4BC9-9E77-4506-A32D-8D50CE963421}"/>
    <hyperlink ref="H729" r:id="rId934" xr:uid="{778AF610-3D11-4879-A996-962DB4FDFAF0}"/>
    <hyperlink ref="H506" r:id="rId935" xr:uid="{EFF837F9-99F3-4F25-84C2-A4B413F58424}"/>
    <hyperlink ref="H1214" r:id="rId936" xr:uid="{64F38812-2BD4-4980-B070-7988CB6DCF72}"/>
    <hyperlink ref="H469" r:id="rId937" xr:uid="{E8113074-13EA-4BF5-B1EF-79381FA0BD7F}"/>
    <hyperlink ref="H40" r:id="rId938" xr:uid="{E4A36585-3917-4550-9734-981912E99C19}"/>
    <hyperlink ref="H1076" r:id="rId939" xr:uid="{BF656DB5-3F7A-4B6E-8CB4-52C07C130486}"/>
    <hyperlink ref="H985" r:id="rId940" xr:uid="{FC4BFA8C-9D3B-443B-ADB4-23EB3CE07C13}"/>
    <hyperlink ref="H1367" r:id="rId941" xr:uid="{9C4E4987-9FE0-443A-8D39-A6C209251CAD}"/>
    <hyperlink ref="H1328" r:id="rId942" xr:uid="{AD740C47-4BBA-458A-9A39-EA3AC9048069}"/>
    <hyperlink ref="H1162" r:id="rId943" xr:uid="{D4A3C30B-8F1A-43CA-B2B7-4A042053088A}"/>
    <hyperlink ref="H993" r:id="rId944" xr:uid="{40356BC2-C895-40DF-B02C-C19262B87F45}"/>
    <hyperlink ref="H1219" r:id="rId945" xr:uid="{C09261C8-1810-43B0-B1CF-6A9F5AEA5DFB}"/>
    <hyperlink ref="H703" r:id="rId946" xr:uid="{8D1E680B-6225-48C4-9615-27196CB6AD86}"/>
    <hyperlink ref="H1209" r:id="rId947" xr:uid="{8EE24355-F1CE-4106-B17B-B99274219266}"/>
    <hyperlink ref="H1120" r:id="rId948" xr:uid="{A4039060-101C-45F9-BF06-9B60AA61CFFF}"/>
    <hyperlink ref="H1471" r:id="rId949" xr:uid="{EEB50492-5928-49DB-AB52-F654AD3E0366}"/>
    <hyperlink ref="H1199" r:id="rId950" xr:uid="{5F965115-5870-425E-AFE3-1ED70BFADD8D}"/>
    <hyperlink ref="H972" r:id="rId951" xr:uid="{A433CB81-538A-4D16-9190-802F76150241}"/>
    <hyperlink ref="H190" r:id="rId952" xr:uid="{19025A4E-AF3C-494F-BFC7-25FD85FDF0F5}"/>
    <hyperlink ref="H1296" r:id="rId953" xr:uid="{1E4A76C4-76DD-404B-84A5-6511B0DD5517}"/>
    <hyperlink ref="H291" r:id="rId954" xr:uid="{5BA44672-A85E-4EC0-B8C3-D22CE565DFD6}"/>
    <hyperlink ref="H75" r:id="rId955" xr:uid="{3EBDC3C1-73B4-4368-9511-3F4FE7446B35}"/>
    <hyperlink ref="H635" r:id="rId956" xr:uid="{0CE5D3A2-7E1E-405F-9820-2F8A7ECC2CB8}"/>
    <hyperlink ref="H198" r:id="rId957" xr:uid="{76147459-B930-4549-B3DE-206D04B7107F}"/>
    <hyperlink ref="H300" r:id="rId958" xr:uid="{064047BA-E52E-4DDD-81ED-EC163FDEB2F4}"/>
    <hyperlink ref="H151" r:id="rId959" xr:uid="{3713517F-31AB-4A88-8C1D-2250AC9956AB}"/>
    <hyperlink ref="H1472" r:id="rId960" xr:uid="{708F6FCC-9FFD-4C43-B840-979925D17000}"/>
    <hyperlink ref="H1354" r:id="rId961" xr:uid="{445F2FCE-BDCA-4DF1-ACE3-B77AD506A28A}"/>
    <hyperlink ref="H282" r:id="rId962" xr:uid="{3985D803-6CDC-4B05-876C-11087C402E63}"/>
    <hyperlink ref="H750" r:id="rId963" xr:uid="{596FECDA-A499-4AB9-9768-77F7E9884A2A}"/>
    <hyperlink ref="H798" r:id="rId964" xr:uid="{2C437FA4-3613-4046-9350-DDEB0DCF4BF6}"/>
    <hyperlink ref="H330" r:id="rId965" xr:uid="{DFB328F0-2491-45AD-B8C1-672608392DA4}"/>
    <hyperlink ref="H1051" r:id="rId966" xr:uid="{5EA31F1E-C13B-4968-AD8E-EA9386D41451}"/>
    <hyperlink ref="H525" r:id="rId967" xr:uid="{15C66A11-DEE3-4CCA-A378-DBD30C519EF4}"/>
    <hyperlink ref="H1293" r:id="rId968" xr:uid="{BED777D6-ADE8-483E-8C84-275DFFE895EC}"/>
    <hyperlink ref="H460" r:id="rId969" xr:uid="{E3BD29A4-27B3-4801-B70C-C86812F654DA}"/>
    <hyperlink ref="H395" r:id="rId970" xr:uid="{E8912E0F-F04D-4F41-B00B-DF4C278DA673}"/>
    <hyperlink ref="H147" r:id="rId971" xr:uid="{9D4C0EBF-4780-43FA-84C4-1AEDFDFA4C3C}"/>
    <hyperlink ref="H869" r:id="rId972" xr:uid="{D254B2B5-13E8-4FCC-BEC7-C768C21FA6B8}"/>
    <hyperlink ref="H488" r:id="rId973" xr:uid="{971BF3AD-5639-43BE-93C4-130D391ED23E}"/>
    <hyperlink ref="H134" r:id="rId974" xr:uid="{FD4BA637-5639-47D0-8679-FD19D6E8240B}"/>
    <hyperlink ref="H745" r:id="rId975" xr:uid="{A1715785-E40F-48A4-87BC-D7CA112A59BC}"/>
    <hyperlink ref="H1190" r:id="rId976" xr:uid="{F56A087B-DE2F-4DE9-A70B-42749A698BE1}"/>
    <hyperlink ref="H1069" r:id="rId977" xr:uid="{AB8CB8B8-A15E-4EC3-83ED-7988B618C152}"/>
    <hyperlink ref="H896" r:id="rId978" xr:uid="{F6D61B00-763E-4616-8798-F421712BD930}"/>
    <hyperlink ref="H155" r:id="rId979" xr:uid="{83CB5B54-AFC1-4052-AEC5-2E3F5D36AD45}"/>
    <hyperlink ref="H131" r:id="rId980" xr:uid="{8F8F17D2-BC98-4228-9FA2-717E1EAE15D2}"/>
    <hyperlink ref="H992" r:id="rId981" xr:uid="{048D9E7C-C1E3-4340-A25C-4DE685414981}"/>
    <hyperlink ref="H1294" r:id="rId982" xr:uid="{5CB8D5A0-FE43-4279-B005-04C309E57EB2}"/>
    <hyperlink ref="H921" r:id="rId983" xr:uid="{DBC3124A-7042-4138-B0A9-7255108AB212}"/>
    <hyperlink ref="H1189" r:id="rId984" xr:uid="{2E0A4A6E-2862-409C-B33F-31438BFDDB22}"/>
    <hyperlink ref="H587" r:id="rId985" xr:uid="{89674B3B-E0E2-4E40-AC9F-D0E824DB9242}"/>
    <hyperlink ref="H880" r:id="rId986" xr:uid="{FE945805-7C8B-44E4-BC00-BEA7B2DA865B}"/>
    <hyperlink ref="H470" r:id="rId987" xr:uid="{8347A327-C53D-41D8-B4D6-1E09718A934D}"/>
    <hyperlink ref="H166" r:id="rId988" xr:uid="{5A555ECF-D24A-4AD5-91F0-7DC405635690}"/>
    <hyperlink ref="H971" r:id="rId989" xr:uid="{0B9B9F86-9BD2-4202-AED3-7CE967C0A523}"/>
    <hyperlink ref="H495" r:id="rId990" xr:uid="{0CEDBFBE-6DE9-4A27-BFE6-FD242BBAAE74}"/>
    <hyperlink ref="H981" r:id="rId991" xr:uid="{B5F259AB-1A00-4D80-B525-D428943FB114}"/>
    <hyperlink ref="H146" r:id="rId992" xr:uid="{CD7CED62-81C2-488A-B648-98D0A77B9A7D}"/>
    <hyperlink ref="H428" r:id="rId993" xr:uid="{F7E7E877-6216-4EF1-B072-E451846456EF}"/>
    <hyperlink ref="H914" r:id="rId994" xr:uid="{CFD0E9A2-078A-49CD-89AE-D4CA359073B6}"/>
    <hyperlink ref="H549" r:id="rId995" xr:uid="{CF1C546D-C03C-48DA-B400-FBD7262957AC}"/>
    <hyperlink ref="H148" r:id="rId996" xr:uid="{1AB0C01F-0EB2-4238-9791-C039283D64A2}"/>
    <hyperlink ref="H383" r:id="rId997" xr:uid="{45572337-44C6-4C91-BCE5-3B4079AEDC7B}"/>
    <hyperlink ref="H1393" r:id="rId998" xr:uid="{ACB60863-2AE1-4109-8B7B-24EDCDAB1B38}"/>
    <hyperlink ref="H319" r:id="rId999" xr:uid="{3851CAB9-5CE4-4C7F-8929-9FE5042B0A29}"/>
    <hyperlink ref="H1148" r:id="rId1000" xr:uid="{7D2D0B14-4962-4CA4-8170-6A6F26553D1D}"/>
    <hyperlink ref="H1264" r:id="rId1001" xr:uid="{EBB062BF-E738-4A0F-9988-434462D1F0E2}"/>
    <hyperlink ref="H491" r:id="rId1002" xr:uid="{65B65796-84FB-491D-B3AA-A67A36032A71}"/>
    <hyperlink ref="H858" r:id="rId1003" xr:uid="{55E60EF5-CFDC-454D-B797-634552358AE8}"/>
    <hyperlink ref="H125" r:id="rId1004" xr:uid="{5CAD5B3A-0B9E-460E-982E-E6D0B44AA87B}"/>
    <hyperlink ref="H1006" r:id="rId1005" xr:uid="{835735F4-E6BF-4356-B38F-A87FDD64AA9F}"/>
    <hyperlink ref="H659" r:id="rId1006" xr:uid="{2128BF79-F02C-416A-B350-A35DC910F8B9}"/>
    <hyperlink ref="H782" r:id="rId1007" xr:uid="{13AC6677-35CB-4C52-891B-636E73299490}"/>
    <hyperlink ref="H1297" r:id="rId1008" xr:uid="{1C41F5BB-428E-46C3-96BF-5EFD1FC8B5DD}"/>
    <hyperlink ref="H179" r:id="rId1009" xr:uid="{A6FFDA8D-C785-40BD-99CB-15CEA10E7323}"/>
    <hyperlink ref="H1473" r:id="rId1010" xr:uid="{1944D31C-EF39-4AA8-BA7E-8F7254F4D982}"/>
    <hyperlink ref="H1474" r:id="rId1011" xr:uid="{98CD0B98-D98E-4179-B35D-82E1EDB898A2}"/>
    <hyperlink ref="H903" r:id="rId1012" xr:uid="{352DB4B6-43EB-4E6E-B41B-33D6705257F4}"/>
    <hyperlink ref="H76" r:id="rId1013" xr:uid="{EF10C082-DB47-4666-A783-635804F0F8CE}"/>
    <hyperlink ref="H150" r:id="rId1014" xr:uid="{0ACD0A3A-1BA9-4E77-8571-782E280D4F63}"/>
    <hyperlink ref="H1048" r:id="rId1015" xr:uid="{17590E92-10F6-4AE2-A45B-389A8CAB700F}"/>
    <hyperlink ref="H742" r:id="rId1016" xr:uid="{5CC7335F-F9AD-4843-B792-12F0C0632122}"/>
    <hyperlink ref="H1340" r:id="rId1017" xr:uid="{60F1B0B5-24ED-4456-8488-B66267B79E01}"/>
    <hyperlink ref="H541" r:id="rId1018" xr:uid="{C3413E54-A8F2-4DB7-81AB-D9BF0DD349F6}"/>
    <hyperlink ref="H448" r:id="rId1019" xr:uid="{80AF2EBF-1BAA-4BC8-A26E-E8744C0515DF}"/>
    <hyperlink ref="H163" r:id="rId1020" xr:uid="{0E800241-6D95-40DB-B9AE-A5E3556F18B8}"/>
    <hyperlink ref="H387" r:id="rId1021" xr:uid="{E3878DDB-C712-459B-9CD0-079BCE8FDE9A}"/>
    <hyperlink ref="H1335" r:id="rId1022" xr:uid="{501BE9A1-0007-484A-A067-34F4FCAEFADA}"/>
    <hyperlink ref="H353" r:id="rId1023" xr:uid="{D6338319-4560-4B31-8172-ADBBBA7CC12E}"/>
    <hyperlink ref="H327" r:id="rId1024" xr:uid="{A4C61301-AFFC-48B9-84D4-C2E5363F453C}"/>
    <hyperlink ref="H82" r:id="rId1025" xr:uid="{45DF9018-E6DE-4D14-B332-DDEEDFDFEE98}"/>
    <hyperlink ref="H897" r:id="rId1026" xr:uid="{76CA0CAA-A7CD-4C4A-8776-CEF64EDE2D7F}"/>
    <hyperlink ref="H621" r:id="rId1027" xr:uid="{95CCA32F-BB2C-40D8-A659-5FD7B8FFE99F}"/>
    <hyperlink ref="H564" r:id="rId1028" xr:uid="{A0D18D12-039A-4BB7-891A-6CE92B7C6C2B}"/>
    <hyperlink ref="H802" r:id="rId1029" xr:uid="{2C5711CF-761D-4315-A706-CC145BD68A54}"/>
    <hyperlink ref="H833" r:id="rId1030" xr:uid="{815CD3B5-029D-4967-86B7-A1E346324E30}"/>
    <hyperlink ref="H563" r:id="rId1031" xr:uid="{65FAA3B7-3B07-40B5-AE02-A9F56ED1AF60}"/>
    <hyperlink ref="H1180" r:id="rId1032" xr:uid="{2056D1CB-193C-4851-BF0A-E2BF1A86C183}"/>
    <hyperlink ref="H143" r:id="rId1033" xr:uid="{BC687787-A570-4B18-8A6C-4E6F7E8701ED}"/>
    <hyperlink ref="H1178" r:id="rId1034" xr:uid="{6EC3D4E6-2AA1-4C72-A30B-7AE08E433849}"/>
    <hyperlink ref="H823" r:id="rId1035" xr:uid="{091F8F6C-173F-4C2C-84F9-DE2DEE60A2FF}"/>
    <hyperlink ref="H600" r:id="rId1036" xr:uid="{3002398A-2D7B-4C2A-8358-FC0C32EB86A7}"/>
    <hyperlink ref="H1278" r:id="rId1037" xr:uid="{7231D831-104E-4ADE-980E-90F60868BEE6}"/>
    <hyperlink ref="H633" r:id="rId1038" xr:uid="{B50C24C5-B7B9-44B1-826D-1DBF76E5A866}"/>
    <hyperlink ref="H591" r:id="rId1039" xr:uid="{629867C7-74A3-4B30-80D4-BDB1ECC7D289}"/>
    <hyperlink ref="H512" r:id="rId1040" xr:uid="{0CDB5B6A-4BB3-45C0-B5B3-5E3F7FFD5638}"/>
    <hyperlink ref="H1171" r:id="rId1041" xr:uid="{254B4232-31E9-4748-84A3-D27F063C859A}"/>
    <hyperlink ref="H1087" r:id="rId1042" xr:uid="{22EAFA91-1C5A-4F7F-81DC-B23C59C61B37}"/>
    <hyperlink ref="H1131" r:id="rId1043" xr:uid="{A743828A-BCC6-40D3-B227-70A36D043EBA}"/>
    <hyperlink ref="H63" r:id="rId1044" xr:uid="{D3836C13-AB85-466C-84CA-994DFCEFD4A1}"/>
    <hyperlink ref="H1172" r:id="rId1045" xr:uid="{A1F40C0B-48F1-4E87-B520-99737FCD8EA1}"/>
    <hyperlink ref="H937" r:id="rId1046" xr:uid="{92C639B0-DDF2-41FA-BE4B-4BCAE1B6EA8E}"/>
    <hyperlink ref="H354" r:id="rId1047" xr:uid="{72F6D019-3842-4E1B-BEDD-77AEFA4C1124}"/>
    <hyperlink ref="H562" r:id="rId1048" xr:uid="{79343AF0-B345-462E-AF8C-076BC1EE7111}"/>
    <hyperlink ref="H1156" r:id="rId1049" xr:uid="{1ACB2C6F-42E2-48BB-9A21-D9B6202B9A6D}"/>
    <hyperlink ref="H642" r:id="rId1050" xr:uid="{8B7DF500-97F6-4AFD-95CF-4052E93D442F}"/>
    <hyperlink ref="H447" r:id="rId1051" xr:uid="{86719208-8D58-47E2-B0A3-94943822F012}"/>
    <hyperlink ref="H890" r:id="rId1052" xr:uid="{33EC7E52-D7C6-4049-BE56-4E0F5C1E2927}"/>
    <hyperlink ref="H1288" r:id="rId1053" xr:uid="{6BF69495-80DC-41B5-B49D-C0046833DB30}"/>
    <hyperlink ref="H601" r:id="rId1054" xr:uid="{0C52928B-701C-4481-9A2D-127C7763D8C9}"/>
    <hyperlink ref="H1309" r:id="rId1055" xr:uid="{FD531457-2D97-4800-BD2A-A0312C9178AB}"/>
    <hyperlink ref="H911" r:id="rId1056" xr:uid="{6FCF12F9-5DF5-40A4-BDB6-58C0780B1903}"/>
    <hyperlink ref="H325" r:id="rId1057" xr:uid="{16D8B80E-6F47-4F89-9AE1-3BB0B140A226}"/>
    <hyperlink ref="H1224" r:id="rId1058" xr:uid="{FBCE7A7C-0786-4B2A-87B9-D286572F4BAF}"/>
    <hyperlink ref="H637" r:id="rId1059" xr:uid="{3D22AB47-7B01-4CB7-BC1A-CC22A6D1A476}"/>
    <hyperlink ref="H25" r:id="rId1060" xr:uid="{4697AF69-B428-46AC-BF9B-766EAA8182F9}"/>
    <hyperlink ref="H1388" r:id="rId1061" xr:uid="{62EE7AD3-ED56-4AC6-9C1C-2D1105AF80F1}"/>
    <hyperlink ref="H1392" r:id="rId1062" xr:uid="{5A42133E-AF18-4F90-BC45-7AAE2522FB7A}"/>
    <hyperlink ref="H145" r:id="rId1063" xr:uid="{26306D76-91E8-480D-96A0-61311D43083F}"/>
    <hyperlink ref="H1053" r:id="rId1064" xr:uid="{8F1E0EE6-37E0-4273-AB75-0AD4C4370284}"/>
    <hyperlink ref="H1395" r:id="rId1065" xr:uid="{F7E1F65B-4258-4B7A-A375-B3E089EE53C4}"/>
    <hyperlink ref="H381" r:id="rId1066" xr:uid="{53C924E8-C4FA-400B-990E-1183C01DD05B}"/>
    <hyperlink ref="H203" r:id="rId1067" xr:uid="{BC67C381-A14A-4707-A5EB-D54A6C84818E}"/>
    <hyperlink ref="H1077" r:id="rId1068" xr:uid="{46C97F8E-08D6-458D-9599-2AF0A166AA5D}"/>
    <hyperlink ref="H1052" r:id="rId1069" xr:uid="{A18832E3-E5E3-46B9-AC85-FE8D1610342E}"/>
    <hyperlink ref="H472" r:id="rId1070" xr:uid="{F1427AAA-6FCB-4D47-AC13-9C66F639F9AC}"/>
    <hyperlink ref="H1037" r:id="rId1071" xr:uid="{B6F0B730-3E3C-4A0A-94B8-B9C2CF21F5D6}"/>
    <hyperlink ref="H1173" r:id="rId1072" xr:uid="{BC7AE826-0F82-4F18-8162-812D39DD60BD}"/>
    <hyperlink ref="H1334" r:id="rId1073" xr:uid="{36A4A067-F2A4-4454-B624-B18B36AAEAAC}"/>
    <hyperlink ref="H1112" r:id="rId1074" xr:uid="{12B188FE-B96F-4371-9F81-36F19A9D8198}"/>
    <hyperlink ref="H77" r:id="rId1075" xr:uid="{3CB8D229-8191-48ED-BF01-C81ABDDA615C}"/>
    <hyperlink ref="H317" r:id="rId1076" xr:uid="{51F59464-1670-4FE7-AF94-6AA1035228D9}"/>
    <hyperlink ref="H46" r:id="rId1077" xr:uid="{B90C7DE2-476C-4E81-8D2C-C526D2540F3D}"/>
    <hyperlink ref="H53" r:id="rId1078" xr:uid="{99209609-90DC-4373-95F9-594A3975676E}"/>
    <hyperlink ref="H1121" r:id="rId1079" xr:uid="{186785BA-D1E0-40EA-853C-D5729744949F}"/>
    <hyperlink ref="H1231" r:id="rId1080" xr:uid="{D7FBB417-7C4D-4E75-BCB4-2690893FDAE7}"/>
    <hyperlink ref="H768" r:id="rId1081" xr:uid="{F7737472-4C88-4F34-BD1B-F1EC4A067DAC}"/>
    <hyperlink ref="H1070" r:id="rId1082" xr:uid="{BEB479FB-9860-4DA7-9368-1BEA05FEB1AB}"/>
    <hyperlink ref="H945" r:id="rId1083" xr:uid="{B6BF9775-F1BB-476F-8451-2DC3499A6452}"/>
    <hyperlink ref="H140" r:id="rId1084" xr:uid="{604B8780-01E9-424F-B12E-724A4FC54BE0}"/>
    <hyperlink ref="H1475" r:id="rId1085" xr:uid="{903196DA-C795-4217-81C8-35BED694DBCA}"/>
    <hyperlink ref="H29" r:id="rId1086" xr:uid="{8A4856F1-1684-4D3E-8496-40C81CAF5059}"/>
    <hyperlink ref="H986" r:id="rId1087" xr:uid="{B5367F4C-13DB-4466-9F51-9742376B790C}"/>
    <hyperlink ref="H1114" r:id="rId1088" xr:uid="{5BC28916-BC34-48FB-A059-3A6C479C7CF7}"/>
    <hyperlink ref="H299" r:id="rId1089" xr:uid="{508856C4-21F0-4C37-B780-2B7AAA1A0B9C}"/>
    <hyperlink ref="H135" r:id="rId1090" xr:uid="{9E2F2259-51B3-4183-BFC4-7C01CB4B475C}"/>
    <hyperlink ref="H879" r:id="rId1091" xr:uid="{66931D41-521B-4598-BF14-DBB58CFEB0C9}"/>
    <hyperlink ref="H867" r:id="rId1092" xr:uid="{A721B9A9-0094-41AA-BD71-6133C7C16EFE}"/>
    <hyperlink ref="H1336" r:id="rId1093" xr:uid="{0950D729-1CDE-4994-82B0-F7A8AEE57377}"/>
    <hyperlink ref="H1283" r:id="rId1094" xr:uid="{9CB0BA52-6F15-40B2-A438-A8990394FD0C}"/>
    <hyperlink ref="H501" r:id="rId1095" xr:uid="{06F12294-5CB2-49C0-A2AA-D563EEF74ABE}"/>
    <hyperlink ref="H136" r:id="rId1096" xr:uid="{2DC53242-846C-45BF-9847-59B0BC9010B5}"/>
    <hyperlink ref="H1266" r:id="rId1097" xr:uid="{974245A5-F68E-40BF-B2EE-DF1D392E8E72}"/>
    <hyperlink ref="H946" r:id="rId1098" xr:uid="{ABFE698B-3AA1-4A3D-B3BE-FBB30B207747}"/>
    <hyperlink ref="H141" r:id="rId1099" xr:uid="{C2827F74-9AA6-4E21-844D-525C0FC97569}"/>
    <hyperlink ref="H1268" r:id="rId1100" xr:uid="{04557B3A-BBDA-46F1-9418-3F1FBBDE153B}"/>
    <hyperlink ref="H922" r:id="rId1101" xr:uid="{6837AC85-A187-47B8-AC5F-B51CEDE2305C}"/>
    <hyperlink ref="H941" r:id="rId1102" xr:uid="{D0A299A2-7CC6-43DD-AEC6-464478A597FF}"/>
    <hyperlink ref="H1254" r:id="rId1103" xr:uid="{5B62062E-F6FB-4EAC-9BB8-D697FE738925}"/>
    <hyperlink ref="H1118" r:id="rId1104" xr:uid="{4212D329-3F40-4849-A26E-EBD7BF3740AD}"/>
    <hyperlink ref="H708" r:id="rId1105" xr:uid="{6FA4046F-E896-49D0-809F-290CBBE62737}"/>
    <hyperlink ref="H1227" r:id="rId1106" xr:uid="{039A224F-9D3C-4C5C-9E7A-AD8033A782AA}"/>
    <hyperlink ref="H679" r:id="rId1107" xr:uid="{31215E53-4423-4723-A34D-AF9C0C09939A}"/>
    <hyperlink ref="H898" r:id="rId1108" xr:uid="{9CCCDB25-E2D1-43FE-8994-1B7900DBF73A}"/>
    <hyperlink ref="H532" r:id="rId1109" xr:uid="{35EB8C1D-4B70-4597-B9ED-C9B870A90121}"/>
    <hyperlink ref="H1320" r:id="rId1110" xr:uid="{B8294A0C-24A7-4AA0-9281-B0C120A8B41F}"/>
    <hyperlink ref="H762" r:id="rId1111" xr:uid="{5778F42A-3BE7-40A4-AE12-D2184076EFAC}"/>
    <hyperlink ref="H489" r:id="rId1112" xr:uid="{6099C256-69ED-4449-8C54-28761AF3BBC9}"/>
    <hyperlink ref="H165" r:id="rId1113" xr:uid="{E8F6E21D-F502-4AF9-9A69-0D2F0430692F}"/>
    <hyperlink ref="H138" r:id="rId1114" xr:uid="{34C8F6C4-2D6E-441F-B9B6-157D56D1C97A}"/>
    <hyperlink ref="H422" r:id="rId1115" xr:uid="{67F65A46-CF28-451A-AE81-F223946AC786}"/>
    <hyperlink ref="H201" r:id="rId1116" xr:uid="{9858244F-1B08-4B29-97CD-278405A379D9}"/>
    <hyperlink ref="H1150" r:id="rId1117" xr:uid="{3AE78842-F626-438F-B8C6-35F24C602FF6}"/>
    <hyperlink ref="H127" r:id="rId1118" xr:uid="{27041218-60CF-4EE1-81C8-9651279A3040}"/>
    <hyperlink ref="H1257" r:id="rId1119" xr:uid="{CE0C779E-8769-4D0A-A968-EDFB8D11DBFE}"/>
    <hyperlink ref="H557" r:id="rId1120" xr:uid="{C305A97F-78D1-4FF5-A87C-74030CB9637E}"/>
    <hyperlink ref="H988" r:id="rId1121" xr:uid="{8A977593-AC51-4C91-8825-0A2471BBA267}"/>
    <hyperlink ref="H393" r:id="rId1122" xr:uid="{F398172A-1564-4069-A875-B9C7134EE490}"/>
    <hyperlink ref="H1356" r:id="rId1123" xr:uid="{06EEF047-7850-49EE-AE1B-46F4D597B381}"/>
    <hyperlink ref="H1373" r:id="rId1124" xr:uid="{AB73CCAB-57E2-4B7E-9D47-F267A6099EA4}"/>
    <hyperlink ref="H1016" r:id="rId1125" xr:uid="{10F49072-0EDD-4DC3-BA39-A996C93B956D}"/>
    <hyperlink ref="H641" r:id="rId1126" xr:uid="{903E7825-1C96-41D9-A135-CC48E83C964F}"/>
    <hyperlink ref="H364" r:id="rId1127" xr:uid="{AACFE621-6F93-4819-AF84-FE8F8A1D98CB}"/>
    <hyperlink ref="H554" r:id="rId1128" xr:uid="{7E2AA40D-E2EB-475C-8E44-DB0075630AE8}"/>
    <hyperlink ref="H401" r:id="rId1129" xr:uid="{E4678EE9-5961-4A2E-AD60-67BD3886BFAA}"/>
    <hyperlink ref="H848" r:id="rId1130" xr:uid="{584E8FF3-F673-4A84-9BA1-0BF5E59B82D0}"/>
    <hyperlink ref="H248" r:id="rId1131" xr:uid="{4BE6AA8C-4BB2-4D70-98DC-BBBC1AB5A865}"/>
    <hyperlink ref="H515" r:id="rId1132" xr:uid="{098BAD56-2E51-4101-B6FD-9140E4B33BDD}"/>
    <hyperlink ref="H473" r:id="rId1133" xr:uid="{A9F0277D-89B9-4338-98BA-32C03C5B3F21}"/>
    <hyperlink ref="H868" r:id="rId1134" xr:uid="{8B61B626-E188-4A23-B482-89A7C556FC51}"/>
    <hyperlink ref="H57" r:id="rId1135" xr:uid="{1C97D6A5-09F3-4ACB-A397-1F6D5CE0626F}"/>
    <hyperlink ref="H1165" r:id="rId1136" xr:uid="{4DDCBB77-4805-47EC-858F-79624C4CA749}"/>
    <hyperlink ref="H1117" r:id="rId1137" xr:uid="{B5EFE28E-6567-4CC4-8019-5FEF4E483F32}"/>
    <hyperlink ref="H640" r:id="rId1138" xr:uid="{76A01CF9-AB69-43C1-9EFB-5883D5791433}"/>
    <hyperlink ref="H1256" r:id="rId1139" xr:uid="{A362F924-8AF5-49B1-94B5-F6D048325F71}"/>
    <hyperlink ref="H1259" r:id="rId1140" xr:uid="{D8BEA1F9-7F78-4925-AFF0-42207AD0E394}"/>
    <hyperlink ref="H1282" r:id="rId1141" xr:uid="{DF431069-7D12-4941-AE53-B5A1F09E0333}"/>
    <hyperlink ref="H1305" r:id="rId1142" xr:uid="{BC48CBDF-EA09-455B-8E54-90327F6EE407}"/>
    <hyperlink ref="H566" r:id="rId1143" xr:uid="{50930F32-7392-475E-81DD-213E0C05BE9E}"/>
    <hyperlink ref="H651" r:id="rId1144" xr:uid="{B753BC58-57DB-41D3-8904-348CB0890C44}"/>
    <hyperlink ref="H326" r:id="rId1145" xr:uid="{A7C2427A-E150-47C9-A5E1-20A831550FD5}"/>
    <hyperlink ref="H365" r:id="rId1146" xr:uid="{2E184145-CA90-4142-9271-6D11B2B61AD2}"/>
    <hyperlink ref="H296" r:id="rId1147" xr:uid="{EC8560B7-C902-4290-9217-84429128A46E}"/>
    <hyperlink ref="H1047" r:id="rId1148" xr:uid="{9B06D452-7563-4BDA-8408-65E2F82D6653}"/>
    <hyperlink ref="H47" r:id="rId1149" xr:uid="{DED674FF-7715-4791-AE83-CF62B4FF8D24}"/>
    <hyperlink ref="H468" r:id="rId1150" xr:uid="{FC82F00A-2D0B-4273-BF74-6D73C90CB576}"/>
    <hyperlink ref="H847" r:id="rId1151" xr:uid="{97A83250-1D94-4998-BFF9-2270055625DE}"/>
    <hyperlink ref="H283" r:id="rId1152" xr:uid="{61822279-1276-4AF1-8261-494AA4ECD9DA}"/>
    <hyperlink ref="H1342" r:id="rId1153" xr:uid="{3CC47C51-B196-4B37-8827-8D04C8E12097}"/>
    <hyperlink ref="H555" r:id="rId1154" xr:uid="{1EAFD446-E303-4E84-9928-1B5FA69B0387}"/>
    <hyperlink ref="H697" r:id="rId1155" xr:uid="{61CCAC2B-0C3F-49F8-A87B-28D670D8C8AA}"/>
    <hyperlink ref="H231" r:id="rId1156" xr:uid="{2D7BACD4-FC37-4CF3-ADAD-629650952905}"/>
    <hyperlink ref="H574" r:id="rId1157" xr:uid="{CC96D03E-F270-4BED-AF04-802AEC98C4F4}"/>
    <hyperlink ref="H1476" r:id="rId1158" xr:uid="{CD0017F3-1CD2-43F7-9E40-6887DE3B3902}"/>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D203-DDA5-473E-A57D-B4D2DBA626F2}">
  <dimension ref="A1:Y149"/>
  <sheetViews>
    <sheetView workbookViewId="0">
      <selection activeCell="G16" sqref="G16"/>
    </sheetView>
  </sheetViews>
  <sheetFormatPr baseColWidth="10" defaultRowHeight="15" x14ac:dyDescent="0.25"/>
  <cols>
    <col min="4" max="5" width="20.140625" customWidth="1"/>
    <col min="6" max="6" width="34.5703125" bestFit="1" customWidth="1"/>
    <col min="7" max="7" width="28.140625" customWidth="1"/>
    <col min="9" max="9" width="104" customWidth="1"/>
    <col min="11" max="11" width="74.7109375" customWidth="1"/>
    <col min="23" max="23" width="34.42578125" bestFit="1" customWidth="1"/>
    <col min="24" max="24" width="7.85546875" bestFit="1" customWidth="1"/>
  </cols>
  <sheetData>
    <row r="1" spans="1:24" x14ac:dyDescent="0.25">
      <c r="A1" t="s">
        <v>7487</v>
      </c>
      <c r="B1" t="s">
        <v>5430</v>
      </c>
      <c r="C1" t="s">
        <v>984</v>
      </c>
      <c r="D1" t="s">
        <v>985</v>
      </c>
      <c r="E1" t="s">
        <v>986</v>
      </c>
      <c r="F1" t="s">
        <v>7546</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5432</v>
      </c>
      <c r="C2" t="str">
        <f>IF(OR(D2="x",E2="x",F2="x",G2="x"),"DELETED","READ")</f>
        <v>DELETED</v>
      </c>
      <c r="D2" s="5"/>
      <c r="E2" s="5"/>
      <c r="F2" s="5" t="s">
        <v>5431</v>
      </c>
      <c r="G2" s="5"/>
      <c r="H2" s="6" t="s">
        <v>2659</v>
      </c>
      <c r="I2" t="s">
        <v>2658</v>
      </c>
      <c r="J2" t="s">
        <v>2660</v>
      </c>
      <c r="K2" t="s">
        <v>2661</v>
      </c>
      <c r="L2" t="s">
        <v>2662</v>
      </c>
      <c r="N2">
        <v>2010</v>
      </c>
      <c r="O2">
        <v>41</v>
      </c>
      <c r="P2">
        <v>4</v>
      </c>
      <c r="Q2">
        <v>98</v>
      </c>
      <c r="R2">
        <v>118</v>
      </c>
      <c r="T2" t="s">
        <v>2663</v>
      </c>
      <c r="U2" t="s">
        <v>2664</v>
      </c>
      <c r="W2" t="s">
        <v>2458</v>
      </c>
    </row>
    <row r="3" spans="1:24" x14ac:dyDescent="0.25">
      <c r="A3" s="5"/>
      <c r="B3" t="s">
        <v>5441</v>
      </c>
      <c r="C3" t="str">
        <f t="shared" ref="C3:C66" si="0">IF(OR(D3="x",E3="x",F3="x",G3="x"),"DELETED","READ")</f>
        <v>DELETED</v>
      </c>
      <c r="D3" s="5"/>
      <c r="E3" s="5"/>
      <c r="F3" s="5" t="s">
        <v>5431</v>
      </c>
      <c r="G3" s="5"/>
      <c r="H3" s="6" t="s">
        <v>7426</v>
      </c>
      <c r="I3" t="s">
        <v>433</v>
      </c>
      <c r="J3" t="s">
        <v>121</v>
      </c>
      <c r="K3" t="s">
        <v>796</v>
      </c>
      <c r="L3" t="s">
        <v>576</v>
      </c>
      <c r="M3" t="s">
        <v>622</v>
      </c>
      <c r="N3">
        <v>2021</v>
      </c>
      <c r="O3">
        <v>421</v>
      </c>
      <c r="P3" t="s">
        <v>18</v>
      </c>
      <c r="Q3">
        <v>112</v>
      </c>
      <c r="R3">
        <v>127</v>
      </c>
      <c r="S3" t="s">
        <v>18</v>
      </c>
      <c r="T3" t="s">
        <v>901</v>
      </c>
      <c r="U3" t="s">
        <v>902</v>
      </c>
      <c r="V3" t="s">
        <v>959</v>
      </c>
    </row>
    <row r="4" spans="1:24" x14ac:dyDescent="0.25">
      <c r="A4" s="5"/>
      <c r="B4" t="s">
        <v>5441</v>
      </c>
      <c r="C4" t="str">
        <f t="shared" si="0"/>
        <v>DELETED</v>
      </c>
      <c r="D4" s="5"/>
      <c r="E4" s="5"/>
      <c r="F4" s="5" t="s">
        <v>5431</v>
      </c>
      <c r="G4" s="5"/>
      <c r="H4" s="6" t="s">
        <v>2988</v>
      </c>
      <c r="I4" t="s">
        <v>1357</v>
      </c>
      <c r="J4" t="s">
        <v>1885</v>
      </c>
      <c r="K4" t="s">
        <v>2086</v>
      </c>
      <c r="L4" t="s">
        <v>2397</v>
      </c>
      <c r="M4" t="s">
        <v>2353</v>
      </c>
      <c r="N4">
        <v>2009</v>
      </c>
      <c r="O4" t="s">
        <v>18</v>
      </c>
      <c r="Q4" t="s">
        <v>1540</v>
      </c>
      <c r="R4" t="s">
        <v>1674</v>
      </c>
      <c r="T4" t="s">
        <v>18</v>
      </c>
      <c r="V4" t="s">
        <v>1156</v>
      </c>
      <c r="W4" t="s">
        <v>2143</v>
      </c>
    </row>
    <row r="5" spans="1:24" x14ac:dyDescent="0.25">
      <c r="A5" s="5"/>
      <c r="B5" t="s">
        <v>5424</v>
      </c>
      <c r="C5" t="str">
        <f t="shared" si="0"/>
        <v>DELETED</v>
      </c>
      <c r="D5" s="5"/>
      <c r="E5" s="5"/>
      <c r="F5" s="5" t="s">
        <v>5431</v>
      </c>
      <c r="G5" s="5"/>
      <c r="H5" s="6" t="s">
        <v>4872</v>
      </c>
      <c r="I5" t="s">
        <v>4115</v>
      </c>
      <c r="J5" t="s">
        <v>7083</v>
      </c>
      <c r="K5" t="s">
        <v>5797</v>
      </c>
      <c r="L5" t="s">
        <v>5798</v>
      </c>
      <c r="N5">
        <v>2024</v>
      </c>
      <c r="Q5">
        <v>441</v>
      </c>
      <c r="R5">
        <v>462</v>
      </c>
      <c r="V5" t="s">
        <v>5799</v>
      </c>
      <c r="W5" t="s">
        <v>5539</v>
      </c>
    </row>
    <row r="6" spans="1:24" x14ac:dyDescent="0.25">
      <c r="A6" s="5"/>
      <c r="B6" t="s">
        <v>5436</v>
      </c>
      <c r="C6" t="str">
        <f t="shared" si="0"/>
        <v>DELETED</v>
      </c>
      <c r="D6" s="5"/>
      <c r="E6" s="5"/>
      <c r="F6" s="5" t="s">
        <v>5431</v>
      </c>
      <c r="G6" s="5"/>
      <c r="H6" s="6" t="s">
        <v>7427</v>
      </c>
      <c r="I6" t="s">
        <v>315</v>
      </c>
      <c r="J6" t="s">
        <v>62</v>
      </c>
      <c r="K6" t="s">
        <v>678</v>
      </c>
      <c r="L6" t="s">
        <v>553</v>
      </c>
      <c r="M6" t="s">
        <v>18</v>
      </c>
      <c r="N6">
        <v>2007</v>
      </c>
      <c r="O6">
        <v>58</v>
      </c>
      <c r="P6">
        <v>6</v>
      </c>
      <c r="Q6">
        <v>578</v>
      </c>
      <c r="R6">
        <v>601</v>
      </c>
      <c r="S6" t="s">
        <v>18</v>
      </c>
      <c r="T6" t="s">
        <v>929</v>
      </c>
      <c r="U6" t="s">
        <v>930</v>
      </c>
      <c r="V6" t="s">
        <v>18</v>
      </c>
    </row>
    <row r="7" spans="1:24" x14ac:dyDescent="0.25">
      <c r="A7" s="5"/>
      <c r="B7" t="s">
        <v>5436</v>
      </c>
      <c r="C7" t="str">
        <f t="shared" si="0"/>
        <v>DELETED</v>
      </c>
      <c r="D7" s="5"/>
      <c r="E7" s="5"/>
      <c r="F7" s="5" t="s">
        <v>5431</v>
      </c>
      <c r="G7" s="5"/>
      <c r="H7" s="6" t="s">
        <v>3046</v>
      </c>
      <c r="I7" t="s">
        <v>3045</v>
      </c>
      <c r="J7" t="s">
        <v>3049</v>
      </c>
      <c r="K7" t="s">
        <v>3047</v>
      </c>
      <c r="L7" t="s">
        <v>3048</v>
      </c>
      <c r="N7">
        <v>2024</v>
      </c>
      <c r="O7">
        <v>161</v>
      </c>
      <c r="Q7">
        <v>104126</v>
      </c>
      <c r="R7">
        <v>104126</v>
      </c>
      <c r="T7" t="s">
        <v>929</v>
      </c>
    </row>
    <row r="8" spans="1:24" x14ac:dyDescent="0.25">
      <c r="A8" s="5"/>
      <c r="B8" t="s">
        <v>5425</v>
      </c>
      <c r="C8" t="str">
        <f t="shared" si="0"/>
        <v>DELETED</v>
      </c>
      <c r="D8" s="5"/>
      <c r="E8" s="5"/>
      <c r="F8" s="5" t="s">
        <v>5431</v>
      </c>
      <c r="G8" s="5"/>
      <c r="H8" s="6" t="s">
        <v>4738</v>
      </c>
      <c r="I8" t="s">
        <v>4010</v>
      </c>
      <c r="J8" t="s">
        <v>7002</v>
      </c>
      <c r="K8" t="s">
        <v>5533</v>
      </c>
      <c r="L8" t="s">
        <v>5534</v>
      </c>
      <c r="N8">
        <v>2022</v>
      </c>
      <c r="T8" t="s">
        <v>5535</v>
      </c>
    </row>
    <row r="9" spans="1:24" x14ac:dyDescent="0.25">
      <c r="A9" s="5"/>
      <c r="B9" t="s">
        <v>5441</v>
      </c>
      <c r="C9" t="str">
        <f t="shared" si="0"/>
        <v>READ</v>
      </c>
      <c r="D9" s="5"/>
      <c r="E9" s="5"/>
      <c r="F9" s="5"/>
      <c r="G9" s="5"/>
      <c r="H9" t="s">
        <v>18</v>
      </c>
      <c r="I9" t="s">
        <v>337</v>
      </c>
      <c r="J9" t="s">
        <v>83</v>
      </c>
      <c r="K9" t="s">
        <v>700</v>
      </c>
      <c r="L9" t="s">
        <v>559</v>
      </c>
      <c r="M9" t="s">
        <v>609</v>
      </c>
      <c r="N9">
        <v>2010</v>
      </c>
      <c r="O9" t="s">
        <v>18</v>
      </c>
      <c r="P9" t="s">
        <v>18</v>
      </c>
      <c r="Q9" t="s">
        <v>18</v>
      </c>
      <c r="R9" t="s">
        <v>18</v>
      </c>
      <c r="S9" t="s">
        <v>18</v>
      </c>
      <c r="T9" t="s">
        <v>18</v>
      </c>
      <c r="U9" t="s">
        <v>18</v>
      </c>
      <c r="V9" t="s">
        <v>18</v>
      </c>
    </row>
    <row r="10" spans="1:24" x14ac:dyDescent="0.25">
      <c r="A10" s="5"/>
      <c r="B10" t="s">
        <v>5441</v>
      </c>
      <c r="C10" t="str">
        <f t="shared" si="0"/>
        <v>DELETED</v>
      </c>
      <c r="D10" s="5"/>
      <c r="E10" s="5"/>
      <c r="F10" s="5" t="s">
        <v>5431</v>
      </c>
      <c r="G10" s="5"/>
      <c r="H10" s="6" t="s">
        <v>2864</v>
      </c>
      <c r="I10" t="s">
        <v>1228</v>
      </c>
      <c r="J10" t="s">
        <v>1769</v>
      </c>
      <c r="K10" t="s">
        <v>1958</v>
      </c>
      <c r="L10" t="s">
        <v>2189</v>
      </c>
      <c r="N10">
        <v>2024</v>
      </c>
      <c r="O10" t="s">
        <v>1464</v>
      </c>
      <c r="Q10" t="s">
        <v>1465</v>
      </c>
      <c r="R10" t="s">
        <v>1466</v>
      </c>
      <c r="T10" t="s">
        <v>990</v>
      </c>
      <c r="V10" t="s">
        <v>18</v>
      </c>
      <c r="W10" t="s">
        <v>2143</v>
      </c>
    </row>
    <row r="11" spans="1:24" x14ac:dyDescent="0.25">
      <c r="A11" s="5"/>
      <c r="B11" t="s">
        <v>5426</v>
      </c>
      <c r="C11" t="str">
        <f t="shared" si="0"/>
        <v>READ</v>
      </c>
      <c r="D11" s="5"/>
      <c r="E11" s="5"/>
      <c r="F11" s="5"/>
      <c r="G11" s="5"/>
      <c r="H11" s="6" t="s">
        <v>4983</v>
      </c>
      <c r="I11" t="s">
        <v>4210</v>
      </c>
      <c r="J11" t="s">
        <v>7140</v>
      </c>
      <c r="K11" t="s">
        <v>6047</v>
      </c>
      <c r="L11" t="s">
        <v>5571</v>
      </c>
      <c r="N11">
        <v>2021</v>
      </c>
      <c r="Q11">
        <v>263</v>
      </c>
      <c r="R11">
        <v>279</v>
      </c>
      <c r="V11" t="s">
        <v>5922</v>
      </c>
      <c r="W11" t="s">
        <v>5539</v>
      </c>
    </row>
    <row r="12" spans="1:24" x14ac:dyDescent="0.25">
      <c r="A12" s="5"/>
      <c r="B12" t="s">
        <v>5436</v>
      </c>
      <c r="C12" t="str">
        <f t="shared" si="0"/>
        <v>DELETED</v>
      </c>
      <c r="D12" s="5"/>
      <c r="E12" s="5"/>
      <c r="F12" s="5" t="s">
        <v>5431</v>
      </c>
      <c r="G12" s="5"/>
      <c r="H12" s="6" t="s">
        <v>3512</v>
      </c>
      <c r="I12" t="s">
        <v>3511</v>
      </c>
      <c r="J12" t="s">
        <v>3514</v>
      </c>
      <c r="K12" t="s">
        <v>3513</v>
      </c>
      <c r="L12" t="s">
        <v>3048</v>
      </c>
      <c r="N12">
        <v>2012</v>
      </c>
      <c r="O12">
        <v>63</v>
      </c>
      <c r="P12">
        <v>2</v>
      </c>
      <c r="Q12">
        <v>98</v>
      </c>
      <c r="R12">
        <v>111</v>
      </c>
      <c r="T12" t="s">
        <v>929</v>
      </c>
    </row>
    <row r="13" spans="1:24" x14ac:dyDescent="0.25">
      <c r="A13" s="5"/>
      <c r="B13" t="s">
        <v>5436</v>
      </c>
      <c r="C13" t="str">
        <f t="shared" si="0"/>
        <v>DELETED</v>
      </c>
      <c r="D13" s="5"/>
      <c r="E13" s="5"/>
      <c r="F13" s="5" t="s">
        <v>5431</v>
      </c>
      <c r="G13" s="5"/>
      <c r="H13" s="6" t="s">
        <v>3099</v>
      </c>
      <c r="I13" t="s">
        <v>3098</v>
      </c>
      <c r="J13" t="s">
        <v>3103</v>
      </c>
      <c r="K13" t="s">
        <v>3101</v>
      </c>
      <c r="L13" t="s">
        <v>3100</v>
      </c>
      <c r="N13">
        <v>2025</v>
      </c>
      <c r="O13">
        <v>222</v>
      </c>
      <c r="Q13">
        <v>112306</v>
      </c>
      <c r="R13">
        <v>112306</v>
      </c>
      <c r="T13" t="s">
        <v>3102</v>
      </c>
    </row>
    <row r="14" spans="1:24" x14ac:dyDescent="0.25">
      <c r="A14" s="5"/>
      <c r="B14" t="s">
        <v>5426</v>
      </c>
      <c r="C14" t="str">
        <f t="shared" si="0"/>
        <v>READ</v>
      </c>
      <c r="D14" s="5"/>
      <c r="E14" s="5"/>
      <c r="F14" s="5"/>
      <c r="G14" s="5"/>
      <c r="H14" s="6" t="s">
        <v>4964</v>
      </c>
      <c r="I14" t="s">
        <v>4192</v>
      </c>
      <c r="J14" t="s">
        <v>7133</v>
      </c>
      <c r="K14" t="s">
        <v>5994</v>
      </c>
      <c r="L14" t="s">
        <v>5890</v>
      </c>
      <c r="N14">
        <v>2019</v>
      </c>
      <c r="Q14">
        <v>121</v>
      </c>
      <c r="R14">
        <v>131</v>
      </c>
      <c r="V14" t="s">
        <v>5995</v>
      </c>
      <c r="W14" t="s">
        <v>5539</v>
      </c>
    </row>
    <row r="15" spans="1:24" x14ac:dyDescent="0.25">
      <c r="A15" s="5"/>
      <c r="B15" t="s">
        <v>5441</v>
      </c>
      <c r="C15" t="str">
        <f t="shared" si="0"/>
        <v>DELETED</v>
      </c>
      <c r="D15" s="5"/>
      <c r="E15" s="5"/>
      <c r="F15" s="5" t="s">
        <v>5431</v>
      </c>
      <c r="G15" s="5"/>
      <c r="H15" s="6" t="s">
        <v>2899</v>
      </c>
      <c r="I15" t="s">
        <v>1264</v>
      </c>
      <c r="J15" t="s">
        <v>1802</v>
      </c>
      <c r="K15" t="s">
        <v>1994</v>
      </c>
      <c r="L15" t="s">
        <v>2255</v>
      </c>
      <c r="M15" t="s">
        <v>2222</v>
      </c>
      <c r="N15">
        <v>2016</v>
      </c>
      <c r="O15" t="s">
        <v>18</v>
      </c>
      <c r="Q15" t="s">
        <v>1525</v>
      </c>
      <c r="R15" t="s">
        <v>1526</v>
      </c>
      <c r="T15" t="s">
        <v>1000</v>
      </c>
      <c r="V15" t="s">
        <v>1092</v>
      </c>
      <c r="W15" t="s">
        <v>2143</v>
      </c>
    </row>
    <row r="16" spans="1:24" x14ac:dyDescent="0.25">
      <c r="A16" s="5"/>
      <c r="B16" t="s">
        <v>5441</v>
      </c>
      <c r="C16" t="str">
        <f t="shared" si="0"/>
        <v>DELETED</v>
      </c>
      <c r="D16" s="5"/>
      <c r="E16" s="5"/>
      <c r="F16" s="5" t="s">
        <v>5431</v>
      </c>
      <c r="G16" s="5"/>
      <c r="H16" s="6" t="s">
        <v>7428</v>
      </c>
      <c r="I16" t="s">
        <v>374</v>
      </c>
      <c r="J16" t="s">
        <v>121</v>
      </c>
      <c r="K16" t="s">
        <v>737</v>
      </c>
      <c r="L16" t="s">
        <v>535</v>
      </c>
      <c r="M16" t="s">
        <v>597</v>
      </c>
      <c r="N16">
        <v>2023</v>
      </c>
      <c r="O16">
        <v>468</v>
      </c>
      <c r="P16" t="s">
        <v>18</v>
      </c>
      <c r="Q16">
        <v>479</v>
      </c>
      <c r="R16">
        <v>492</v>
      </c>
      <c r="S16" t="s">
        <v>18</v>
      </c>
      <c r="T16" t="s">
        <v>901</v>
      </c>
      <c r="U16" t="s">
        <v>902</v>
      </c>
      <c r="V16" t="s">
        <v>908</v>
      </c>
      <c r="W16" t="s">
        <v>5498</v>
      </c>
    </row>
    <row r="17" spans="1:23" x14ac:dyDescent="0.25">
      <c r="A17" s="5"/>
      <c r="B17" t="s">
        <v>5436</v>
      </c>
      <c r="C17" t="str">
        <f t="shared" si="0"/>
        <v>DELETED</v>
      </c>
      <c r="D17" s="5"/>
      <c r="E17" s="5"/>
      <c r="F17" s="5" t="s">
        <v>5431</v>
      </c>
      <c r="G17" s="5"/>
      <c r="H17" s="6" t="s">
        <v>3144</v>
      </c>
      <c r="I17" t="s">
        <v>3143</v>
      </c>
      <c r="J17" t="s">
        <v>3146</v>
      </c>
      <c r="K17" t="s">
        <v>3145</v>
      </c>
      <c r="L17" t="s">
        <v>3070</v>
      </c>
      <c r="N17">
        <v>2011</v>
      </c>
      <c r="O17">
        <v>38</v>
      </c>
      <c r="P17">
        <v>10</v>
      </c>
      <c r="Q17">
        <v>13351</v>
      </c>
      <c r="R17">
        <v>13359</v>
      </c>
      <c r="T17" t="s">
        <v>3066</v>
      </c>
    </row>
    <row r="18" spans="1:23" x14ac:dyDescent="0.25">
      <c r="A18" s="5"/>
      <c r="B18" t="s">
        <v>5424</v>
      </c>
      <c r="C18" t="str">
        <f t="shared" si="0"/>
        <v>DELETED</v>
      </c>
      <c r="D18" s="5"/>
      <c r="E18" s="5"/>
      <c r="F18" s="5" t="s">
        <v>5431</v>
      </c>
      <c r="G18" s="5"/>
      <c r="H18" s="6" t="s">
        <v>4734</v>
      </c>
      <c r="I18" t="s">
        <v>4008</v>
      </c>
      <c r="J18" t="s">
        <v>4612</v>
      </c>
      <c r="K18" t="s">
        <v>5527</v>
      </c>
      <c r="L18" t="s">
        <v>5528</v>
      </c>
      <c r="N18">
        <v>2024</v>
      </c>
      <c r="Q18">
        <v>267</v>
      </c>
      <c r="R18">
        <v>525</v>
      </c>
      <c r="V18" t="s">
        <v>5466</v>
      </c>
      <c r="W18" t="s">
        <v>5505</v>
      </c>
    </row>
    <row r="19" spans="1:23" x14ac:dyDescent="0.25">
      <c r="A19" s="5"/>
      <c r="B19" t="s">
        <v>5424</v>
      </c>
      <c r="C19" t="str">
        <f t="shared" si="0"/>
        <v>DELETED</v>
      </c>
      <c r="D19" s="5"/>
      <c r="E19" s="5"/>
      <c r="F19" s="5" t="s">
        <v>5431</v>
      </c>
      <c r="G19" s="5"/>
      <c r="H19" s="6" t="s">
        <v>4790</v>
      </c>
      <c r="I19" t="s">
        <v>4045</v>
      </c>
      <c r="J19" t="s">
        <v>4622</v>
      </c>
      <c r="K19" t="s">
        <v>5626</v>
      </c>
      <c r="L19" t="s">
        <v>5627</v>
      </c>
      <c r="N19">
        <v>2024</v>
      </c>
      <c r="Q19">
        <v>179</v>
      </c>
      <c r="R19">
        <v>221</v>
      </c>
      <c r="V19" t="s">
        <v>5628</v>
      </c>
      <c r="W19" t="s">
        <v>5505</v>
      </c>
    </row>
    <row r="20" spans="1:23" x14ac:dyDescent="0.25">
      <c r="A20" s="5"/>
      <c r="B20" t="s">
        <v>5425</v>
      </c>
      <c r="C20" t="str">
        <f t="shared" si="0"/>
        <v>READ</v>
      </c>
      <c r="D20" s="5"/>
      <c r="E20" s="5"/>
      <c r="F20" s="5"/>
      <c r="G20" s="5"/>
      <c r="H20" s="6" t="s">
        <v>5230</v>
      </c>
      <c r="I20" t="s">
        <v>4433</v>
      </c>
      <c r="J20" t="s">
        <v>7280</v>
      </c>
      <c r="K20" t="s">
        <v>6576</v>
      </c>
      <c r="L20" t="s">
        <v>5867</v>
      </c>
      <c r="N20">
        <v>2013</v>
      </c>
      <c r="O20">
        <v>50</v>
      </c>
      <c r="P20">
        <v>1</v>
      </c>
      <c r="Q20">
        <v>41</v>
      </c>
      <c r="R20">
        <v>51</v>
      </c>
      <c r="T20" t="s">
        <v>5868</v>
      </c>
    </row>
    <row r="21" spans="1:23" x14ac:dyDescent="0.25">
      <c r="A21" s="5"/>
      <c r="B21" t="s">
        <v>5432</v>
      </c>
      <c r="C21" t="str">
        <f t="shared" si="0"/>
        <v>DELETED</v>
      </c>
      <c r="D21" s="5"/>
      <c r="E21" s="5"/>
      <c r="F21" s="5" t="s">
        <v>5431</v>
      </c>
      <c r="G21" s="5"/>
      <c r="H21" s="6" t="s">
        <v>2497</v>
      </c>
      <c r="I21" t="s">
        <v>2496</v>
      </c>
      <c r="J21" t="s">
        <v>2501</v>
      </c>
      <c r="K21" t="s">
        <v>2498</v>
      </c>
      <c r="L21" t="s">
        <v>2508</v>
      </c>
      <c r="M21" t="s">
        <v>2499</v>
      </c>
      <c r="N21">
        <v>2023</v>
      </c>
      <c r="Q21">
        <v>50</v>
      </c>
      <c r="R21">
        <v>59</v>
      </c>
      <c r="V21" s="1" t="s">
        <v>2500</v>
      </c>
      <c r="W21" t="s">
        <v>2458</v>
      </c>
    </row>
    <row r="22" spans="1:23" x14ac:dyDescent="0.25">
      <c r="A22" s="5"/>
      <c r="B22" t="s">
        <v>5441</v>
      </c>
      <c r="C22" t="str">
        <f t="shared" si="0"/>
        <v>DELETED</v>
      </c>
      <c r="D22" s="5"/>
      <c r="E22" s="5"/>
      <c r="F22" s="5" t="s">
        <v>5431</v>
      </c>
      <c r="G22" s="5"/>
      <c r="H22" s="6" t="s">
        <v>2878</v>
      </c>
      <c r="I22" t="s">
        <v>1242</v>
      </c>
      <c r="J22" t="s">
        <v>1783</v>
      </c>
      <c r="K22" t="s">
        <v>1972</v>
      </c>
      <c r="L22" t="s">
        <v>2231</v>
      </c>
      <c r="N22">
        <v>2025</v>
      </c>
      <c r="O22" t="s">
        <v>1492</v>
      </c>
      <c r="P22">
        <v>1</v>
      </c>
      <c r="Q22" t="s">
        <v>1493</v>
      </c>
      <c r="R22" t="s">
        <v>1494</v>
      </c>
      <c r="T22" t="s">
        <v>1002</v>
      </c>
      <c r="V22" t="s">
        <v>18</v>
      </c>
      <c r="W22" t="s">
        <v>2143</v>
      </c>
    </row>
    <row r="23" spans="1:23" x14ac:dyDescent="0.25">
      <c r="A23" s="5"/>
      <c r="B23" t="s">
        <v>5424</v>
      </c>
      <c r="C23" t="str">
        <f t="shared" si="0"/>
        <v>DELETED</v>
      </c>
      <c r="D23" s="5"/>
      <c r="E23" s="5"/>
      <c r="F23" s="5" t="s">
        <v>5431</v>
      </c>
      <c r="G23" s="5"/>
      <c r="H23" s="6" t="s">
        <v>4995</v>
      </c>
      <c r="I23" t="s">
        <v>4222</v>
      </c>
      <c r="J23" t="s">
        <v>4668</v>
      </c>
      <c r="K23" t="s">
        <v>6069</v>
      </c>
      <c r="L23" t="s">
        <v>5662</v>
      </c>
      <c r="N23">
        <v>2020</v>
      </c>
      <c r="Q23">
        <v>109</v>
      </c>
      <c r="R23">
        <v>118</v>
      </c>
      <c r="V23" t="s">
        <v>5663</v>
      </c>
      <c r="W23" t="s">
        <v>5539</v>
      </c>
    </row>
    <row r="24" spans="1:23" x14ac:dyDescent="0.25">
      <c r="A24" s="5"/>
      <c r="B24" t="s">
        <v>5441</v>
      </c>
      <c r="C24" t="str">
        <f t="shared" si="0"/>
        <v>DELETED</v>
      </c>
      <c r="D24" s="5"/>
      <c r="E24" s="5"/>
      <c r="F24" s="5" t="s">
        <v>5431</v>
      </c>
      <c r="G24" s="5"/>
      <c r="H24" s="6" t="s">
        <v>2965</v>
      </c>
      <c r="I24" t="s">
        <v>1334</v>
      </c>
      <c r="J24" t="s">
        <v>1862</v>
      </c>
      <c r="K24" t="s">
        <v>2063</v>
      </c>
      <c r="L24" t="s">
        <v>2344</v>
      </c>
      <c r="N24">
        <v>2011</v>
      </c>
      <c r="O24" t="s">
        <v>1492</v>
      </c>
      <c r="P24">
        <v>3</v>
      </c>
      <c r="Q24" t="s">
        <v>1638</v>
      </c>
      <c r="R24" t="s">
        <v>1639</v>
      </c>
      <c r="T24" t="s">
        <v>1024</v>
      </c>
      <c r="V24" t="s">
        <v>18</v>
      </c>
      <c r="W24" t="s">
        <v>2143</v>
      </c>
    </row>
    <row r="25" spans="1:23" x14ac:dyDescent="0.25">
      <c r="A25" s="5"/>
      <c r="B25" t="s">
        <v>5441</v>
      </c>
      <c r="C25" t="str">
        <f t="shared" si="0"/>
        <v>DELETED</v>
      </c>
      <c r="D25" s="5"/>
      <c r="E25" s="5"/>
      <c r="F25" s="5" t="s">
        <v>5431</v>
      </c>
      <c r="G25" s="5"/>
      <c r="H25" s="6" t="s">
        <v>2853</v>
      </c>
      <c r="I25" t="s">
        <v>1217</v>
      </c>
      <c r="J25" t="s">
        <v>1758</v>
      </c>
      <c r="K25" t="s">
        <v>1947</v>
      </c>
      <c r="L25" t="s">
        <v>2201</v>
      </c>
      <c r="M25" t="s">
        <v>2155</v>
      </c>
      <c r="N25">
        <v>2021</v>
      </c>
      <c r="O25" t="s">
        <v>18</v>
      </c>
      <c r="Q25" t="s">
        <v>1413</v>
      </c>
      <c r="R25" t="s">
        <v>1414</v>
      </c>
      <c r="T25" t="s">
        <v>18</v>
      </c>
      <c r="V25" t="s">
        <v>1058</v>
      </c>
      <c r="W25" t="s">
        <v>2143</v>
      </c>
    </row>
    <row r="26" spans="1:23" x14ac:dyDescent="0.25">
      <c r="A26" s="5"/>
      <c r="B26" t="s">
        <v>5441</v>
      </c>
      <c r="C26" t="str">
        <f t="shared" si="0"/>
        <v>DELETED</v>
      </c>
      <c r="D26" s="5"/>
      <c r="E26" s="5"/>
      <c r="F26" s="5" t="s">
        <v>5431</v>
      </c>
      <c r="G26" s="5"/>
      <c r="H26" s="6" t="s">
        <v>2980</v>
      </c>
      <c r="I26" t="s">
        <v>1349</v>
      </c>
      <c r="J26" t="s">
        <v>1877</v>
      </c>
      <c r="K26" t="s">
        <v>2078</v>
      </c>
      <c r="L26" t="s">
        <v>2390</v>
      </c>
      <c r="M26" t="s">
        <v>2349</v>
      </c>
      <c r="N26">
        <v>2018</v>
      </c>
      <c r="O26" t="s">
        <v>18</v>
      </c>
      <c r="Q26" t="s">
        <v>1662</v>
      </c>
      <c r="R26" t="s">
        <v>1556</v>
      </c>
      <c r="T26" t="s">
        <v>1030</v>
      </c>
      <c r="V26" t="s">
        <v>1149</v>
      </c>
      <c r="W26" t="s">
        <v>2143</v>
      </c>
    </row>
    <row r="27" spans="1:23" x14ac:dyDescent="0.25">
      <c r="A27" s="5"/>
      <c r="B27" t="s">
        <v>5441</v>
      </c>
      <c r="C27" t="str">
        <f t="shared" si="0"/>
        <v>DELETED</v>
      </c>
      <c r="D27" s="5"/>
      <c r="E27" s="5"/>
      <c r="F27" s="5" t="s">
        <v>5431</v>
      </c>
      <c r="G27" s="5"/>
      <c r="H27" s="6" t="s">
        <v>2885</v>
      </c>
      <c r="I27" t="s">
        <v>1249</v>
      </c>
      <c r="J27" t="s">
        <v>1790</v>
      </c>
      <c r="K27" t="s">
        <v>1979</v>
      </c>
      <c r="L27" t="s">
        <v>2242</v>
      </c>
      <c r="M27" t="s">
        <v>2210</v>
      </c>
      <c r="N27">
        <v>2023</v>
      </c>
      <c r="O27" t="s">
        <v>18</v>
      </c>
      <c r="Q27" t="s">
        <v>1505</v>
      </c>
      <c r="R27" t="s">
        <v>1506</v>
      </c>
      <c r="T27" t="s">
        <v>18</v>
      </c>
      <c r="V27" t="s">
        <v>1080</v>
      </c>
      <c r="W27" t="s">
        <v>2143</v>
      </c>
    </row>
    <row r="28" spans="1:23" x14ac:dyDescent="0.25">
      <c r="A28" s="5"/>
      <c r="B28" t="s">
        <v>5441</v>
      </c>
      <c r="C28" t="str">
        <f t="shared" si="0"/>
        <v>DELETED</v>
      </c>
      <c r="D28" s="5"/>
      <c r="E28" s="5"/>
      <c r="F28" s="5" t="s">
        <v>5431</v>
      </c>
      <c r="G28" s="5"/>
      <c r="H28" s="6" t="s">
        <v>2892</v>
      </c>
      <c r="I28" t="s">
        <v>1257</v>
      </c>
      <c r="J28" t="s">
        <v>1796</v>
      </c>
      <c r="K28" t="s">
        <v>1987</v>
      </c>
      <c r="L28" t="s">
        <v>2250</v>
      </c>
      <c r="M28" t="s">
        <v>2275</v>
      </c>
      <c r="N28">
        <v>2022</v>
      </c>
      <c r="O28" t="s">
        <v>18</v>
      </c>
      <c r="Q28" t="s">
        <v>1515</v>
      </c>
      <c r="R28" t="s">
        <v>1516</v>
      </c>
      <c r="T28" t="s">
        <v>18</v>
      </c>
      <c r="V28" t="s">
        <v>1088</v>
      </c>
      <c r="W28" t="s">
        <v>2143</v>
      </c>
    </row>
    <row r="29" spans="1:23" x14ac:dyDescent="0.25">
      <c r="A29" s="5"/>
      <c r="B29" t="s">
        <v>5441</v>
      </c>
      <c r="C29" t="str">
        <f t="shared" si="0"/>
        <v>READ</v>
      </c>
      <c r="D29" s="5"/>
      <c r="E29" s="5"/>
      <c r="F29" s="5"/>
      <c r="G29" s="5"/>
      <c r="H29" s="6" t="s">
        <v>2938</v>
      </c>
      <c r="I29" t="s">
        <v>1305</v>
      </c>
      <c r="J29" t="s">
        <v>1835</v>
      </c>
      <c r="K29" t="s">
        <v>2035</v>
      </c>
      <c r="L29" t="s">
        <v>2214</v>
      </c>
      <c r="N29">
        <v>2015</v>
      </c>
      <c r="O29" t="s">
        <v>1444</v>
      </c>
      <c r="P29">
        <v>6</v>
      </c>
      <c r="Q29" t="s">
        <v>1593</v>
      </c>
      <c r="R29" t="s">
        <v>1594</v>
      </c>
      <c r="T29" t="s">
        <v>992</v>
      </c>
      <c r="V29" t="s">
        <v>18</v>
      </c>
      <c r="W29" t="s">
        <v>2143</v>
      </c>
    </row>
    <row r="30" spans="1:23" x14ac:dyDescent="0.25">
      <c r="A30" s="5"/>
      <c r="B30" t="s">
        <v>5436</v>
      </c>
      <c r="C30" t="str">
        <f t="shared" si="0"/>
        <v>DELETED</v>
      </c>
      <c r="D30" s="5"/>
      <c r="E30" s="5"/>
      <c r="F30" s="5" t="s">
        <v>5431</v>
      </c>
      <c r="G30" s="5"/>
      <c r="H30" s="6" t="s">
        <v>3551</v>
      </c>
      <c r="I30" t="s">
        <v>3550</v>
      </c>
      <c r="J30" t="s">
        <v>3553</v>
      </c>
      <c r="K30" t="s">
        <v>3552</v>
      </c>
      <c r="L30" t="s">
        <v>3053</v>
      </c>
      <c r="N30">
        <v>2007</v>
      </c>
      <c r="O30">
        <v>32</v>
      </c>
      <c r="P30">
        <v>1</v>
      </c>
      <c r="Q30">
        <v>1</v>
      </c>
      <c r="R30">
        <v>23</v>
      </c>
      <c r="T30" t="s">
        <v>3054</v>
      </c>
    </row>
    <row r="31" spans="1:23" x14ac:dyDescent="0.25">
      <c r="A31" s="5"/>
      <c r="B31" t="s">
        <v>5425</v>
      </c>
      <c r="C31" t="str">
        <f t="shared" si="0"/>
        <v>DELETED</v>
      </c>
      <c r="D31" s="5"/>
      <c r="E31" s="5"/>
      <c r="F31" s="5" t="s">
        <v>5431</v>
      </c>
      <c r="G31" s="5"/>
      <c r="H31" s="6" t="s">
        <v>5178</v>
      </c>
      <c r="I31" t="s">
        <v>4383</v>
      </c>
      <c r="J31" t="s">
        <v>4692</v>
      </c>
      <c r="K31" t="s">
        <v>6463</v>
      </c>
      <c r="L31" t="s">
        <v>5501</v>
      </c>
      <c r="N31">
        <v>2015</v>
      </c>
      <c r="O31">
        <v>57</v>
      </c>
      <c r="P31">
        <v>1</v>
      </c>
      <c r="Q31">
        <v>27</v>
      </c>
      <c r="R31">
        <v>36</v>
      </c>
      <c r="T31" t="s">
        <v>964</v>
      </c>
    </row>
    <row r="32" spans="1:23" x14ac:dyDescent="0.25">
      <c r="A32" s="5"/>
      <c r="B32" t="s">
        <v>5441</v>
      </c>
      <c r="C32" t="str">
        <f t="shared" si="0"/>
        <v>DELETED</v>
      </c>
      <c r="D32" s="5"/>
      <c r="E32" s="5"/>
      <c r="F32" s="5" t="s">
        <v>5431</v>
      </c>
      <c r="G32" s="5"/>
      <c r="H32" s="6" t="s">
        <v>2966</v>
      </c>
      <c r="I32" t="s">
        <v>1335</v>
      </c>
      <c r="J32" t="s">
        <v>1863</v>
      </c>
      <c r="K32" t="s">
        <v>2064</v>
      </c>
      <c r="L32" t="s">
        <v>2223</v>
      </c>
      <c r="M32" t="s">
        <v>2159</v>
      </c>
      <c r="N32">
        <v>2012</v>
      </c>
      <c r="O32" t="s">
        <v>18</v>
      </c>
      <c r="Q32" t="s">
        <v>1640</v>
      </c>
      <c r="R32" t="s">
        <v>1641</v>
      </c>
      <c r="T32" t="s">
        <v>1000</v>
      </c>
      <c r="V32" t="s">
        <v>1071</v>
      </c>
      <c r="W32" t="s">
        <v>2143</v>
      </c>
    </row>
    <row r="33" spans="1:23" x14ac:dyDescent="0.25">
      <c r="A33" s="5"/>
      <c r="B33" t="s">
        <v>5425</v>
      </c>
      <c r="C33" t="str">
        <f t="shared" si="0"/>
        <v>READ</v>
      </c>
      <c r="D33" s="5"/>
      <c r="E33" s="5"/>
      <c r="F33" s="5"/>
      <c r="G33" s="5"/>
      <c r="H33" s="6" t="s">
        <v>5189</v>
      </c>
      <c r="I33" t="s">
        <v>4394</v>
      </c>
      <c r="J33" t="s">
        <v>7255</v>
      </c>
      <c r="K33" t="s">
        <v>6489</v>
      </c>
      <c r="L33" t="s">
        <v>5867</v>
      </c>
      <c r="N33">
        <v>2013</v>
      </c>
      <c r="O33">
        <v>50</v>
      </c>
      <c r="P33">
        <v>4</v>
      </c>
      <c r="Q33">
        <v>92</v>
      </c>
      <c r="R33">
        <v>103</v>
      </c>
      <c r="T33" t="s">
        <v>5868</v>
      </c>
    </row>
    <row r="34" spans="1:23" x14ac:dyDescent="0.25">
      <c r="A34" s="5"/>
      <c r="B34" t="s">
        <v>5436</v>
      </c>
      <c r="C34" t="str">
        <f t="shared" si="0"/>
        <v>DELETED</v>
      </c>
      <c r="D34" s="5"/>
      <c r="E34" s="5"/>
      <c r="F34" s="5" t="s">
        <v>5431</v>
      </c>
      <c r="G34" s="5"/>
      <c r="H34" s="6" t="s">
        <v>3097</v>
      </c>
      <c r="I34" t="s">
        <v>3093</v>
      </c>
      <c r="J34" t="s">
        <v>3096</v>
      </c>
      <c r="K34" t="s">
        <v>3094</v>
      </c>
      <c r="L34" t="s">
        <v>3038</v>
      </c>
      <c r="N34">
        <v>2018</v>
      </c>
      <c r="O34">
        <v>31</v>
      </c>
      <c r="Q34">
        <v>1</v>
      </c>
      <c r="R34">
        <v>16</v>
      </c>
      <c r="T34" t="s">
        <v>3039</v>
      </c>
    </row>
    <row r="35" spans="1:23" x14ac:dyDescent="0.25">
      <c r="A35" s="5"/>
      <c r="B35" t="s">
        <v>5441</v>
      </c>
      <c r="C35" t="str">
        <f t="shared" si="0"/>
        <v>DELETED</v>
      </c>
      <c r="D35" s="5"/>
      <c r="E35" s="5"/>
      <c r="F35" s="5" t="s">
        <v>5431</v>
      </c>
      <c r="G35" s="5"/>
      <c r="H35" s="6" t="s">
        <v>2889</v>
      </c>
      <c r="I35" t="s">
        <v>1254</v>
      </c>
      <c r="J35" t="s">
        <v>1791</v>
      </c>
      <c r="K35" t="s">
        <v>1984</v>
      </c>
      <c r="L35" t="s">
        <v>2247</v>
      </c>
      <c r="M35" t="s">
        <v>2205</v>
      </c>
      <c r="N35">
        <v>2021</v>
      </c>
      <c r="O35" t="s">
        <v>18</v>
      </c>
      <c r="Q35" t="s">
        <v>1415</v>
      </c>
      <c r="R35" t="s">
        <v>1510</v>
      </c>
      <c r="T35" t="s">
        <v>18</v>
      </c>
      <c r="V35" t="s">
        <v>1085</v>
      </c>
      <c r="W35" t="s">
        <v>2143</v>
      </c>
    </row>
    <row r="36" spans="1:23" x14ac:dyDescent="0.25">
      <c r="A36" s="5"/>
      <c r="B36" t="s">
        <v>5426</v>
      </c>
      <c r="C36" t="str">
        <f t="shared" si="0"/>
        <v>DELETED</v>
      </c>
      <c r="D36" s="5"/>
      <c r="E36" s="5"/>
      <c r="F36" s="5" t="s">
        <v>5431</v>
      </c>
      <c r="G36" s="5"/>
      <c r="H36" s="6" t="s">
        <v>5140</v>
      </c>
      <c r="I36" t="s">
        <v>4350</v>
      </c>
      <c r="J36" t="s">
        <v>7221</v>
      </c>
      <c r="K36" t="s">
        <v>6383</v>
      </c>
      <c r="L36" t="s">
        <v>6369</v>
      </c>
      <c r="N36">
        <v>2017</v>
      </c>
      <c r="Q36">
        <v>607</v>
      </c>
      <c r="R36">
        <v>627</v>
      </c>
      <c r="V36" t="s">
        <v>6370</v>
      </c>
      <c r="W36" t="s">
        <v>5539</v>
      </c>
    </row>
    <row r="37" spans="1:23" x14ac:dyDescent="0.25">
      <c r="A37" s="5"/>
      <c r="B37" t="s">
        <v>5424</v>
      </c>
      <c r="C37" t="str">
        <f t="shared" si="0"/>
        <v>DELETED</v>
      </c>
      <c r="D37" s="5"/>
      <c r="E37" s="5"/>
      <c r="F37" s="5" t="s">
        <v>5431</v>
      </c>
      <c r="G37" s="5"/>
      <c r="H37" s="6" t="s">
        <v>4789</v>
      </c>
      <c r="I37" t="s">
        <v>4044</v>
      </c>
      <c r="J37" t="s">
        <v>4621</v>
      </c>
      <c r="K37" t="s">
        <v>5623</v>
      </c>
      <c r="L37" t="s">
        <v>5624</v>
      </c>
      <c r="N37">
        <v>2023</v>
      </c>
      <c r="Q37">
        <v>61</v>
      </c>
      <c r="R37">
        <v>79</v>
      </c>
      <c r="V37" t="s">
        <v>5625</v>
      </c>
      <c r="W37" t="s">
        <v>5505</v>
      </c>
    </row>
    <row r="38" spans="1:23" x14ac:dyDescent="0.25">
      <c r="A38" s="5"/>
      <c r="B38" t="s">
        <v>5425</v>
      </c>
      <c r="C38" t="str">
        <f t="shared" si="0"/>
        <v>DELETED</v>
      </c>
      <c r="D38" s="5"/>
      <c r="E38" s="5"/>
      <c r="F38" s="5" t="s">
        <v>5431</v>
      </c>
      <c r="G38" s="5"/>
      <c r="H38" s="6" t="s">
        <v>5202</v>
      </c>
      <c r="I38" t="s">
        <v>4406</v>
      </c>
      <c r="J38" t="s">
        <v>7263</v>
      </c>
      <c r="K38" t="s">
        <v>6518</v>
      </c>
      <c r="L38" t="s">
        <v>6071</v>
      </c>
      <c r="N38">
        <v>2014</v>
      </c>
      <c r="O38">
        <v>15</v>
      </c>
      <c r="P38">
        <v>2</v>
      </c>
      <c r="Q38">
        <v>353</v>
      </c>
      <c r="R38">
        <v>375</v>
      </c>
      <c r="T38" t="s">
        <v>5519</v>
      </c>
    </row>
    <row r="39" spans="1:23" x14ac:dyDescent="0.25">
      <c r="A39" s="5"/>
      <c r="B39" t="s">
        <v>5436</v>
      </c>
      <c r="C39" t="str">
        <f t="shared" si="0"/>
        <v>READ</v>
      </c>
      <c r="D39" s="5"/>
      <c r="E39" s="5"/>
      <c r="F39" s="5"/>
      <c r="G39" s="5"/>
      <c r="H39" s="6" t="s">
        <v>3251</v>
      </c>
      <c r="I39" t="s">
        <v>3250</v>
      </c>
      <c r="J39" t="s">
        <v>3265</v>
      </c>
      <c r="K39" t="s">
        <v>3252</v>
      </c>
      <c r="L39" t="s">
        <v>3048</v>
      </c>
      <c r="N39">
        <v>2025</v>
      </c>
      <c r="O39">
        <v>164</v>
      </c>
      <c r="Q39">
        <v>104170</v>
      </c>
      <c r="R39">
        <v>104170</v>
      </c>
      <c r="T39" t="s">
        <v>929</v>
      </c>
    </row>
    <row r="40" spans="1:23" x14ac:dyDescent="0.25">
      <c r="A40" s="5"/>
      <c r="B40" t="s">
        <v>5426</v>
      </c>
      <c r="C40" t="str">
        <f t="shared" si="0"/>
        <v>DELETED</v>
      </c>
      <c r="D40" s="5"/>
      <c r="E40" s="5"/>
      <c r="F40" s="5" t="s">
        <v>5431</v>
      </c>
      <c r="G40" s="5"/>
      <c r="H40" s="6" t="s">
        <v>4845</v>
      </c>
      <c r="I40" t="s">
        <v>7462</v>
      </c>
      <c r="J40" t="s">
        <v>7070</v>
      </c>
      <c r="K40" t="s">
        <v>5738</v>
      </c>
      <c r="L40" t="s">
        <v>5525</v>
      </c>
      <c r="N40">
        <v>2025</v>
      </c>
      <c r="Q40">
        <v>57</v>
      </c>
      <c r="R40">
        <v>69</v>
      </c>
      <c r="V40" t="s">
        <v>5464</v>
      </c>
      <c r="W40" t="s">
        <v>5498</v>
      </c>
    </row>
    <row r="41" spans="1:23" x14ac:dyDescent="0.25">
      <c r="A41" s="5"/>
      <c r="B41" t="s">
        <v>5426</v>
      </c>
      <c r="C41" t="str">
        <f t="shared" si="0"/>
        <v>READ</v>
      </c>
      <c r="D41" s="5"/>
      <c r="E41" s="5"/>
      <c r="F41" s="5"/>
      <c r="G41" s="5"/>
      <c r="H41" s="6" t="s">
        <v>5238</v>
      </c>
      <c r="I41" t="s">
        <v>4441</v>
      </c>
      <c r="J41" t="s">
        <v>4707</v>
      </c>
      <c r="K41" t="s">
        <v>6594</v>
      </c>
      <c r="L41" t="s">
        <v>6574</v>
      </c>
      <c r="N41">
        <v>2013</v>
      </c>
      <c r="Q41">
        <v>120</v>
      </c>
      <c r="R41">
        <v>135</v>
      </c>
      <c r="V41" t="s">
        <v>6575</v>
      </c>
      <c r="W41" t="s">
        <v>5640</v>
      </c>
    </row>
    <row r="42" spans="1:23" x14ac:dyDescent="0.25">
      <c r="A42" s="5"/>
      <c r="B42" t="s">
        <v>5441</v>
      </c>
      <c r="C42" t="str">
        <f t="shared" si="0"/>
        <v>DELETED</v>
      </c>
      <c r="D42" s="5"/>
      <c r="E42" s="5"/>
      <c r="F42" s="5" t="s">
        <v>5431</v>
      </c>
      <c r="G42" s="5"/>
      <c r="H42" s="6" t="s">
        <v>2873</v>
      </c>
      <c r="I42" t="s">
        <v>1237</v>
      </c>
      <c r="J42" t="s">
        <v>1778</v>
      </c>
      <c r="K42" t="s">
        <v>1967</v>
      </c>
      <c r="L42" t="s">
        <v>2223</v>
      </c>
      <c r="M42" t="s">
        <v>2159</v>
      </c>
      <c r="N42">
        <v>2012</v>
      </c>
      <c r="O42" t="s">
        <v>18</v>
      </c>
      <c r="Q42" t="s">
        <v>1483</v>
      </c>
      <c r="R42" t="s">
        <v>1484</v>
      </c>
      <c r="T42" t="s">
        <v>1000</v>
      </c>
      <c r="V42" t="s">
        <v>1071</v>
      </c>
      <c r="W42" t="s">
        <v>2143</v>
      </c>
    </row>
    <row r="43" spans="1:23" x14ac:dyDescent="0.25">
      <c r="A43" s="5"/>
      <c r="B43" t="s">
        <v>5441</v>
      </c>
      <c r="C43" t="str">
        <f t="shared" si="0"/>
        <v>DELETED</v>
      </c>
      <c r="D43" s="5"/>
      <c r="E43" s="5"/>
      <c r="F43" s="5" t="s">
        <v>5431</v>
      </c>
      <c r="G43" s="5"/>
      <c r="H43" s="6" t="s">
        <v>2974</v>
      </c>
      <c r="I43" t="s">
        <v>1343</v>
      </c>
      <c r="J43" t="s">
        <v>1871</v>
      </c>
      <c r="K43" t="s">
        <v>2072</v>
      </c>
      <c r="L43" t="s">
        <v>2382</v>
      </c>
      <c r="M43" t="s">
        <v>2345</v>
      </c>
      <c r="N43">
        <v>2019</v>
      </c>
      <c r="O43" t="s">
        <v>1653</v>
      </c>
      <c r="Q43" t="s">
        <v>1413</v>
      </c>
      <c r="R43" t="s">
        <v>1441</v>
      </c>
      <c r="T43" t="s">
        <v>989</v>
      </c>
      <c r="V43" t="s">
        <v>1145</v>
      </c>
      <c r="W43" t="s">
        <v>2143</v>
      </c>
    </row>
    <row r="44" spans="1:23" x14ac:dyDescent="0.25">
      <c r="A44" s="5"/>
      <c r="B44" t="s">
        <v>5425</v>
      </c>
      <c r="C44" t="str">
        <f t="shared" si="0"/>
        <v>READ</v>
      </c>
      <c r="D44" s="5"/>
      <c r="E44" s="5"/>
      <c r="F44" s="5"/>
      <c r="G44" s="5"/>
      <c r="H44" s="6" t="s">
        <v>4721</v>
      </c>
      <c r="I44" t="s">
        <v>3998</v>
      </c>
      <c r="J44" t="s">
        <v>6990</v>
      </c>
      <c r="K44" t="s">
        <v>5500</v>
      </c>
      <c r="L44" t="s">
        <v>5501</v>
      </c>
      <c r="N44">
        <v>2025</v>
      </c>
    </row>
    <row r="45" spans="1:23" x14ac:dyDescent="0.25">
      <c r="A45" s="5"/>
      <c r="B45" t="s">
        <v>5445</v>
      </c>
      <c r="C45" t="str">
        <f t="shared" si="0"/>
        <v>DELETED</v>
      </c>
      <c r="D45" s="5"/>
      <c r="E45" s="5"/>
      <c r="F45" s="5" t="s">
        <v>5431</v>
      </c>
      <c r="G45" s="5"/>
      <c r="H45" t="s">
        <v>18</v>
      </c>
      <c r="I45" t="s">
        <v>408</v>
      </c>
      <c r="J45" t="s">
        <v>154</v>
      </c>
      <c r="K45" t="s">
        <v>771</v>
      </c>
      <c r="L45" t="s">
        <v>571</v>
      </c>
      <c r="M45" t="s">
        <v>618</v>
      </c>
      <c r="N45">
        <v>2019</v>
      </c>
      <c r="O45" t="s">
        <v>18</v>
      </c>
      <c r="P45" t="s">
        <v>18</v>
      </c>
      <c r="Q45">
        <v>501</v>
      </c>
      <c r="R45">
        <v>507</v>
      </c>
      <c r="S45" t="s">
        <v>18</v>
      </c>
      <c r="T45" t="s">
        <v>18</v>
      </c>
      <c r="U45" t="s">
        <v>18</v>
      </c>
      <c r="V45" t="s">
        <v>952</v>
      </c>
    </row>
    <row r="46" spans="1:23" x14ac:dyDescent="0.25">
      <c r="A46" s="5"/>
      <c r="B46" t="s">
        <v>5441</v>
      </c>
      <c r="C46" t="str">
        <f t="shared" si="0"/>
        <v>DELETED</v>
      </c>
      <c r="D46" s="5"/>
      <c r="E46" s="5"/>
      <c r="F46" s="5" t="s">
        <v>5431</v>
      </c>
      <c r="G46" s="5"/>
      <c r="H46" s="6" t="s">
        <v>2832</v>
      </c>
      <c r="I46" t="s">
        <v>1198</v>
      </c>
      <c r="J46" t="s">
        <v>1738</v>
      </c>
      <c r="K46" t="s">
        <v>1928</v>
      </c>
      <c r="L46" t="s">
        <v>2185</v>
      </c>
      <c r="M46" t="s">
        <v>2162</v>
      </c>
      <c r="N46">
        <v>2024</v>
      </c>
      <c r="O46" t="s">
        <v>18</v>
      </c>
      <c r="Q46" t="s">
        <v>1413</v>
      </c>
      <c r="R46" t="s">
        <v>1414</v>
      </c>
      <c r="T46" t="s">
        <v>18</v>
      </c>
      <c r="V46" t="s">
        <v>1044</v>
      </c>
      <c r="W46" t="s">
        <v>2143</v>
      </c>
    </row>
    <row r="47" spans="1:23" x14ac:dyDescent="0.25">
      <c r="A47" s="5"/>
      <c r="B47" t="s">
        <v>5426</v>
      </c>
      <c r="C47" t="str">
        <f t="shared" si="0"/>
        <v>READ</v>
      </c>
      <c r="D47" s="5"/>
      <c r="E47" s="5"/>
      <c r="F47" s="5"/>
      <c r="G47" s="5"/>
      <c r="H47" s="6" t="s">
        <v>5283</v>
      </c>
      <c r="I47" t="s">
        <v>4484</v>
      </c>
      <c r="J47" t="s">
        <v>7318</v>
      </c>
      <c r="K47" t="s">
        <v>6696</v>
      </c>
      <c r="L47" t="s">
        <v>5592</v>
      </c>
      <c r="N47">
        <v>2011</v>
      </c>
      <c r="Q47">
        <v>31</v>
      </c>
      <c r="R47">
        <v>45</v>
      </c>
      <c r="V47" t="s">
        <v>6697</v>
      </c>
      <c r="W47" t="s">
        <v>5640</v>
      </c>
    </row>
    <row r="48" spans="1:23" x14ac:dyDescent="0.25">
      <c r="A48" s="5"/>
      <c r="B48" t="s">
        <v>5441</v>
      </c>
      <c r="C48" t="str">
        <f t="shared" si="0"/>
        <v>DELETED</v>
      </c>
      <c r="D48" s="5"/>
      <c r="E48" s="5"/>
      <c r="F48" s="5" t="s">
        <v>5431</v>
      </c>
      <c r="G48" s="5"/>
      <c r="H48" s="6" t="s">
        <v>7429</v>
      </c>
      <c r="I48" t="s">
        <v>321</v>
      </c>
      <c r="J48" t="s">
        <v>68</v>
      </c>
      <c r="K48" t="s">
        <v>684</v>
      </c>
      <c r="L48" t="s">
        <v>535</v>
      </c>
      <c r="M48" t="s">
        <v>597</v>
      </c>
      <c r="N48">
        <v>2023</v>
      </c>
      <c r="O48">
        <v>468</v>
      </c>
      <c r="P48" t="s">
        <v>18</v>
      </c>
      <c r="Q48">
        <v>453</v>
      </c>
      <c r="R48">
        <v>465</v>
      </c>
      <c r="S48" t="s">
        <v>18</v>
      </c>
      <c r="T48" t="s">
        <v>901</v>
      </c>
      <c r="U48" t="s">
        <v>902</v>
      </c>
      <c r="V48" t="s">
        <v>908</v>
      </c>
      <c r="W48" t="s">
        <v>5498</v>
      </c>
    </row>
    <row r="49" spans="1:23" x14ac:dyDescent="0.25">
      <c r="A49" s="5"/>
      <c r="B49" t="s">
        <v>5441</v>
      </c>
      <c r="C49" t="str">
        <f t="shared" si="0"/>
        <v>READ</v>
      </c>
      <c r="D49" s="5"/>
      <c r="E49" s="5"/>
      <c r="F49" s="5"/>
      <c r="G49" s="5"/>
      <c r="H49" s="6" t="s">
        <v>2904</v>
      </c>
      <c r="I49" t="s">
        <v>1269</v>
      </c>
      <c r="J49" t="s">
        <v>1807</v>
      </c>
      <c r="K49" t="s">
        <v>1999</v>
      </c>
      <c r="L49" t="s">
        <v>2259</v>
      </c>
      <c r="M49" t="s">
        <v>2234</v>
      </c>
      <c r="N49">
        <v>2013</v>
      </c>
      <c r="O49" t="s">
        <v>18</v>
      </c>
      <c r="Q49" t="s">
        <v>1534</v>
      </c>
      <c r="R49" t="s">
        <v>1535</v>
      </c>
      <c r="T49" t="s">
        <v>18</v>
      </c>
      <c r="V49" t="s">
        <v>1096</v>
      </c>
      <c r="W49" t="s">
        <v>2143</v>
      </c>
    </row>
    <row r="50" spans="1:23" x14ac:dyDescent="0.25">
      <c r="A50" s="5"/>
      <c r="B50" t="s">
        <v>5436</v>
      </c>
      <c r="C50" t="str">
        <f t="shared" si="0"/>
        <v>READ</v>
      </c>
      <c r="D50" s="5"/>
      <c r="E50" s="5"/>
      <c r="F50" s="5"/>
      <c r="G50" s="5"/>
      <c r="H50" s="6" t="s">
        <v>7430</v>
      </c>
      <c r="I50" t="s">
        <v>351</v>
      </c>
      <c r="J50" t="s">
        <v>97</v>
      </c>
      <c r="K50" t="s">
        <v>714</v>
      </c>
      <c r="L50" t="s">
        <v>563</v>
      </c>
      <c r="M50" t="s">
        <v>18</v>
      </c>
      <c r="N50">
        <v>2019</v>
      </c>
      <c r="O50">
        <v>10</v>
      </c>
      <c r="P50">
        <v>3</v>
      </c>
      <c r="Q50" t="s">
        <v>18</v>
      </c>
      <c r="R50" t="s">
        <v>18</v>
      </c>
      <c r="S50">
        <v>92</v>
      </c>
      <c r="T50" t="s">
        <v>18</v>
      </c>
      <c r="U50" t="s">
        <v>942</v>
      </c>
      <c r="V50" t="s">
        <v>18</v>
      </c>
    </row>
    <row r="51" spans="1:23" x14ac:dyDescent="0.25">
      <c r="A51" s="5"/>
      <c r="B51" t="s">
        <v>5441</v>
      </c>
      <c r="C51" t="str">
        <f t="shared" si="0"/>
        <v>READ</v>
      </c>
      <c r="D51" s="5"/>
      <c r="E51" s="5"/>
      <c r="F51" s="5"/>
      <c r="G51" s="5"/>
      <c r="H51" s="6" t="s">
        <v>7431</v>
      </c>
      <c r="I51" t="s">
        <v>378</v>
      </c>
      <c r="J51" t="s">
        <v>48</v>
      </c>
      <c r="K51" t="s">
        <v>741</v>
      </c>
      <c r="L51" t="s">
        <v>569</v>
      </c>
      <c r="M51" t="s">
        <v>18</v>
      </c>
      <c r="N51">
        <v>2006</v>
      </c>
      <c r="O51">
        <v>42</v>
      </c>
      <c r="P51">
        <v>3</v>
      </c>
      <c r="Q51">
        <v>1843</v>
      </c>
      <c r="R51">
        <v>1859</v>
      </c>
      <c r="S51" t="s">
        <v>18</v>
      </c>
      <c r="T51" t="s">
        <v>949</v>
      </c>
      <c r="U51" t="s">
        <v>950</v>
      </c>
      <c r="V51" t="s">
        <v>18</v>
      </c>
    </row>
    <row r="52" spans="1:23" x14ac:dyDescent="0.25">
      <c r="A52" s="5"/>
      <c r="B52" t="s">
        <v>5424</v>
      </c>
      <c r="C52" t="str">
        <f t="shared" si="0"/>
        <v>DELETED</v>
      </c>
      <c r="D52" s="5"/>
      <c r="E52" s="5"/>
      <c r="F52" s="5" t="s">
        <v>5431</v>
      </c>
      <c r="G52" s="5"/>
      <c r="H52" s="6" t="s">
        <v>4828</v>
      </c>
      <c r="I52" t="s">
        <v>4077</v>
      </c>
      <c r="J52" t="s">
        <v>4629</v>
      </c>
      <c r="K52" t="s">
        <v>5708</v>
      </c>
      <c r="L52" t="s">
        <v>5662</v>
      </c>
      <c r="N52">
        <v>2020</v>
      </c>
      <c r="Q52">
        <v>159</v>
      </c>
      <c r="R52">
        <v>168</v>
      </c>
      <c r="V52" t="s">
        <v>5663</v>
      </c>
      <c r="W52" t="s">
        <v>5539</v>
      </c>
    </row>
    <row r="53" spans="1:23" x14ac:dyDescent="0.25">
      <c r="A53" s="5"/>
      <c r="B53" t="s">
        <v>5436</v>
      </c>
      <c r="C53" t="str">
        <f t="shared" si="0"/>
        <v>DELETED</v>
      </c>
      <c r="D53" s="5"/>
      <c r="E53" s="5"/>
      <c r="F53" s="5" t="s">
        <v>5431</v>
      </c>
      <c r="G53" s="5"/>
      <c r="H53" s="6" t="s">
        <v>3533</v>
      </c>
      <c r="I53" t="s">
        <v>3532</v>
      </c>
      <c r="J53" t="s">
        <v>3535</v>
      </c>
      <c r="K53" t="s">
        <v>3534</v>
      </c>
      <c r="L53" t="s">
        <v>3053</v>
      </c>
      <c r="N53">
        <v>2011</v>
      </c>
      <c r="O53">
        <v>36</v>
      </c>
      <c r="P53">
        <v>2</v>
      </c>
      <c r="Q53">
        <v>498</v>
      </c>
      <c r="R53">
        <v>516</v>
      </c>
      <c r="T53" t="s">
        <v>3054</v>
      </c>
    </row>
    <row r="54" spans="1:23" x14ac:dyDescent="0.25">
      <c r="A54" s="5"/>
      <c r="B54" t="s">
        <v>5432</v>
      </c>
      <c r="C54" t="str">
        <f t="shared" si="0"/>
        <v>DELETED</v>
      </c>
      <c r="F54" s="5" t="s">
        <v>5431</v>
      </c>
      <c r="H54" s="6" t="s">
        <v>2480</v>
      </c>
      <c r="I54" t="s">
        <v>2479</v>
      </c>
      <c r="J54" t="s">
        <v>2482</v>
      </c>
      <c r="K54" t="s">
        <v>2485</v>
      </c>
      <c r="L54" t="s">
        <v>2486</v>
      </c>
      <c r="M54" t="s">
        <v>2483</v>
      </c>
      <c r="N54">
        <v>2011</v>
      </c>
      <c r="Q54">
        <v>272</v>
      </c>
      <c r="R54">
        <v>279</v>
      </c>
      <c r="V54" s="1" t="s">
        <v>2484</v>
      </c>
      <c r="W54" t="s">
        <v>2458</v>
      </c>
    </row>
    <row r="55" spans="1:23" x14ac:dyDescent="0.25">
      <c r="A55" s="5"/>
      <c r="B55" t="s">
        <v>5436</v>
      </c>
      <c r="C55" t="str">
        <f t="shared" si="0"/>
        <v>DELETED</v>
      </c>
      <c r="D55" s="5"/>
      <c r="E55" s="5"/>
      <c r="F55" s="5" t="s">
        <v>5431</v>
      </c>
      <c r="G55" s="5"/>
      <c r="H55" s="6" t="s">
        <v>3429</v>
      </c>
      <c r="I55" t="s">
        <v>3428</v>
      </c>
      <c r="J55" t="s">
        <v>3431</v>
      </c>
      <c r="K55" t="s">
        <v>3430</v>
      </c>
      <c r="L55" t="s">
        <v>3070</v>
      </c>
      <c r="N55">
        <v>2024</v>
      </c>
      <c r="O55">
        <v>253</v>
      </c>
      <c r="Q55">
        <v>124181</v>
      </c>
      <c r="R55">
        <v>124181</v>
      </c>
      <c r="T55" t="s">
        <v>3066</v>
      </c>
    </row>
    <row r="56" spans="1:23" x14ac:dyDescent="0.25">
      <c r="A56" s="5"/>
      <c r="B56" t="s">
        <v>5441</v>
      </c>
      <c r="C56" t="str">
        <f t="shared" si="0"/>
        <v>READ</v>
      </c>
      <c r="D56" s="5"/>
      <c r="E56" s="5"/>
      <c r="F56" s="5"/>
      <c r="G56" s="5"/>
      <c r="H56" s="6" t="s">
        <v>2983</v>
      </c>
      <c r="I56" t="s">
        <v>1352</v>
      </c>
      <c r="J56" t="s">
        <v>1880</v>
      </c>
      <c r="K56" t="s">
        <v>2081</v>
      </c>
      <c r="L56" t="s">
        <v>2393</v>
      </c>
      <c r="M56" t="s">
        <v>632</v>
      </c>
      <c r="N56">
        <v>2018</v>
      </c>
      <c r="O56" t="s">
        <v>18</v>
      </c>
      <c r="Q56" t="s">
        <v>1666</v>
      </c>
      <c r="R56" t="s">
        <v>1667</v>
      </c>
      <c r="T56" t="s">
        <v>18</v>
      </c>
      <c r="V56" t="s">
        <v>1152</v>
      </c>
      <c r="W56" t="s">
        <v>2143</v>
      </c>
    </row>
    <row r="57" spans="1:23" x14ac:dyDescent="0.25">
      <c r="A57" s="5"/>
      <c r="B57" t="s">
        <v>5426</v>
      </c>
      <c r="C57" t="str">
        <f t="shared" si="0"/>
        <v>DELETED</v>
      </c>
      <c r="D57" s="5"/>
      <c r="E57" s="5"/>
      <c r="F57" s="5" t="s">
        <v>5431</v>
      </c>
      <c r="G57" s="5"/>
      <c r="H57" s="6" t="s">
        <v>4994</v>
      </c>
      <c r="I57" t="s">
        <v>4221</v>
      </c>
      <c r="J57" t="s">
        <v>7147</v>
      </c>
      <c r="K57" t="s">
        <v>6066</v>
      </c>
      <c r="L57" t="s">
        <v>6067</v>
      </c>
      <c r="N57">
        <v>2020</v>
      </c>
      <c r="Q57">
        <v>24</v>
      </c>
      <c r="R57">
        <v>51</v>
      </c>
      <c r="V57" t="s">
        <v>6068</v>
      </c>
      <c r="W57" t="s">
        <v>5539</v>
      </c>
    </row>
    <row r="58" spans="1:23" x14ac:dyDescent="0.25">
      <c r="A58" s="5"/>
      <c r="B58" t="s">
        <v>5441</v>
      </c>
      <c r="C58" t="str">
        <f t="shared" si="0"/>
        <v>DELETED</v>
      </c>
      <c r="D58" s="5"/>
      <c r="E58" s="5"/>
      <c r="F58" s="5" t="s">
        <v>5431</v>
      </c>
      <c r="G58" s="5"/>
      <c r="H58" s="6" t="s">
        <v>2862</v>
      </c>
      <c r="I58" t="s">
        <v>1226</v>
      </c>
      <c r="J58" t="s">
        <v>1767</v>
      </c>
      <c r="K58" t="s">
        <v>1956</v>
      </c>
      <c r="L58" t="s">
        <v>2189</v>
      </c>
      <c r="N58">
        <v>2022</v>
      </c>
      <c r="O58" t="s">
        <v>1441</v>
      </c>
      <c r="Q58" t="s">
        <v>1460</v>
      </c>
      <c r="R58" t="s">
        <v>1461</v>
      </c>
      <c r="T58" t="s">
        <v>990</v>
      </c>
      <c r="V58" t="s">
        <v>18</v>
      </c>
      <c r="W58" t="s">
        <v>2143</v>
      </c>
    </row>
    <row r="59" spans="1:23" x14ac:dyDescent="0.25">
      <c r="A59" s="5"/>
      <c r="B59" t="s">
        <v>5436</v>
      </c>
      <c r="C59" t="str">
        <f t="shared" si="0"/>
        <v>DELETED</v>
      </c>
      <c r="D59" s="5"/>
      <c r="E59" s="5"/>
      <c r="F59" s="5" t="s">
        <v>5431</v>
      </c>
      <c r="G59" s="5"/>
      <c r="H59" s="6" t="s">
        <v>3040</v>
      </c>
      <c r="I59" t="s">
        <v>3035</v>
      </c>
      <c r="J59" t="s">
        <v>3036</v>
      </c>
      <c r="K59" t="s">
        <v>3037</v>
      </c>
      <c r="L59" t="s">
        <v>3038</v>
      </c>
      <c r="N59">
        <v>2025</v>
      </c>
      <c r="O59">
        <v>56</v>
      </c>
      <c r="Q59">
        <v>100731</v>
      </c>
      <c r="R59">
        <v>100731</v>
      </c>
      <c r="T59" t="s">
        <v>3039</v>
      </c>
    </row>
    <row r="60" spans="1:23" x14ac:dyDescent="0.25">
      <c r="A60" s="5"/>
      <c r="B60" t="s">
        <v>5426</v>
      </c>
      <c r="C60" t="str">
        <f t="shared" si="0"/>
        <v>READ</v>
      </c>
      <c r="D60" s="5"/>
      <c r="E60" s="5"/>
      <c r="F60" s="5"/>
      <c r="G60" s="5"/>
      <c r="H60" s="6" t="s">
        <v>4737</v>
      </c>
      <c r="I60" t="s">
        <v>4009</v>
      </c>
      <c r="J60" t="s">
        <v>4613</v>
      </c>
      <c r="K60" t="s">
        <v>5531</v>
      </c>
      <c r="L60" t="s">
        <v>5532</v>
      </c>
      <c r="N60">
        <v>2025</v>
      </c>
      <c r="Q60">
        <v>188</v>
      </c>
      <c r="R60">
        <v>201</v>
      </c>
      <c r="V60" t="s">
        <v>5468</v>
      </c>
      <c r="W60" t="s">
        <v>5498</v>
      </c>
    </row>
    <row r="61" spans="1:23" x14ac:dyDescent="0.25">
      <c r="A61" s="5"/>
      <c r="B61" t="s">
        <v>5426</v>
      </c>
      <c r="C61" t="str">
        <f t="shared" si="0"/>
        <v>READ</v>
      </c>
      <c r="D61" s="5"/>
      <c r="E61" s="5"/>
      <c r="F61" s="5"/>
      <c r="G61" s="5"/>
      <c r="H61" s="6" t="s">
        <v>4797</v>
      </c>
      <c r="I61" t="s">
        <v>7459</v>
      </c>
      <c r="J61" t="s">
        <v>7044</v>
      </c>
      <c r="K61" t="s">
        <v>5643</v>
      </c>
      <c r="L61" t="s">
        <v>5644</v>
      </c>
      <c r="N61">
        <v>2021</v>
      </c>
      <c r="Q61">
        <v>1</v>
      </c>
      <c r="R61">
        <v>31</v>
      </c>
      <c r="V61" t="s">
        <v>5645</v>
      </c>
      <c r="W61" t="s">
        <v>5539</v>
      </c>
    </row>
    <row r="62" spans="1:23" x14ac:dyDescent="0.25">
      <c r="A62" s="5"/>
      <c r="B62" t="s">
        <v>5432</v>
      </c>
      <c r="C62" t="str">
        <f t="shared" si="0"/>
        <v>DELETED</v>
      </c>
      <c r="F62" s="5" t="s">
        <v>5431</v>
      </c>
      <c r="H62" s="6" t="s">
        <v>2460</v>
      </c>
      <c r="I62" t="s">
        <v>2459</v>
      </c>
      <c r="J62" t="s">
        <v>2461</v>
      </c>
      <c r="K62" t="s">
        <v>2462</v>
      </c>
      <c r="L62" t="s">
        <v>2466</v>
      </c>
      <c r="N62">
        <v>2012</v>
      </c>
      <c r="O62">
        <v>3</v>
      </c>
      <c r="P62">
        <v>2</v>
      </c>
      <c r="T62" s="1" t="s">
        <v>2463</v>
      </c>
      <c r="U62" s="1" t="s">
        <v>2464</v>
      </c>
      <c r="W62" t="s">
        <v>2458</v>
      </c>
    </row>
    <row r="63" spans="1:23" x14ac:dyDescent="0.25">
      <c r="A63" s="5"/>
      <c r="B63" t="s">
        <v>5425</v>
      </c>
      <c r="C63" t="str">
        <f t="shared" si="0"/>
        <v>DELETED</v>
      </c>
      <c r="D63" s="5"/>
      <c r="E63" s="5"/>
      <c r="F63" s="5" t="s">
        <v>5431</v>
      </c>
      <c r="G63" s="5"/>
      <c r="H63" s="6" t="s">
        <v>4729</v>
      </c>
      <c r="I63" t="s">
        <v>4005</v>
      </c>
      <c r="J63" t="s">
        <v>6996</v>
      </c>
      <c r="K63" t="s">
        <v>5517</v>
      </c>
      <c r="L63" t="s">
        <v>5518</v>
      </c>
      <c r="N63">
        <v>2023</v>
      </c>
      <c r="O63">
        <v>23</v>
      </c>
      <c r="P63">
        <v>6</v>
      </c>
      <c r="Q63">
        <v>1345</v>
      </c>
      <c r="R63">
        <v>1373</v>
      </c>
      <c r="T63" t="s">
        <v>5519</v>
      </c>
    </row>
    <row r="64" spans="1:23" x14ac:dyDescent="0.25">
      <c r="A64" s="5"/>
      <c r="B64" t="s">
        <v>5441</v>
      </c>
      <c r="C64" t="str">
        <f t="shared" si="0"/>
        <v>DELETED</v>
      </c>
      <c r="D64" s="5"/>
      <c r="E64" s="5"/>
      <c r="F64" s="5" t="s">
        <v>5431</v>
      </c>
      <c r="G64" s="5"/>
      <c r="H64" s="6" t="s">
        <v>2927</v>
      </c>
      <c r="I64" t="s">
        <v>1294</v>
      </c>
      <c r="J64" t="s">
        <v>1828</v>
      </c>
      <c r="K64" t="s">
        <v>2024</v>
      </c>
      <c r="L64" t="s">
        <v>2314</v>
      </c>
      <c r="M64" t="s">
        <v>2283</v>
      </c>
      <c r="N64">
        <v>2022</v>
      </c>
      <c r="O64" t="s">
        <v>18</v>
      </c>
      <c r="Q64" t="s">
        <v>1574</v>
      </c>
      <c r="R64" t="s">
        <v>1575</v>
      </c>
      <c r="T64" t="s">
        <v>18</v>
      </c>
      <c r="V64" t="s">
        <v>1118</v>
      </c>
      <c r="W64" t="s">
        <v>2143</v>
      </c>
    </row>
    <row r="65" spans="1:23" x14ac:dyDescent="0.25">
      <c r="A65" s="5"/>
      <c r="B65" t="s">
        <v>5436</v>
      </c>
      <c r="C65" t="str">
        <f t="shared" si="0"/>
        <v>DELETED</v>
      </c>
      <c r="D65" s="5"/>
      <c r="E65" s="5"/>
      <c r="F65" s="5" t="s">
        <v>5431</v>
      </c>
      <c r="G65" s="5"/>
      <c r="H65" s="6" t="s">
        <v>3668</v>
      </c>
      <c r="I65" t="s">
        <v>3667</v>
      </c>
      <c r="J65" t="s">
        <v>3670</v>
      </c>
      <c r="K65" t="s">
        <v>3669</v>
      </c>
      <c r="L65" t="s">
        <v>3053</v>
      </c>
      <c r="N65">
        <v>2017</v>
      </c>
      <c r="O65">
        <v>72</v>
      </c>
      <c r="Q65">
        <v>77</v>
      </c>
      <c r="R65">
        <v>94</v>
      </c>
      <c r="T65" t="s">
        <v>3054</v>
      </c>
    </row>
    <row r="66" spans="1:23" x14ac:dyDescent="0.25">
      <c r="A66" s="5"/>
      <c r="B66" t="s">
        <v>5426</v>
      </c>
      <c r="C66" t="str">
        <f t="shared" si="0"/>
        <v>DELETED</v>
      </c>
      <c r="D66" s="5"/>
      <c r="E66" s="5"/>
      <c r="F66" s="5" t="s">
        <v>5431</v>
      </c>
      <c r="G66" s="5"/>
      <c r="H66" s="6" t="s">
        <v>5240</v>
      </c>
      <c r="I66" t="s">
        <v>4443</v>
      </c>
      <c r="J66" t="s">
        <v>7284</v>
      </c>
      <c r="K66" t="s">
        <v>6598</v>
      </c>
      <c r="L66" t="s">
        <v>5526</v>
      </c>
      <c r="N66">
        <v>2013</v>
      </c>
      <c r="Q66">
        <v>316</v>
      </c>
      <c r="R66">
        <v>327</v>
      </c>
      <c r="V66" t="s">
        <v>6599</v>
      </c>
      <c r="W66" t="s">
        <v>5640</v>
      </c>
    </row>
    <row r="67" spans="1:23" x14ac:dyDescent="0.25">
      <c r="A67" s="5"/>
      <c r="B67" t="s">
        <v>5436</v>
      </c>
      <c r="C67" t="str">
        <f t="shared" ref="C67:C130" si="1">IF(OR(D67="x",E67="x",F67="x",G67="x"),"DELETED","READ")</f>
        <v>DELETED</v>
      </c>
      <c r="D67" s="5"/>
      <c r="E67" s="5"/>
      <c r="F67" s="5" t="s">
        <v>5431</v>
      </c>
      <c r="G67" s="5"/>
      <c r="H67" s="6" t="s">
        <v>3080</v>
      </c>
      <c r="I67" t="s">
        <v>3077</v>
      </c>
      <c r="J67" t="s">
        <v>3081</v>
      </c>
      <c r="K67" t="s">
        <v>3079</v>
      </c>
      <c r="L67" t="s">
        <v>3078</v>
      </c>
      <c r="N67">
        <v>2023</v>
      </c>
      <c r="O67">
        <v>148</v>
      </c>
      <c r="Q67">
        <v>102229</v>
      </c>
      <c r="R67">
        <v>102229</v>
      </c>
      <c r="T67" t="s">
        <v>955</v>
      </c>
    </row>
    <row r="68" spans="1:23" x14ac:dyDescent="0.25">
      <c r="A68" s="5"/>
      <c r="B68" t="s">
        <v>5436</v>
      </c>
      <c r="C68" t="str">
        <f t="shared" si="1"/>
        <v>DELETED</v>
      </c>
      <c r="D68" s="5"/>
      <c r="E68" s="5"/>
      <c r="F68" s="5" t="s">
        <v>5431</v>
      </c>
      <c r="G68" s="5"/>
      <c r="H68" s="6" t="s">
        <v>3042</v>
      </c>
      <c r="I68" t="s">
        <v>3041</v>
      </c>
      <c r="J68" t="s">
        <v>3044</v>
      </c>
      <c r="K68" t="s">
        <v>3043</v>
      </c>
      <c r="L68" t="s">
        <v>3038</v>
      </c>
      <c r="N68">
        <v>2025</v>
      </c>
      <c r="O68">
        <v>56</v>
      </c>
      <c r="Q68">
        <v>100727</v>
      </c>
      <c r="R68">
        <v>100727</v>
      </c>
      <c r="T68" t="s">
        <v>3039</v>
      </c>
    </row>
    <row r="69" spans="1:23" x14ac:dyDescent="0.25">
      <c r="A69" s="5"/>
      <c r="B69" t="s">
        <v>5441</v>
      </c>
      <c r="C69" t="str">
        <f t="shared" si="1"/>
        <v>READ</v>
      </c>
      <c r="D69" s="5"/>
      <c r="E69" s="5"/>
      <c r="F69" s="5"/>
      <c r="G69" s="5"/>
      <c r="H69" s="6" t="s">
        <v>7432</v>
      </c>
      <c r="I69" t="s">
        <v>422</v>
      </c>
      <c r="J69" t="s">
        <v>167</v>
      </c>
      <c r="K69" t="s">
        <v>785</v>
      </c>
      <c r="L69" t="s">
        <v>574</v>
      </c>
      <c r="M69" t="s">
        <v>18</v>
      </c>
      <c r="N69">
        <v>2006</v>
      </c>
      <c r="O69">
        <v>56</v>
      </c>
      <c r="P69">
        <v>3</v>
      </c>
      <c r="Q69">
        <v>195</v>
      </c>
      <c r="R69">
        <v>244</v>
      </c>
      <c r="S69" t="s">
        <v>18</v>
      </c>
      <c r="T69" t="s">
        <v>955</v>
      </c>
      <c r="U69" t="s">
        <v>956</v>
      </c>
      <c r="V69" t="s">
        <v>18</v>
      </c>
    </row>
    <row r="70" spans="1:23" x14ac:dyDescent="0.25">
      <c r="A70" s="5"/>
      <c r="B70" t="s">
        <v>5436</v>
      </c>
      <c r="C70" t="str">
        <f t="shared" si="1"/>
        <v>DELETED</v>
      </c>
      <c r="D70" s="5"/>
      <c r="E70" s="5"/>
      <c r="F70" s="5" t="s">
        <v>5431</v>
      </c>
      <c r="G70" s="5"/>
      <c r="H70" s="6" t="s">
        <v>3163</v>
      </c>
      <c r="I70" t="s">
        <v>3161</v>
      </c>
      <c r="J70" t="s">
        <v>3164</v>
      </c>
      <c r="K70" t="s">
        <v>3162</v>
      </c>
      <c r="L70" t="s">
        <v>3038</v>
      </c>
      <c r="N70">
        <v>2013</v>
      </c>
      <c r="O70">
        <v>14</v>
      </c>
      <c r="P70">
        <v>1</v>
      </c>
      <c r="Q70">
        <v>1</v>
      </c>
      <c r="R70">
        <v>20</v>
      </c>
      <c r="T70" t="s">
        <v>3039</v>
      </c>
    </row>
    <row r="71" spans="1:23" x14ac:dyDescent="0.25">
      <c r="A71" s="5"/>
      <c r="B71" t="s">
        <v>5426</v>
      </c>
      <c r="C71" t="str">
        <f t="shared" si="1"/>
        <v>DELETED</v>
      </c>
      <c r="D71" s="5"/>
      <c r="E71" s="5"/>
      <c r="F71" s="5" t="s">
        <v>5431</v>
      </c>
      <c r="G71" s="5"/>
      <c r="H71" s="6" t="s">
        <v>5151</v>
      </c>
      <c r="I71" t="s">
        <v>4360</v>
      </c>
      <c r="J71" t="s">
        <v>7228</v>
      </c>
      <c r="K71" t="s">
        <v>6407</v>
      </c>
      <c r="L71" t="s">
        <v>5578</v>
      </c>
      <c r="N71">
        <v>2015</v>
      </c>
      <c r="Q71">
        <v>297</v>
      </c>
      <c r="R71">
        <v>313</v>
      </c>
      <c r="V71" t="s">
        <v>6408</v>
      </c>
      <c r="W71" t="s">
        <v>5539</v>
      </c>
    </row>
    <row r="72" spans="1:23" x14ac:dyDescent="0.25">
      <c r="A72" s="5"/>
      <c r="B72" t="s">
        <v>5426</v>
      </c>
      <c r="C72" t="str">
        <f t="shared" si="1"/>
        <v>DELETED</v>
      </c>
      <c r="D72" s="5"/>
      <c r="E72" s="5"/>
      <c r="F72" s="5" t="s">
        <v>5431</v>
      </c>
      <c r="G72" s="5"/>
      <c r="H72" s="6" t="s">
        <v>4771</v>
      </c>
      <c r="I72" t="s">
        <v>7467</v>
      </c>
      <c r="J72" t="s">
        <v>6996</v>
      </c>
      <c r="K72" t="s">
        <v>5591</v>
      </c>
      <c r="L72" t="s">
        <v>5592</v>
      </c>
      <c r="N72">
        <v>2022</v>
      </c>
      <c r="Q72">
        <v>3</v>
      </c>
      <c r="R72">
        <v>17</v>
      </c>
      <c r="V72" t="s">
        <v>5593</v>
      </c>
      <c r="W72" t="s">
        <v>5539</v>
      </c>
    </row>
    <row r="73" spans="1:23" x14ac:dyDescent="0.25">
      <c r="A73" s="5"/>
      <c r="B73" t="s">
        <v>5425</v>
      </c>
      <c r="C73" t="str">
        <f t="shared" si="1"/>
        <v>READ</v>
      </c>
      <c r="D73" s="5"/>
      <c r="E73" s="5"/>
      <c r="F73" s="5"/>
      <c r="G73" s="5"/>
      <c r="H73" s="6" t="s">
        <v>4950</v>
      </c>
      <c r="I73" t="s">
        <v>4181</v>
      </c>
      <c r="J73" t="s">
        <v>7128</v>
      </c>
      <c r="K73" t="s">
        <v>5964</v>
      </c>
      <c r="L73" t="s">
        <v>5867</v>
      </c>
      <c r="N73">
        <v>2018</v>
      </c>
      <c r="O73">
        <v>55</v>
      </c>
      <c r="P73">
        <v>1</v>
      </c>
      <c r="Q73">
        <v>104</v>
      </c>
      <c r="R73">
        <v>119</v>
      </c>
      <c r="T73" t="s">
        <v>5868</v>
      </c>
    </row>
    <row r="74" spans="1:23" x14ac:dyDescent="0.25">
      <c r="A74" s="5"/>
      <c r="B74" t="s">
        <v>5424</v>
      </c>
      <c r="C74" t="str">
        <f t="shared" si="1"/>
        <v>READ</v>
      </c>
      <c r="D74" s="5"/>
      <c r="E74" s="5"/>
      <c r="F74" s="5"/>
      <c r="G74" s="5"/>
      <c r="H74" s="6" t="s">
        <v>4760</v>
      </c>
      <c r="I74" t="s">
        <v>4026</v>
      </c>
      <c r="J74" t="s">
        <v>4610</v>
      </c>
      <c r="K74" t="s">
        <v>5576</v>
      </c>
      <c r="L74" t="s">
        <v>5503</v>
      </c>
      <c r="N74">
        <v>2023</v>
      </c>
      <c r="Q74">
        <v>57</v>
      </c>
      <c r="R74">
        <v>91</v>
      </c>
      <c r="V74" t="s">
        <v>5462</v>
      </c>
      <c r="W74" t="s">
        <v>5505</v>
      </c>
    </row>
    <row r="75" spans="1:23" x14ac:dyDescent="0.25">
      <c r="A75" s="5"/>
      <c r="B75" t="s">
        <v>5426</v>
      </c>
      <c r="C75" t="str">
        <f t="shared" si="1"/>
        <v>DELETED</v>
      </c>
      <c r="D75" s="5"/>
      <c r="E75" s="5"/>
      <c r="F75" s="5" t="s">
        <v>5431</v>
      </c>
      <c r="G75" s="5"/>
      <c r="H75" s="6" t="s">
        <v>5272</v>
      </c>
      <c r="I75" t="s">
        <v>4473</v>
      </c>
      <c r="J75" t="s">
        <v>7309</v>
      </c>
      <c r="K75" t="s">
        <v>6677</v>
      </c>
      <c r="L75" t="s">
        <v>5526</v>
      </c>
      <c r="N75">
        <v>2012</v>
      </c>
      <c r="Q75">
        <v>159</v>
      </c>
      <c r="R75">
        <v>164</v>
      </c>
      <c r="V75" t="s">
        <v>6593</v>
      </c>
      <c r="W75" t="s">
        <v>5640</v>
      </c>
    </row>
    <row r="76" spans="1:23" x14ac:dyDescent="0.25">
      <c r="A76" s="5"/>
      <c r="B76" t="s">
        <v>5426</v>
      </c>
      <c r="C76" t="str">
        <f t="shared" si="1"/>
        <v>READ</v>
      </c>
      <c r="D76" s="5"/>
      <c r="E76" s="5"/>
      <c r="F76" s="5"/>
      <c r="G76" s="5"/>
      <c r="H76" s="6" t="s">
        <v>4931</v>
      </c>
      <c r="I76" t="s">
        <v>4166</v>
      </c>
      <c r="J76" t="s">
        <v>4615</v>
      </c>
      <c r="K76" t="s">
        <v>5929</v>
      </c>
      <c r="L76" t="s">
        <v>5930</v>
      </c>
      <c r="N76">
        <v>2021</v>
      </c>
      <c r="Q76">
        <v>3</v>
      </c>
      <c r="R76">
        <v>17</v>
      </c>
      <c r="V76" t="s">
        <v>5931</v>
      </c>
      <c r="W76" t="s">
        <v>5539</v>
      </c>
    </row>
    <row r="77" spans="1:23" ht="14.25" customHeight="1" x14ac:dyDescent="0.25">
      <c r="A77" s="5"/>
      <c r="B77" t="s">
        <v>5441</v>
      </c>
      <c r="C77" t="str">
        <f t="shared" si="1"/>
        <v>DELETED</v>
      </c>
      <c r="D77" s="5"/>
      <c r="E77" s="5"/>
      <c r="F77" s="5" t="s">
        <v>5431</v>
      </c>
      <c r="G77" s="5"/>
      <c r="H77" s="6" t="s">
        <v>7433</v>
      </c>
      <c r="I77" t="s">
        <v>356</v>
      </c>
      <c r="J77" t="s">
        <v>102</v>
      </c>
      <c r="K77" t="s">
        <v>719</v>
      </c>
      <c r="L77" t="s">
        <v>566</v>
      </c>
      <c r="M77" t="s">
        <v>615</v>
      </c>
      <c r="N77">
        <v>2021</v>
      </c>
      <c r="O77">
        <v>427</v>
      </c>
      <c r="P77" t="s">
        <v>18</v>
      </c>
      <c r="Q77">
        <v>178</v>
      </c>
      <c r="R77">
        <v>194</v>
      </c>
      <c r="S77" t="s">
        <v>18</v>
      </c>
      <c r="T77" t="s">
        <v>901</v>
      </c>
      <c r="U77" t="s">
        <v>902</v>
      </c>
      <c r="V77" t="s">
        <v>945</v>
      </c>
      <c r="W77" t="s">
        <v>5539</v>
      </c>
    </row>
    <row r="78" spans="1:23" x14ac:dyDescent="0.25">
      <c r="A78" s="5"/>
      <c r="B78" t="s">
        <v>5441</v>
      </c>
      <c r="C78" t="str">
        <f t="shared" si="1"/>
        <v>DELETED</v>
      </c>
      <c r="D78" s="5"/>
      <c r="E78" s="5"/>
      <c r="F78" s="5" t="s">
        <v>5431</v>
      </c>
      <c r="G78" s="5"/>
      <c r="H78" s="6" t="s">
        <v>7434</v>
      </c>
      <c r="I78" t="s">
        <v>298</v>
      </c>
      <c r="J78" t="s">
        <v>45</v>
      </c>
      <c r="K78" t="s">
        <v>661</v>
      </c>
      <c r="L78" t="s">
        <v>533</v>
      </c>
      <c r="M78" t="s">
        <v>596</v>
      </c>
      <c r="N78">
        <v>2022</v>
      </c>
      <c r="O78">
        <v>13420</v>
      </c>
      <c r="P78" t="s">
        <v>18</v>
      </c>
      <c r="Q78">
        <v>125</v>
      </c>
      <c r="R78">
        <v>142</v>
      </c>
      <c r="S78" t="s">
        <v>18</v>
      </c>
      <c r="T78" t="s">
        <v>904</v>
      </c>
      <c r="U78" t="s">
        <v>905</v>
      </c>
      <c r="V78" t="s">
        <v>906</v>
      </c>
    </row>
    <row r="79" spans="1:23" x14ac:dyDescent="0.25">
      <c r="A79" s="5"/>
      <c r="B79" t="s">
        <v>5426</v>
      </c>
      <c r="C79" t="str">
        <f t="shared" si="1"/>
        <v>READ</v>
      </c>
      <c r="D79" s="5"/>
      <c r="E79" s="5"/>
      <c r="F79" s="5"/>
      <c r="G79" s="5"/>
      <c r="H79" s="6" t="s">
        <v>5229</v>
      </c>
      <c r="I79" t="s">
        <v>4432</v>
      </c>
      <c r="J79" t="s">
        <v>7279</v>
      </c>
      <c r="K79" t="s">
        <v>6573</v>
      </c>
      <c r="L79" t="s">
        <v>6574</v>
      </c>
      <c r="N79">
        <v>2013</v>
      </c>
      <c r="Q79">
        <v>105</v>
      </c>
      <c r="R79">
        <v>119</v>
      </c>
      <c r="V79" t="s">
        <v>6575</v>
      </c>
      <c r="W79" t="s">
        <v>5640</v>
      </c>
    </row>
    <row r="80" spans="1:23" x14ac:dyDescent="0.25">
      <c r="A80" s="5"/>
      <c r="B80" t="s">
        <v>5424</v>
      </c>
      <c r="C80" t="str">
        <f t="shared" si="1"/>
        <v>READ</v>
      </c>
      <c r="D80" s="5"/>
      <c r="E80" s="5"/>
      <c r="F80" s="5"/>
      <c r="G80" s="5"/>
      <c r="H80" s="6" t="s">
        <v>4753</v>
      </c>
      <c r="I80" t="s">
        <v>4020</v>
      </c>
      <c r="J80" t="s">
        <v>4615</v>
      </c>
      <c r="K80" t="s">
        <v>5563</v>
      </c>
      <c r="L80" t="s">
        <v>5564</v>
      </c>
      <c r="N80">
        <v>2024</v>
      </c>
      <c r="Q80">
        <v>219</v>
      </c>
      <c r="R80">
        <v>232</v>
      </c>
      <c r="V80" t="s">
        <v>5480</v>
      </c>
      <c r="W80" t="s">
        <v>5498</v>
      </c>
    </row>
    <row r="81" spans="1:25" x14ac:dyDescent="0.25">
      <c r="A81" s="5"/>
      <c r="B81" t="s">
        <v>5426</v>
      </c>
      <c r="C81" t="str">
        <f t="shared" si="1"/>
        <v>DELETED</v>
      </c>
      <c r="D81" s="5"/>
      <c r="E81" s="5"/>
      <c r="F81" s="5" t="s">
        <v>5431</v>
      </c>
      <c r="G81" s="5"/>
      <c r="H81" s="6" t="s">
        <v>5042</v>
      </c>
      <c r="I81" t="s">
        <v>4264</v>
      </c>
      <c r="J81" t="s">
        <v>7169</v>
      </c>
      <c r="K81" t="s">
        <v>6171</v>
      </c>
      <c r="L81" t="s">
        <v>6172</v>
      </c>
      <c r="N81">
        <v>2018</v>
      </c>
      <c r="Q81">
        <v>182</v>
      </c>
      <c r="R81">
        <v>199</v>
      </c>
      <c r="V81" t="s">
        <v>6173</v>
      </c>
      <c r="W81" t="s">
        <v>5539</v>
      </c>
    </row>
    <row r="82" spans="1:25" x14ac:dyDescent="0.25">
      <c r="A82" s="5"/>
      <c r="B82" t="s">
        <v>5426</v>
      </c>
      <c r="C82" t="str">
        <f t="shared" si="1"/>
        <v>DELETED</v>
      </c>
      <c r="D82" s="5"/>
      <c r="E82" s="5"/>
      <c r="F82" s="5" t="s">
        <v>5431</v>
      </c>
      <c r="G82" s="5"/>
      <c r="H82" s="6" t="s">
        <v>5157</v>
      </c>
      <c r="I82" t="s">
        <v>4365</v>
      </c>
      <c r="J82" t="s">
        <v>7232</v>
      </c>
      <c r="K82" t="s">
        <v>6418</v>
      </c>
      <c r="L82" t="s">
        <v>6419</v>
      </c>
      <c r="N82">
        <v>2015</v>
      </c>
      <c r="Q82">
        <v>115</v>
      </c>
      <c r="R82">
        <v>127</v>
      </c>
      <c r="V82" t="s">
        <v>6420</v>
      </c>
      <c r="W82" t="s">
        <v>5539</v>
      </c>
    </row>
    <row r="83" spans="1:25" x14ac:dyDescent="0.25">
      <c r="A83" s="5"/>
      <c r="B83" t="s">
        <v>5441</v>
      </c>
      <c r="C83" t="str">
        <f t="shared" si="1"/>
        <v>READ</v>
      </c>
      <c r="D83" s="5"/>
      <c r="E83" s="5"/>
      <c r="F83" s="5"/>
      <c r="G83" s="5"/>
      <c r="H83" s="6" t="s">
        <v>5300</v>
      </c>
      <c r="I83" t="s">
        <v>279</v>
      </c>
      <c r="J83" t="s">
        <v>26</v>
      </c>
      <c r="K83" t="s">
        <v>642</v>
      </c>
      <c r="L83" t="s">
        <v>536</v>
      </c>
      <c r="M83" t="s">
        <v>598</v>
      </c>
      <c r="N83">
        <v>2010</v>
      </c>
      <c r="O83">
        <v>6275</v>
      </c>
      <c r="P83" t="s">
        <v>18</v>
      </c>
      <c r="Q83">
        <v>293</v>
      </c>
      <c r="R83">
        <v>302</v>
      </c>
      <c r="S83" t="s">
        <v>18</v>
      </c>
      <c r="T83" t="s">
        <v>904</v>
      </c>
      <c r="U83" t="s">
        <v>905</v>
      </c>
      <c r="V83" t="s">
        <v>909</v>
      </c>
      <c r="W83" t="s">
        <v>5640</v>
      </c>
    </row>
    <row r="84" spans="1:25" x14ac:dyDescent="0.25">
      <c r="A84" s="5"/>
      <c r="B84" t="s">
        <v>5441</v>
      </c>
      <c r="C84" t="str">
        <f t="shared" si="1"/>
        <v>READ</v>
      </c>
      <c r="D84" s="5"/>
      <c r="E84" s="5"/>
      <c r="F84" s="5"/>
      <c r="G84" s="5"/>
      <c r="H84" s="6" t="s">
        <v>2886</v>
      </c>
      <c r="I84" t="s">
        <v>1250</v>
      </c>
      <c r="J84" t="s">
        <v>1791</v>
      </c>
      <c r="K84" t="s">
        <v>1980</v>
      </c>
      <c r="L84" t="s">
        <v>2243</v>
      </c>
      <c r="M84" t="s">
        <v>2170</v>
      </c>
      <c r="N84">
        <v>2011</v>
      </c>
      <c r="O84" t="s">
        <v>18</v>
      </c>
      <c r="Q84" t="s">
        <v>1413</v>
      </c>
      <c r="R84" t="s">
        <v>1507</v>
      </c>
      <c r="T84" t="s">
        <v>18</v>
      </c>
      <c r="V84" t="s">
        <v>1081</v>
      </c>
      <c r="W84" t="s">
        <v>2143</v>
      </c>
    </row>
    <row r="85" spans="1:25" x14ac:dyDescent="0.25">
      <c r="A85" s="5"/>
      <c r="B85" t="s">
        <v>5441</v>
      </c>
      <c r="C85" t="str">
        <f t="shared" si="1"/>
        <v>DELETED</v>
      </c>
      <c r="D85" s="5"/>
      <c r="E85" s="5"/>
      <c r="F85" s="5" t="s">
        <v>5431</v>
      </c>
      <c r="G85" s="5"/>
      <c r="H85" s="6" t="s">
        <v>2837</v>
      </c>
      <c r="I85" t="s">
        <v>1202</v>
      </c>
      <c r="J85" t="s">
        <v>1743</v>
      </c>
      <c r="K85" t="s">
        <v>1932</v>
      </c>
      <c r="L85" t="s">
        <v>2190</v>
      </c>
      <c r="M85" t="s">
        <v>2165</v>
      </c>
      <c r="N85">
        <v>2013</v>
      </c>
      <c r="O85" t="s">
        <v>18</v>
      </c>
      <c r="Q85" t="s">
        <v>1424</v>
      </c>
      <c r="R85" t="s">
        <v>1425</v>
      </c>
      <c r="T85" t="s">
        <v>18</v>
      </c>
      <c r="V85" t="s">
        <v>1047</v>
      </c>
      <c r="W85" t="s">
        <v>2143</v>
      </c>
    </row>
    <row r="86" spans="1:25" x14ac:dyDescent="0.25">
      <c r="A86" s="5"/>
      <c r="B86" t="s">
        <v>5424</v>
      </c>
      <c r="C86" t="str">
        <f t="shared" si="1"/>
        <v>READ</v>
      </c>
      <c r="D86" s="5"/>
      <c r="E86" s="5"/>
      <c r="F86" s="5"/>
      <c r="G86" s="5"/>
      <c r="H86" s="6" t="s">
        <v>5148</v>
      </c>
      <c r="I86" t="s">
        <v>4357</v>
      </c>
      <c r="J86" t="s">
        <v>4682</v>
      </c>
      <c r="K86" t="s">
        <v>6404</v>
      </c>
      <c r="L86" t="s">
        <v>6311</v>
      </c>
      <c r="N86">
        <v>2016</v>
      </c>
      <c r="Q86">
        <v>125</v>
      </c>
      <c r="R86">
        <v>162</v>
      </c>
      <c r="V86" t="s">
        <v>6312</v>
      </c>
      <c r="W86" t="s">
        <v>5640</v>
      </c>
    </row>
    <row r="87" spans="1:25" x14ac:dyDescent="0.25">
      <c r="A87" s="5"/>
      <c r="B87" t="s">
        <v>5426</v>
      </c>
      <c r="C87" t="str">
        <f t="shared" si="1"/>
        <v>DELETED</v>
      </c>
      <c r="D87" s="5"/>
      <c r="E87" s="5"/>
      <c r="F87" s="5" t="s">
        <v>5431</v>
      </c>
      <c r="G87" s="5"/>
      <c r="H87" s="6" t="s">
        <v>5132</v>
      </c>
      <c r="I87" t="s">
        <v>4344</v>
      </c>
      <c r="J87" t="s">
        <v>7217</v>
      </c>
      <c r="K87" t="s">
        <v>6368</v>
      </c>
      <c r="L87" t="s">
        <v>6369</v>
      </c>
      <c r="N87">
        <v>2017</v>
      </c>
      <c r="Q87">
        <v>232</v>
      </c>
      <c r="R87">
        <v>251</v>
      </c>
      <c r="V87" t="s">
        <v>6370</v>
      </c>
      <c r="W87" t="s">
        <v>5539</v>
      </c>
    </row>
    <row r="88" spans="1:25" x14ac:dyDescent="0.25">
      <c r="A88" s="5"/>
      <c r="B88" t="s">
        <v>5426</v>
      </c>
      <c r="C88" t="str">
        <f t="shared" si="1"/>
        <v>DELETED</v>
      </c>
      <c r="D88" s="5"/>
      <c r="E88" s="5"/>
      <c r="F88" s="5" t="s">
        <v>5431</v>
      </c>
      <c r="G88" s="5"/>
      <c r="H88" s="6" t="s">
        <v>5196</v>
      </c>
      <c r="I88" t="s">
        <v>4400</v>
      </c>
      <c r="J88" t="s">
        <v>7259</v>
      </c>
      <c r="K88" t="s">
        <v>6504</v>
      </c>
      <c r="L88" t="s">
        <v>6505</v>
      </c>
      <c r="N88">
        <v>2014</v>
      </c>
      <c r="Q88">
        <v>580</v>
      </c>
      <c r="R88">
        <v>591</v>
      </c>
      <c r="V88" t="s">
        <v>6506</v>
      </c>
      <c r="W88" t="s">
        <v>5640</v>
      </c>
    </row>
    <row r="89" spans="1:25" x14ac:dyDescent="0.25">
      <c r="A89" s="5"/>
      <c r="B89" t="s">
        <v>5424</v>
      </c>
      <c r="C89" t="str">
        <f t="shared" si="1"/>
        <v>READ</v>
      </c>
      <c r="D89" s="5"/>
      <c r="E89" s="5"/>
      <c r="F89" s="5"/>
      <c r="G89" s="5"/>
      <c r="H89" s="6" t="s">
        <v>4770</v>
      </c>
      <c r="I89" t="s">
        <v>7447</v>
      </c>
      <c r="J89" t="s">
        <v>7027</v>
      </c>
      <c r="K89" t="s">
        <v>5590</v>
      </c>
      <c r="L89" t="s">
        <v>5575</v>
      </c>
      <c r="N89">
        <v>2022</v>
      </c>
      <c r="Q89">
        <v>212</v>
      </c>
      <c r="R89">
        <v>240</v>
      </c>
      <c r="V89" t="s">
        <v>5486</v>
      </c>
      <c r="W89" t="s">
        <v>5539</v>
      </c>
    </row>
    <row r="90" spans="1:25" x14ac:dyDescent="0.25">
      <c r="A90" s="5"/>
      <c r="B90" t="s">
        <v>5436</v>
      </c>
      <c r="C90" t="str">
        <f t="shared" si="1"/>
        <v>READ</v>
      </c>
      <c r="D90" s="5"/>
      <c r="E90" s="5"/>
      <c r="F90" s="5"/>
      <c r="G90" s="5"/>
      <c r="H90" s="6" t="s">
        <v>7435</v>
      </c>
      <c r="I90" t="s">
        <v>332</v>
      </c>
      <c r="J90" t="s">
        <v>20</v>
      </c>
      <c r="K90" t="s">
        <v>695</v>
      </c>
      <c r="L90" t="s">
        <v>558</v>
      </c>
      <c r="M90" t="s">
        <v>18</v>
      </c>
      <c r="N90">
        <v>2023</v>
      </c>
      <c r="O90">
        <v>61</v>
      </c>
      <c r="P90">
        <v>3</v>
      </c>
      <c r="Q90">
        <v>835</v>
      </c>
      <c r="R90">
        <v>857</v>
      </c>
      <c r="S90" t="s">
        <v>18</v>
      </c>
      <c r="T90" t="s">
        <v>937</v>
      </c>
      <c r="U90" t="s">
        <v>938</v>
      </c>
      <c r="V90" t="s">
        <v>18</v>
      </c>
      <c r="Y90" s="7"/>
    </row>
    <row r="91" spans="1:25" x14ac:dyDescent="0.25">
      <c r="A91" s="5"/>
      <c r="B91" t="s">
        <v>5436</v>
      </c>
      <c r="C91" t="str">
        <f t="shared" si="1"/>
        <v>READ</v>
      </c>
      <c r="D91" s="5"/>
      <c r="E91" s="5"/>
      <c r="F91" s="5"/>
      <c r="G91" s="5"/>
      <c r="H91" s="6" t="s">
        <v>3176</v>
      </c>
      <c r="I91" t="s">
        <v>3175</v>
      </c>
      <c r="J91" t="s">
        <v>3179</v>
      </c>
      <c r="K91" t="s">
        <v>1981</v>
      </c>
      <c r="L91" t="s">
        <v>3177</v>
      </c>
      <c r="N91">
        <v>2007</v>
      </c>
      <c r="O91">
        <v>21</v>
      </c>
      <c r="P91">
        <v>2</v>
      </c>
      <c r="Q91">
        <v>191</v>
      </c>
      <c r="R91">
        <v>199</v>
      </c>
      <c r="T91" t="s">
        <v>3178</v>
      </c>
      <c r="Y91" s="7"/>
    </row>
    <row r="92" spans="1:25" x14ac:dyDescent="0.25">
      <c r="A92" s="5"/>
      <c r="B92" t="s">
        <v>5426</v>
      </c>
      <c r="C92" t="str">
        <f t="shared" si="1"/>
        <v>READ</v>
      </c>
      <c r="D92" s="5"/>
      <c r="E92" s="5"/>
      <c r="F92" s="5"/>
      <c r="G92" s="5"/>
      <c r="H92" s="6" t="s">
        <v>5237</v>
      </c>
      <c r="I92" t="s">
        <v>4440</v>
      </c>
      <c r="J92" t="s">
        <v>7283</v>
      </c>
      <c r="K92" t="s">
        <v>6592</v>
      </c>
      <c r="L92" t="s">
        <v>5526</v>
      </c>
      <c r="N92">
        <v>2012</v>
      </c>
      <c r="Q92">
        <v>169</v>
      </c>
      <c r="R92">
        <v>194</v>
      </c>
      <c r="V92" t="s">
        <v>6593</v>
      </c>
      <c r="W92" t="s">
        <v>5640</v>
      </c>
      <c r="Y92" s="7"/>
    </row>
    <row r="93" spans="1:25" x14ac:dyDescent="0.25">
      <c r="A93" s="5"/>
      <c r="B93" t="s">
        <v>5425</v>
      </c>
      <c r="C93" t="str">
        <f t="shared" si="1"/>
        <v>READ</v>
      </c>
      <c r="D93" s="5"/>
      <c r="E93" s="5"/>
      <c r="F93" s="5"/>
      <c r="G93" s="5"/>
      <c r="H93" s="6" t="s">
        <v>4777</v>
      </c>
      <c r="I93" t="s">
        <v>4036</v>
      </c>
      <c r="J93" t="s">
        <v>7030</v>
      </c>
      <c r="K93" t="s">
        <v>5602</v>
      </c>
      <c r="L93" t="s">
        <v>5510</v>
      </c>
      <c r="N93">
        <v>2023</v>
      </c>
      <c r="O93">
        <v>18</v>
      </c>
      <c r="P93">
        <v>2</v>
      </c>
      <c r="Q93">
        <v>139</v>
      </c>
      <c r="R93">
        <v>155</v>
      </c>
      <c r="T93" t="s">
        <v>912</v>
      </c>
      <c r="Y93" s="7"/>
    </row>
    <row r="94" spans="1:25" x14ac:dyDescent="0.25">
      <c r="A94" s="5"/>
      <c r="B94" t="s">
        <v>5441</v>
      </c>
      <c r="C94" t="str">
        <f t="shared" si="1"/>
        <v>READ</v>
      </c>
      <c r="D94" s="5"/>
      <c r="E94" s="5"/>
      <c r="F94" s="5"/>
      <c r="G94" s="5"/>
      <c r="H94" s="6" t="s">
        <v>2909</v>
      </c>
      <c r="I94" t="s">
        <v>1275</v>
      </c>
      <c r="J94" t="s">
        <v>1813</v>
      </c>
      <c r="K94" t="s">
        <v>2005</v>
      </c>
      <c r="L94" t="s">
        <v>2265</v>
      </c>
      <c r="M94" t="s">
        <v>2273</v>
      </c>
      <c r="N94">
        <v>2018</v>
      </c>
      <c r="O94" t="s">
        <v>18</v>
      </c>
      <c r="Q94" t="s">
        <v>1464</v>
      </c>
      <c r="R94" t="s">
        <v>1416</v>
      </c>
      <c r="T94" t="s">
        <v>18</v>
      </c>
      <c r="V94" t="s">
        <v>1101</v>
      </c>
      <c r="W94" t="s">
        <v>2143</v>
      </c>
      <c r="Y94" s="7"/>
    </row>
    <row r="95" spans="1:25" x14ac:dyDescent="0.25">
      <c r="A95" s="5"/>
      <c r="B95" t="s">
        <v>5425</v>
      </c>
      <c r="C95" t="str">
        <f t="shared" si="1"/>
        <v>READ</v>
      </c>
      <c r="D95" s="5"/>
      <c r="E95" s="5"/>
      <c r="F95" s="5"/>
      <c r="G95" s="5"/>
      <c r="H95" s="6" t="s">
        <v>4996</v>
      </c>
      <c r="I95" t="s">
        <v>4223</v>
      </c>
      <c r="J95" t="s">
        <v>7148</v>
      </c>
      <c r="K95" t="s">
        <v>6070</v>
      </c>
      <c r="L95" t="s">
        <v>6071</v>
      </c>
      <c r="N95">
        <v>2018</v>
      </c>
      <c r="O95">
        <v>18</v>
      </c>
      <c r="P95">
        <v>2</v>
      </c>
      <c r="Q95">
        <v>1209</v>
      </c>
      <c r="R95">
        <v>1247</v>
      </c>
      <c r="T95" t="s">
        <v>5519</v>
      </c>
      <c r="Y95" s="7"/>
    </row>
    <row r="96" spans="1:25" x14ac:dyDescent="0.25">
      <c r="A96" s="5"/>
      <c r="B96" t="s">
        <v>5426</v>
      </c>
      <c r="C96" t="str">
        <f t="shared" si="1"/>
        <v>READ</v>
      </c>
      <c r="D96" s="5"/>
      <c r="E96" s="5"/>
      <c r="F96" s="5"/>
      <c r="G96" s="5"/>
      <c r="H96" s="6" t="s">
        <v>4979</v>
      </c>
      <c r="I96" t="s">
        <v>4206</v>
      </c>
      <c r="J96" t="s">
        <v>4615</v>
      </c>
      <c r="K96" t="s">
        <v>6035</v>
      </c>
      <c r="L96" t="s">
        <v>6036</v>
      </c>
      <c r="N96">
        <v>2019</v>
      </c>
      <c r="Q96">
        <v>3</v>
      </c>
      <c r="R96">
        <v>25</v>
      </c>
      <c r="V96" t="s">
        <v>6037</v>
      </c>
      <c r="W96" t="s">
        <v>5539</v>
      </c>
      <c r="Y96" s="7"/>
    </row>
    <row r="97" spans="1:25" x14ac:dyDescent="0.25">
      <c r="A97" s="5"/>
      <c r="B97" t="s">
        <v>5425</v>
      </c>
      <c r="C97" t="str">
        <f t="shared" si="1"/>
        <v>READ</v>
      </c>
      <c r="D97" s="5"/>
      <c r="E97" s="5"/>
      <c r="F97" s="5"/>
      <c r="G97" s="5"/>
      <c r="H97" s="6" t="s">
        <v>5000</v>
      </c>
      <c r="I97" t="s">
        <v>4227</v>
      </c>
      <c r="J97" t="s">
        <v>7150</v>
      </c>
      <c r="K97" t="s">
        <v>6080</v>
      </c>
      <c r="L97" t="s">
        <v>5541</v>
      </c>
      <c r="N97">
        <v>2019</v>
      </c>
      <c r="O97">
        <v>62</v>
      </c>
      <c r="P97">
        <v>7</v>
      </c>
      <c r="Q97">
        <v>2539</v>
      </c>
      <c r="R97">
        <v>2575</v>
      </c>
      <c r="T97" t="s">
        <v>5542</v>
      </c>
      <c r="Y97" s="7"/>
    </row>
    <row r="98" spans="1:25" x14ac:dyDescent="0.25">
      <c r="A98" s="5"/>
      <c r="B98" t="s">
        <v>5426</v>
      </c>
      <c r="C98" t="str">
        <f t="shared" si="1"/>
        <v>DELETED</v>
      </c>
      <c r="D98" s="5"/>
      <c r="E98" s="5"/>
      <c r="F98" s="5" t="s">
        <v>5431</v>
      </c>
      <c r="G98" s="5"/>
      <c r="H98" s="6" t="s">
        <v>4756</v>
      </c>
      <c r="I98" t="s">
        <v>7466</v>
      </c>
      <c r="J98" t="s">
        <v>7016</v>
      </c>
      <c r="K98" t="s">
        <v>5570</v>
      </c>
      <c r="L98" t="s">
        <v>5525</v>
      </c>
      <c r="N98">
        <v>2024</v>
      </c>
      <c r="Q98">
        <v>406</v>
      </c>
      <c r="R98">
        <v>418</v>
      </c>
      <c r="V98" t="s">
        <v>5483</v>
      </c>
      <c r="W98" t="s">
        <v>5498</v>
      </c>
    </row>
    <row r="99" spans="1:25" x14ac:dyDescent="0.25">
      <c r="A99" s="5"/>
      <c r="B99" t="s">
        <v>5425</v>
      </c>
      <c r="C99" t="str">
        <f t="shared" si="1"/>
        <v>DELETED</v>
      </c>
      <c r="D99" s="5"/>
      <c r="E99" s="5"/>
      <c r="F99" s="5" t="s">
        <v>5431</v>
      </c>
      <c r="G99" s="5"/>
      <c r="H99" s="6" t="s">
        <v>4718</v>
      </c>
      <c r="I99" t="s">
        <v>3995</v>
      </c>
      <c r="J99" t="s">
        <v>6987</v>
      </c>
      <c r="K99" t="s">
        <v>5494</v>
      </c>
      <c r="L99" t="s">
        <v>5495</v>
      </c>
      <c r="N99">
        <v>2024</v>
      </c>
    </row>
    <row r="100" spans="1:25" x14ac:dyDescent="0.25">
      <c r="A100" s="5"/>
      <c r="B100" t="s">
        <v>5424</v>
      </c>
      <c r="C100" t="str">
        <f t="shared" si="1"/>
        <v>DELETED</v>
      </c>
      <c r="D100" s="5"/>
      <c r="E100" s="5"/>
      <c r="F100" s="5" t="s">
        <v>5431</v>
      </c>
      <c r="G100" s="5"/>
      <c r="H100" s="6" t="s">
        <v>5068</v>
      </c>
      <c r="I100" t="s">
        <v>4286</v>
      </c>
      <c r="J100" t="s">
        <v>4682</v>
      </c>
      <c r="K100" t="s">
        <v>6228</v>
      </c>
      <c r="L100" t="s">
        <v>6229</v>
      </c>
      <c r="N100">
        <v>2019</v>
      </c>
      <c r="Q100">
        <v>221</v>
      </c>
      <c r="R100">
        <v>226</v>
      </c>
      <c r="V100" t="s">
        <v>6230</v>
      </c>
      <c r="W100" t="s">
        <v>5539</v>
      </c>
    </row>
    <row r="101" spans="1:25" x14ac:dyDescent="0.25">
      <c r="A101" s="5"/>
      <c r="B101" t="s">
        <v>5426</v>
      </c>
      <c r="C101" t="str">
        <f t="shared" si="1"/>
        <v>DELETED</v>
      </c>
      <c r="D101" s="5"/>
      <c r="E101" s="5"/>
      <c r="F101" s="5" t="s">
        <v>5431</v>
      </c>
      <c r="G101" s="5"/>
      <c r="H101" s="6" t="s">
        <v>5050</v>
      </c>
      <c r="I101" t="s">
        <v>4271</v>
      </c>
      <c r="J101" t="s">
        <v>7174</v>
      </c>
      <c r="K101" t="s">
        <v>6187</v>
      </c>
      <c r="L101" t="s">
        <v>5571</v>
      </c>
      <c r="N101">
        <v>2018</v>
      </c>
      <c r="Q101">
        <v>228</v>
      </c>
      <c r="R101">
        <v>244</v>
      </c>
      <c r="V101" t="s">
        <v>6188</v>
      </c>
      <c r="W101" t="s">
        <v>5539</v>
      </c>
    </row>
    <row r="102" spans="1:25" x14ac:dyDescent="0.25">
      <c r="A102" s="5"/>
      <c r="B102" t="s">
        <v>5426</v>
      </c>
      <c r="C102" t="str">
        <f t="shared" si="1"/>
        <v>READ</v>
      </c>
      <c r="D102" s="5"/>
      <c r="E102" s="5"/>
      <c r="F102" s="5"/>
      <c r="G102" s="5"/>
      <c r="H102" s="6" t="s">
        <v>5277</v>
      </c>
      <c r="I102" t="s">
        <v>4478</v>
      </c>
      <c r="J102" t="s">
        <v>7313</v>
      </c>
      <c r="K102" t="s">
        <v>6682</v>
      </c>
      <c r="L102" t="s">
        <v>5526</v>
      </c>
      <c r="N102">
        <v>2012</v>
      </c>
      <c r="Q102">
        <v>87</v>
      </c>
      <c r="R102">
        <v>98</v>
      </c>
      <c r="V102" t="s">
        <v>6593</v>
      </c>
      <c r="W102" t="s">
        <v>5640</v>
      </c>
    </row>
    <row r="103" spans="1:25" x14ac:dyDescent="0.25">
      <c r="A103" s="5"/>
      <c r="B103" t="s">
        <v>5424</v>
      </c>
      <c r="C103" t="str">
        <f t="shared" si="1"/>
        <v>DELETED</v>
      </c>
      <c r="D103" s="5"/>
      <c r="E103" s="5"/>
      <c r="F103" s="5" t="s">
        <v>5431</v>
      </c>
      <c r="G103" s="5"/>
      <c r="H103" s="6" t="s">
        <v>4893</v>
      </c>
      <c r="I103" t="s">
        <v>4133</v>
      </c>
      <c r="J103" t="s">
        <v>7096</v>
      </c>
      <c r="K103" t="s">
        <v>5837</v>
      </c>
      <c r="L103" t="s">
        <v>5838</v>
      </c>
      <c r="N103">
        <v>2019</v>
      </c>
      <c r="Q103">
        <v>41</v>
      </c>
      <c r="R103">
        <v>57</v>
      </c>
      <c r="V103" t="s">
        <v>5839</v>
      </c>
      <c r="W103" t="s">
        <v>5505</v>
      </c>
    </row>
    <row r="104" spans="1:25" x14ac:dyDescent="0.25">
      <c r="A104" s="5"/>
      <c r="B104" t="s">
        <v>5424</v>
      </c>
      <c r="C104" t="str">
        <f t="shared" si="1"/>
        <v>DELETED</v>
      </c>
      <c r="D104" s="5"/>
      <c r="E104" s="5"/>
      <c r="F104" s="5" t="s">
        <v>5431</v>
      </c>
      <c r="G104" s="5"/>
      <c r="H104" s="6" t="s">
        <v>5005</v>
      </c>
      <c r="I104" t="s">
        <v>4232</v>
      </c>
      <c r="J104" t="s">
        <v>4617</v>
      </c>
      <c r="K104" t="s">
        <v>6093</v>
      </c>
      <c r="L104" t="s">
        <v>5662</v>
      </c>
      <c r="N104">
        <v>2020</v>
      </c>
      <c r="Q104">
        <v>31</v>
      </c>
      <c r="R104">
        <v>35</v>
      </c>
      <c r="V104" t="s">
        <v>5663</v>
      </c>
      <c r="W104" t="s">
        <v>5539</v>
      </c>
    </row>
    <row r="105" spans="1:25" x14ac:dyDescent="0.25">
      <c r="A105" s="5"/>
      <c r="B105" t="s">
        <v>5424</v>
      </c>
      <c r="C105" t="str">
        <f t="shared" si="1"/>
        <v>DELETED</v>
      </c>
      <c r="D105" s="5"/>
      <c r="E105" s="5"/>
      <c r="F105" s="5" t="s">
        <v>5431</v>
      </c>
      <c r="G105" s="5"/>
      <c r="H105" s="6" t="s">
        <v>4839</v>
      </c>
      <c r="I105" t="s">
        <v>4087</v>
      </c>
      <c r="J105" t="s">
        <v>4631</v>
      </c>
      <c r="K105" t="s">
        <v>5728</v>
      </c>
      <c r="L105" t="s">
        <v>5662</v>
      </c>
      <c r="N105">
        <v>2020</v>
      </c>
      <c r="Q105">
        <v>75</v>
      </c>
      <c r="R105">
        <v>96</v>
      </c>
      <c r="V105" t="s">
        <v>5663</v>
      </c>
      <c r="W105" t="s">
        <v>5539</v>
      </c>
    </row>
    <row r="106" spans="1:25" x14ac:dyDescent="0.25">
      <c r="A106" s="5"/>
      <c r="B106" t="s">
        <v>5436</v>
      </c>
      <c r="C106" t="str">
        <f t="shared" si="1"/>
        <v>DELETED</v>
      </c>
      <c r="D106" s="5"/>
      <c r="E106" s="5"/>
      <c r="F106" s="5" t="s">
        <v>5431</v>
      </c>
      <c r="G106" s="5"/>
      <c r="H106" s="6" t="s">
        <v>7436</v>
      </c>
      <c r="I106" t="s">
        <v>284</v>
      </c>
      <c r="J106" t="s">
        <v>31</v>
      </c>
      <c r="K106" t="s">
        <v>647</v>
      </c>
      <c r="L106" t="s">
        <v>540</v>
      </c>
      <c r="M106" t="s">
        <v>18</v>
      </c>
      <c r="N106">
        <v>2018</v>
      </c>
      <c r="O106">
        <v>31</v>
      </c>
      <c r="P106">
        <v>2</v>
      </c>
      <c r="Q106">
        <v>317</v>
      </c>
      <c r="R106">
        <v>337</v>
      </c>
      <c r="S106" t="s">
        <v>18</v>
      </c>
      <c r="T106" t="s">
        <v>915</v>
      </c>
      <c r="U106" t="s">
        <v>916</v>
      </c>
      <c r="V106" t="s">
        <v>18</v>
      </c>
    </row>
    <row r="107" spans="1:25" x14ac:dyDescent="0.25">
      <c r="A107" s="5"/>
      <c r="B107" t="s">
        <v>5432</v>
      </c>
      <c r="C107" t="str">
        <f t="shared" si="1"/>
        <v>DELETED</v>
      </c>
      <c r="D107" s="5"/>
      <c r="E107" s="5"/>
      <c r="F107" s="5" t="s">
        <v>5431</v>
      </c>
      <c r="G107" s="5"/>
      <c r="H107" s="6" t="s">
        <v>2826</v>
      </c>
      <c r="I107" t="s">
        <v>2827</v>
      </c>
      <c r="J107" t="s">
        <v>2828</v>
      </c>
      <c r="K107" t="s">
        <v>2829</v>
      </c>
      <c r="L107" t="s">
        <v>2831</v>
      </c>
      <c r="N107">
        <v>2025</v>
      </c>
      <c r="T107" t="s">
        <v>2830</v>
      </c>
      <c r="W107" t="s">
        <v>2458</v>
      </c>
    </row>
    <row r="108" spans="1:25" x14ac:dyDescent="0.25">
      <c r="A108" s="5"/>
      <c r="B108" t="s">
        <v>5441</v>
      </c>
      <c r="C108" t="str">
        <f t="shared" si="1"/>
        <v>DELETED</v>
      </c>
      <c r="D108" s="5"/>
      <c r="E108" s="5"/>
      <c r="F108" s="5" t="s">
        <v>5431</v>
      </c>
      <c r="G108" s="5"/>
      <c r="H108" s="6" t="s">
        <v>7437</v>
      </c>
      <c r="I108" t="s">
        <v>305</v>
      </c>
      <c r="J108" t="s">
        <v>52</v>
      </c>
      <c r="K108" t="s">
        <v>668</v>
      </c>
      <c r="L108" t="s">
        <v>550</v>
      </c>
      <c r="M108" t="s">
        <v>606</v>
      </c>
      <c r="N108">
        <v>2019</v>
      </c>
      <c r="O108">
        <v>11675</v>
      </c>
      <c r="P108" t="s">
        <v>18</v>
      </c>
      <c r="Q108">
        <v>232</v>
      </c>
      <c r="R108">
        <v>249</v>
      </c>
      <c r="S108" t="s">
        <v>18</v>
      </c>
      <c r="T108" t="s">
        <v>904</v>
      </c>
      <c r="U108" t="s">
        <v>905</v>
      </c>
      <c r="V108" t="s">
        <v>926</v>
      </c>
      <c r="W108" t="s">
        <v>5539</v>
      </c>
    </row>
    <row r="109" spans="1:25" x14ac:dyDescent="0.25">
      <c r="A109" s="5"/>
      <c r="B109" t="s">
        <v>5426</v>
      </c>
      <c r="C109" t="str">
        <f t="shared" si="1"/>
        <v>DELETED</v>
      </c>
      <c r="D109" s="5"/>
      <c r="E109" s="5"/>
      <c r="F109" s="5" t="s">
        <v>5431</v>
      </c>
      <c r="G109" s="5"/>
      <c r="H109" s="6" t="s">
        <v>4732</v>
      </c>
      <c r="I109" t="s">
        <v>7465</v>
      </c>
      <c r="J109" t="s">
        <v>6998</v>
      </c>
      <c r="K109" t="s">
        <v>5524</v>
      </c>
      <c r="L109" t="s">
        <v>5525</v>
      </c>
      <c r="N109">
        <v>2025</v>
      </c>
      <c r="Q109">
        <v>402</v>
      </c>
      <c r="R109">
        <v>414</v>
      </c>
      <c r="V109" t="s">
        <v>5464</v>
      </c>
      <c r="W109" t="s">
        <v>5498</v>
      </c>
    </row>
    <row r="110" spans="1:25" x14ac:dyDescent="0.25">
      <c r="A110" s="5"/>
      <c r="B110" t="s">
        <v>5436</v>
      </c>
      <c r="C110" t="str">
        <f t="shared" si="1"/>
        <v>DELETED</v>
      </c>
      <c r="D110" s="5"/>
      <c r="E110" s="5"/>
      <c r="F110" s="5" t="s">
        <v>5431</v>
      </c>
      <c r="G110" s="5"/>
      <c r="H110" s="6" t="s">
        <v>3439</v>
      </c>
      <c r="I110" t="s">
        <v>3438</v>
      </c>
      <c r="J110" t="s">
        <v>3441</v>
      </c>
      <c r="K110" t="s">
        <v>3440</v>
      </c>
      <c r="L110" t="s">
        <v>3033</v>
      </c>
      <c r="N110">
        <v>2017</v>
      </c>
      <c r="O110">
        <v>38</v>
      </c>
      <c r="Q110">
        <v>81</v>
      </c>
      <c r="R110">
        <v>93</v>
      </c>
      <c r="T110" t="s">
        <v>3034</v>
      </c>
    </row>
    <row r="111" spans="1:25" x14ac:dyDescent="0.25">
      <c r="A111" s="5"/>
      <c r="B111" t="s">
        <v>5436</v>
      </c>
      <c r="C111" t="str">
        <f t="shared" si="1"/>
        <v>DELETED</v>
      </c>
      <c r="D111" s="5"/>
      <c r="E111" s="5"/>
      <c r="F111" s="5" t="s">
        <v>5431</v>
      </c>
      <c r="G111" s="5"/>
      <c r="H111" s="6" t="s">
        <v>3537</v>
      </c>
      <c r="I111" t="s">
        <v>3536</v>
      </c>
      <c r="J111" t="s">
        <v>3539</v>
      </c>
      <c r="K111" t="s">
        <v>3538</v>
      </c>
      <c r="L111" t="s">
        <v>3048</v>
      </c>
      <c r="N111">
        <v>2013</v>
      </c>
      <c r="O111">
        <v>64</v>
      </c>
      <c r="P111">
        <v>1</v>
      </c>
      <c r="Q111">
        <v>41</v>
      </c>
      <c r="R111">
        <v>49</v>
      </c>
      <c r="T111" t="s">
        <v>929</v>
      </c>
    </row>
    <row r="112" spans="1:25" x14ac:dyDescent="0.25">
      <c r="A112" s="5"/>
      <c r="B112" t="s">
        <v>5432</v>
      </c>
      <c r="C112" t="str">
        <f t="shared" si="1"/>
        <v>DELETED</v>
      </c>
      <c r="F112" s="5" t="s">
        <v>5431</v>
      </c>
      <c r="H112" s="6" t="s">
        <v>2475</v>
      </c>
      <c r="I112" t="s">
        <v>2474</v>
      </c>
      <c r="J112" t="s">
        <v>2461</v>
      </c>
      <c r="K112" t="s">
        <v>2476</v>
      </c>
      <c r="L112" t="s">
        <v>2487</v>
      </c>
      <c r="N112">
        <v>2012</v>
      </c>
      <c r="O112">
        <v>13</v>
      </c>
      <c r="P112">
        <v>2</v>
      </c>
      <c r="Q112">
        <v>45</v>
      </c>
      <c r="R112">
        <v>49</v>
      </c>
      <c r="T112" t="s">
        <v>2477</v>
      </c>
      <c r="U112" t="s">
        <v>2478</v>
      </c>
      <c r="W112" t="s">
        <v>2458</v>
      </c>
    </row>
    <row r="113" spans="1:25" x14ac:dyDescent="0.25">
      <c r="A113" s="5"/>
      <c r="B113" t="s">
        <v>5432</v>
      </c>
      <c r="C113" t="str">
        <f t="shared" si="1"/>
        <v>DELETED</v>
      </c>
      <c r="D113" s="5"/>
      <c r="E113" s="5"/>
      <c r="F113" s="5" t="s">
        <v>5431</v>
      </c>
      <c r="G113" s="5"/>
      <c r="H113" s="6" t="s">
        <v>2726</v>
      </c>
      <c r="I113" t="s">
        <v>2727</v>
      </c>
      <c r="J113" t="s">
        <v>2728</v>
      </c>
      <c r="K113" t="s">
        <v>2729</v>
      </c>
      <c r="L113" t="s">
        <v>2730</v>
      </c>
      <c r="M113" t="s">
        <v>2731</v>
      </c>
      <c r="N113">
        <v>2009</v>
      </c>
      <c r="Q113">
        <v>1</v>
      </c>
      <c r="R113">
        <v>10</v>
      </c>
      <c r="S113">
        <v>13</v>
      </c>
      <c r="V113" s="1" t="s">
        <v>2732</v>
      </c>
      <c r="W113" t="s">
        <v>2458</v>
      </c>
    </row>
    <row r="114" spans="1:25" x14ac:dyDescent="0.25">
      <c r="A114" s="5"/>
      <c r="B114" t="s">
        <v>5426</v>
      </c>
      <c r="C114" t="str">
        <f t="shared" si="1"/>
        <v>READ</v>
      </c>
      <c r="D114" s="5"/>
      <c r="E114" s="5"/>
      <c r="F114" s="5"/>
      <c r="G114" s="5"/>
      <c r="H114" s="6" t="s">
        <v>5352</v>
      </c>
      <c r="I114" t="s">
        <v>4539</v>
      </c>
      <c r="J114" t="s">
        <v>7370</v>
      </c>
      <c r="K114" t="s">
        <v>6837</v>
      </c>
      <c r="L114" t="s">
        <v>5526</v>
      </c>
      <c r="N114">
        <v>2008</v>
      </c>
      <c r="Q114">
        <v>30</v>
      </c>
      <c r="R114">
        <v>41</v>
      </c>
      <c r="V114" t="s">
        <v>6838</v>
      </c>
      <c r="W114" t="s">
        <v>5640</v>
      </c>
    </row>
    <row r="115" spans="1:25" x14ac:dyDescent="0.25">
      <c r="A115" s="5"/>
      <c r="B115" t="s">
        <v>5441</v>
      </c>
      <c r="C115" t="str">
        <f t="shared" si="1"/>
        <v>DELETED</v>
      </c>
      <c r="D115" s="5"/>
      <c r="E115" s="5"/>
      <c r="F115" s="5" t="s">
        <v>5431</v>
      </c>
      <c r="G115" s="5"/>
      <c r="H115" s="6" t="s">
        <v>7438</v>
      </c>
      <c r="I115" t="s">
        <v>317</v>
      </c>
      <c r="J115" t="s">
        <v>64</v>
      </c>
      <c r="K115" t="s">
        <v>680</v>
      </c>
      <c r="L115" t="s">
        <v>555</v>
      </c>
      <c r="M115" t="s">
        <v>608</v>
      </c>
      <c r="N115">
        <v>2016</v>
      </c>
      <c r="O115" t="s">
        <v>18</v>
      </c>
      <c r="P115" t="s">
        <v>18</v>
      </c>
      <c r="Q115">
        <v>153</v>
      </c>
      <c r="R115">
        <v>162</v>
      </c>
      <c r="S115" t="s">
        <v>18</v>
      </c>
      <c r="T115" t="s">
        <v>932</v>
      </c>
      <c r="U115" t="s">
        <v>18</v>
      </c>
      <c r="V115" t="s">
        <v>933</v>
      </c>
    </row>
    <row r="116" spans="1:25" x14ac:dyDescent="0.25">
      <c r="A116" s="5"/>
      <c r="B116" t="s">
        <v>5426</v>
      </c>
      <c r="C116" t="str">
        <f t="shared" si="1"/>
        <v>DELETED</v>
      </c>
      <c r="D116" s="5"/>
      <c r="E116" s="5"/>
      <c r="F116" s="5" t="s">
        <v>5431</v>
      </c>
      <c r="G116" s="5"/>
      <c r="H116" s="6" t="s">
        <v>5007</v>
      </c>
      <c r="I116" t="s">
        <v>4233</v>
      </c>
      <c r="J116" t="s">
        <v>7155</v>
      </c>
      <c r="K116" t="s">
        <v>6094</v>
      </c>
      <c r="L116" t="s">
        <v>6067</v>
      </c>
      <c r="N116">
        <v>2020</v>
      </c>
      <c r="Q116">
        <v>52</v>
      </c>
      <c r="R116">
        <v>66</v>
      </c>
      <c r="V116" t="s">
        <v>6068</v>
      </c>
      <c r="W116" t="s">
        <v>5539</v>
      </c>
    </row>
    <row r="117" spans="1:25" x14ac:dyDescent="0.25">
      <c r="A117" s="5"/>
      <c r="B117" t="s">
        <v>5426</v>
      </c>
      <c r="C117" t="str">
        <f t="shared" si="1"/>
        <v>READ</v>
      </c>
      <c r="D117" s="5"/>
      <c r="E117" s="5"/>
      <c r="F117" s="5"/>
      <c r="G117" s="5"/>
      <c r="H117" s="6" t="s">
        <v>4941</v>
      </c>
      <c r="I117" t="s">
        <v>4172</v>
      </c>
      <c r="J117" t="s">
        <v>7121</v>
      </c>
      <c r="K117" t="s">
        <v>5948</v>
      </c>
      <c r="L117" t="s">
        <v>5949</v>
      </c>
      <c r="N117">
        <v>2021</v>
      </c>
      <c r="Q117">
        <v>169</v>
      </c>
      <c r="R117">
        <v>175</v>
      </c>
      <c r="V117" t="s">
        <v>5950</v>
      </c>
      <c r="W117" t="s">
        <v>5539</v>
      </c>
    </row>
    <row r="118" spans="1:25" x14ac:dyDescent="0.25">
      <c r="A118" s="5"/>
      <c r="B118" t="s">
        <v>5426</v>
      </c>
      <c r="C118" t="str">
        <f t="shared" si="1"/>
        <v>DELETED</v>
      </c>
      <c r="D118" s="5"/>
      <c r="E118" s="5"/>
      <c r="F118" s="5" t="s">
        <v>5431</v>
      </c>
      <c r="G118" s="5"/>
      <c r="H118" s="6" t="s">
        <v>4868</v>
      </c>
      <c r="I118" t="s">
        <v>4112</v>
      </c>
      <c r="J118" t="s">
        <v>7080</v>
      </c>
      <c r="K118" t="s">
        <v>5790</v>
      </c>
      <c r="L118" t="s">
        <v>5791</v>
      </c>
      <c r="N118">
        <v>2020</v>
      </c>
      <c r="Q118">
        <v>563</v>
      </c>
      <c r="R118">
        <v>575</v>
      </c>
      <c r="V118" t="s">
        <v>5792</v>
      </c>
      <c r="W118" t="s">
        <v>5539</v>
      </c>
    </row>
    <row r="119" spans="1:25" x14ac:dyDescent="0.25">
      <c r="A119" s="5"/>
      <c r="B119" t="s">
        <v>5426</v>
      </c>
      <c r="C119" t="str">
        <f t="shared" si="1"/>
        <v>DELETED</v>
      </c>
      <c r="D119" s="5"/>
      <c r="E119" s="5"/>
      <c r="F119" s="5" t="s">
        <v>5431</v>
      </c>
      <c r="G119" s="5"/>
      <c r="H119" s="6" t="s">
        <v>5231</v>
      </c>
      <c r="I119" t="s">
        <v>4434</v>
      </c>
      <c r="J119" t="s">
        <v>4703</v>
      </c>
      <c r="K119" t="s">
        <v>6577</v>
      </c>
      <c r="L119" t="s">
        <v>6482</v>
      </c>
      <c r="N119">
        <v>2013</v>
      </c>
      <c r="Q119">
        <v>387</v>
      </c>
      <c r="R119">
        <v>394</v>
      </c>
      <c r="V119" t="s">
        <v>6578</v>
      </c>
      <c r="W119" t="s">
        <v>5640</v>
      </c>
    </row>
    <row r="120" spans="1:25" x14ac:dyDescent="0.25">
      <c r="A120" s="5"/>
      <c r="B120" t="s">
        <v>5441</v>
      </c>
      <c r="C120" t="str">
        <f t="shared" si="1"/>
        <v>DELETED</v>
      </c>
      <c r="D120" s="5"/>
      <c r="E120" s="5"/>
      <c r="F120" s="5" t="s">
        <v>5431</v>
      </c>
      <c r="G120" s="5"/>
      <c r="H120" s="6" t="s">
        <v>2970</v>
      </c>
      <c r="I120" t="s">
        <v>1339</v>
      </c>
      <c r="J120" t="s">
        <v>1867</v>
      </c>
      <c r="K120" t="s">
        <v>2068</v>
      </c>
      <c r="L120" t="s">
        <v>2377</v>
      </c>
      <c r="M120" t="s">
        <v>2375</v>
      </c>
      <c r="N120">
        <v>2006</v>
      </c>
      <c r="O120" t="s">
        <v>18</v>
      </c>
      <c r="Q120" t="s">
        <v>1648</v>
      </c>
      <c r="R120" t="s">
        <v>1649</v>
      </c>
      <c r="T120" t="s">
        <v>1008</v>
      </c>
      <c r="V120" t="s">
        <v>1141</v>
      </c>
      <c r="W120" t="s">
        <v>2143</v>
      </c>
    </row>
    <row r="121" spans="1:25" x14ac:dyDescent="0.25">
      <c r="A121" s="5"/>
      <c r="B121" t="s">
        <v>5441</v>
      </c>
      <c r="C121" t="str">
        <f t="shared" si="1"/>
        <v>DELETED</v>
      </c>
      <c r="D121" s="5"/>
      <c r="E121" s="5"/>
      <c r="F121" s="5" t="s">
        <v>5431</v>
      </c>
      <c r="G121" s="5"/>
      <c r="H121" s="6" t="s">
        <v>7439</v>
      </c>
      <c r="I121" t="s">
        <v>343</v>
      </c>
      <c r="J121" t="s">
        <v>89</v>
      </c>
      <c r="K121" t="s">
        <v>706</v>
      </c>
      <c r="L121" t="s">
        <v>542</v>
      </c>
      <c r="M121" t="s">
        <v>597</v>
      </c>
      <c r="N121">
        <v>2022</v>
      </c>
      <c r="O121" t="s">
        <v>18</v>
      </c>
      <c r="P121" t="s">
        <v>18</v>
      </c>
      <c r="Q121">
        <v>128</v>
      </c>
      <c r="R121">
        <v>135</v>
      </c>
      <c r="S121" t="s">
        <v>18</v>
      </c>
      <c r="T121" t="s">
        <v>18</v>
      </c>
      <c r="U121" t="s">
        <v>18</v>
      </c>
      <c r="V121" t="s">
        <v>918</v>
      </c>
    </row>
    <row r="122" spans="1:25" x14ac:dyDescent="0.25">
      <c r="A122" s="5"/>
      <c r="B122" t="s">
        <v>5441</v>
      </c>
      <c r="C122" t="str">
        <f t="shared" si="1"/>
        <v>READ</v>
      </c>
      <c r="D122" s="5"/>
      <c r="E122" s="5"/>
      <c r="F122" s="5"/>
      <c r="G122" s="5"/>
      <c r="H122" s="6" t="s">
        <v>7440</v>
      </c>
      <c r="I122" t="s">
        <v>273</v>
      </c>
      <c r="J122" t="s">
        <v>20</v>
      </c>
      <c r="K122" t="s">
        <v>636</v>
      </c>
      <c r="L122" t="s">
        <v>532</v>
      </c>
      <c r="M122" t="s">
        <v>595</v>
      </c>
      <c r="N122">
        <v>2022</v>
      </c>
      <c r="O122">
        <v>433</v>
      </c>
      <c r="P122" t="s">
        <v>18</v>
      </c>
      <c r="Q122">
        <v>255</v>
      </c>
      <c r="R122">
        <v>267</v>
      </c>
      <c r="S122" t="s">
        <v>18</v>
      </c>
      <c r="T122" t="s">
        <v>901</v>
      </c>
      <c r="U122" t="s">
        <v>902</v>
      </c>
      <c r="V122" t="s">
        <v>903</v>
      </c>
      <c r="W122" t="s">
        <v>5539</v>
      </c>
    </row>
    <row r="123" spans="1:25" x14ac:dyDescent="0.25">
      <c r="A123" s="5"/>
      <c r="B123" t="s">
        <v>5441</v>
      </c>
      <c r="C123" t="str">
        <f t="shared" si="1"/>
        <v>READ</v>
      </c>
      <c r="D123" s="5"/>
      <c r="E123" s="5"/>
      <c r="F123" s="5"/>
      <c r="G123" s="5"/>
      <c r="H123" s="6" t="s">
        <v>2844</v>
      </c>
      <c r="I123" t="s">
        <v>1208</v>
      </c>
      <c r="J123" t="s">
        <v>1750</v>
      </c>
      <c r="K123" t="s">
        <v>1938</v>
      </c>
      <c r="L123" t="s">
        <v>2196</v>
      </c>
      <c r="M123" t="s">
        <v>2170</v>
      </c>
      <c r="N123">
        <v>2013</v>
      </c>
      <c r="O123" t="s">
        <v>18</v>
      </c>
      <c r="Q123" t="s">
        <v>1436</v>
      </c>
      <c r="R123" t="s">
        <v>1425</v>
      </c>
      <c r="T123" t="s">
        <v>18</v>
      </c>
      <c r="V123" t="s">
        <v>1053</v>
      </c>
      <c r="W123" t="s">
        <v>2143</v>
      </c>
    </row>
    <row r="124" spans="1:25" x14ac:dyDescent="0.25">
      <c r="A124" s="5"/>
      <c r="B124" t="s">
        <v>5441</v>
      </c>
      <c r="C124" t="str">
        <f t="shared" si="1"/>
        <v>DELETED</v>
      </c>
      <c r="D124" s="5"/>
      <c r="E124" s="5"/>
      <c r="F124" s="5" t="s">
        <v>5431</v>
      </c>
      <c r="G124" s="5"/>
      <c r="H124" s="6" t="s">
        <v>7441</v>
      </c>
      <c r="I124" t="s">
        <v>461</v>
      </c>
      <c r="J124" t="s">
        <v>204</v>
      </c>
      <c r="K124" t="s">
        <v>824</v>
      </c>
      <c r="L124" t="s">
        <v>556</v>
      </c>
      <c r="M124" t="s">
        <v>601</v>
      </c>
      <c r="N124">
        <v>2024</v>
      </c>
      <c r="O124">
        <v>14940</v>
      </c>
      <c r="P124" t="s">
        <v>18</v>
      </c>
      <c r="Q124">
        <v>309</v>
      </c>
      <c r="R124">
        <v>327</v>
      </c>
      <c r="S124" t="s">
        <v>18</v>
      </c>
      <c r="T124" t="s">
        <v>904</v>
      </c>
      <c r="U124" t="s">
        <v>905</v>
      </c>
      <c r="V124" t="s">
        <v>934</v>
      </c>
      <c r="W124" t="s">
        <v>5498</v>
      </c>
    </row>
    <row r="125" spans="1:25" x14ac:dyDescent="0.25">
      <c r="A125" s="5"/>
      <c r="B125" t="s">
        <v>5441</v>
      </c>
      <c r="C125" t="str">
        <f t="shared" si="1"/>
        <v>DELETED</v>
      </c>
      <c r="D125" s="5"/>
      <c r="E125" s="5"/>
      <c r="F125" s="5" t="s">
        <v>5431</v>
      </c>
      <c r="G125" s="5"/>
      <c r="H125" s="6" t="s">
        <v>2893</v>
      </c>
      <c r="I125" t="s">
        <v>1258</v>
      </c>
      <c r="J125" t="s">
        <v>1797</v>
      </c>
      <c r="K125" t="s">
        <v>1988</v>
      </c>
      <c r="L125" t="s">
        <v>2251</v>
      </c>
      <c r="M125" t="s">
        <v>2220</v>
      </c>
      <c r="N125">
        <v>2014</v>
      </c>
      <c r="O125" t="s">
        <v>18</v>
      </c>
      <c r="Q125" t="s">
        <v>1517</v>
      </c>
      <c r="R125" t="s">
        <v>1518</v>
      </c>
      <c r="T125" t="s">
        <v>1000</v>
      </c>
      <c r="V125" t="s">
        <v>1089</v>
      </c>
      <c r="W125" t="s">
        <v>2143</v>
      </c>
    </row>
    <row r="126" spans="1:25" x14ac:dyDescent="0.25">
      <c r="A126" s="5"/>
      <c r="B126" t="s">
        <v>5441</v>
      </c>
      <c r="C126" t="str">
        <f t="shared" si="1"/>
        <v>READ</v>
      </c>
      <c r="D126" s="5"/>
      <c r="E126" s="5"/>
      <c r="F126" s="5"/>
      <c r="G126" s="5"/>
      <c r="H126" t="s">
        <v>18</v>
      </c>
      <c r="I126" t="s">
        <v>344</v>
      </c>
      <c r="J126" t="s">
        <v>90</v>
      </c>
      <c r="K126" t="s">
        <v>707</v>
      </c>
      <c r="L126" t="s">
        <v>561</v>
      </c>
      <c r="M126" t="s">
        <v>611</v>
      </c>
      <c r="N126">
        <v>2021</v>
      </c>
      <c r="O126" t="s">
        <v>18</v>
      </c>
      <c r="P126" t="s">
        <v>18</v>
      </c>
      <c r="Q126">
        <v>5718</v>
      </c>
      <c r="R126">
        <v>5727</v>
      </c>
      <c r="S126" t="s">
        <v>18</v>
      </c>
      <c r="T126" t="s">
        <v>18</v>
      </c>
      <c r="U126" t="s">
        <v>18</v>
      </c>
      <c r="V126" t="s">
        <v>940</v>
      </c>
      <c r="Y126" t="s">
        <v>5443</v>
      </c>
    </row>
    <row r="127" spans="1:25" x14ac:dyDescent="0.25">
      <c r="A127" s="5"/>
      <c r="B127" t="s">
        <v>5436</v>
      </c>
      <c r="C127" t="str">
        <f t="shared" si="1"/>
        <v>DELETED</v>
      </c>
      <c r="D127" s="5"/>
      <c r="E127" s="5"/>
      <c r="F127" s="5" t="s">
        <v>5431</v>
      </c>
      <c r="G127" s="5"/>
      <c r="H127" s="6" t="s">
        <v>3120</v>
      </c>
      <c r="I127" t="s">
        <v>3119</v>
      </c>
      <c r="J127" t="s">
        <v>3122</v>
      </c>
      <c r="K127" t="s">
        <v>3121</v>
      </c>
      <c r="L127" t="s">
        <v>3038</v>
      </c>
      <c r="N127">
        <v>2017</v>
      </c>
      <c r="O127">
        <v>25</v>
      </c>
      <c r="Q127">
        <v>57</v>
      </c>
      <c r="R127">
        <v>80</v>
      </c>
      <c r="T127" t="s">
        <v>3039</v>
      </c>
    </row>
    <row r="128" spans="1:25" x14ac:dyDescent="0.25">
      <c r="A128" s="5"/>
      <c r="B128" t="s">
        <v>5436</v>
      </c>
      <c r="C128" t="str">
        <f t="shared" si="1"/>
        <v>DELETED</v>
      </c>
      <c r="D128" s="5"/>
      <c r="E128" s="5"/>
      <c r="F128" s="5" t="s">
        <v>5431</v>
      </c>
      <c r="G128" s="5"/>
      <c r="H128" s="6" t="s">
        <v>7446</v>
      </c>
      <c r="I128" t="s">
        <v>3585</v>
      </c>
      <c r="J128" t="s">
        <v>3588</v>
      </c>
      <c r="K128" t="s">
        <v>3587</v>
      </c>
      <c r="L128" t="s">
        <v>3229</v>
      </c>
      <c r="N128">
        <v>2011</v>
      </c>
      <c r="O128">
        <v>50</v>
      </c>
      <c r="P128">
        <v>3</v>
      </c>
      <c r="Q128">
        <v>636</v>
      </c>
      <c r="R128">
        <v>647</v>
      </c>
      <c r="T128" t="s">
        <v>949</v>
      </c>
    </row>
    <row r="129" spans="1:23" x14ac:dyDescent="0.25">
      <c r="A129" s="5"/>
      <c r="B129" t="s">
        <v>5432</v>
      </c>
      <c r="C129" t="str">
        <f t="shared" si="1"/>
        <v>DELETED</v>
      </c>
      <c r="D129" s="5"/>
      <c r="E129" s="5"/>
      <c r="F129" s="5" t="s">
        <v>5431</v>
      </c>
      <c r="G129" s="5"/>
      <c r="H129" s="6" t="s">
        <v>2630</v>
      </c>
      <c r="I129" t="s">
        <v>2629</v>
      </c>
      <c r="J129" t="s">
        <v>2631</v>
      </c>
      <c r="K129" t="s">
        <v>2632</v>
      </c>
      <c r="L129" t="s">
        <v>2633</v>
      </c>
      <c r="M129" t="s">
        <v>2634</v>
      </c>
      <c r="N129">
        <v>2022</v>
      </c>
      <c r="Q129">
        <v>105</v>
      </c>
      <c r="R129">
        <v>113</v>
      </c>
      <c r="V129" s="1" t="s">
        <v>2635</v>
      </c>
      <c r="W129" t="s">
        <v>2458</v>
      </c>
    </row>
    <row r="130" spans="1:23" x14ac:dyDescent="0.25">
      <c r="A130" s="5"/>
      <c r="B130" t="s">
        <v>5426</v>
      </c>
      <c r="C130" t="str">
        <f t="shared" si="1"/>
        <v>READ</v>
      </c>
      <c r="D130" s="5"/>
      <c r="E130" s="5"/>
      <c r="F130" s="5"/>
      <c r="G130" s="5"/>
      <c r="H130" s="6" t="s">
        <v>4804</v>
      </c>
      <c r="I130" t="s">
        <v>7472</v>
      </c>
      <c r="J130" t="s">
        <v>7049</v>
      </c>
      <c r="K130" t="s">
        <v>5656</v>
      </c>
      <c r="L130" t="s">
        <v>5578</v>
      </c>
      <c r="N130">
        <v>2023</v>
      </c>
      <c r="Q130">
        <v>193</v>
      </c>
      <c r="R130">
        <v>209</v>
      </c>
      <c r="V130" t="s">
        <v>5657</v>
      </c>
      <c r="W130" t="s">
        <v>5498</v>
      </c>
    </row>
    <row r="131" spans="1:23" x14ac:dyDescent="0.25">
      <c r="A131" s="5"/>
      <c r="B131" t="s">
        <v>5436</v>
      </c>
      <c r="C131" t="str">
        <f t="shared" ref="C131:C149" si="2">IF(OR(D131="x",E131="x",F131="x",G131="x"),"DELETED","READ")</f>
        <v>READ</v>
      </c>
      <c r="D131" s="5"/>
      <c r="E131" s="5"/>
      <c r="F131" s="5"/>
      <c r="G131" s="5"/>
      <c r="H131" s="6" t="s">
        <v>7442</v>
      </c>
      <c r="I131" t="s">
        <v>282</v>
      </c>
      <c r="J131" t="s">
        <v>29</v>
      </c>
      <c r="K131" t="s">
        <v>645</v>
      </c>
      <c r="L131" t="s">
        <v>538</v>
      </c>
      <c r="M131" t="s">
        <v>18</v>
      </c>
      <c r="N131">
        <v>2023</v>
      </c>
      <c r="O131" t="s">
        <v>18</v>
      </c>
      <c r="P131" t="s">
        <v>18</v>
      </c>
      <c r="Q131" t="s">
        <v>18</v>
      </c>
      <c r="R131" t="s">
        <v>18</v>
      </c>
      <c r="S131" t="s">
        <v>18</v>
      </c>
      <c r="T131" t="s">
        <v>911</v>
      </c>
      <c r="U131" t="s">
        <v>912</v>
      </c>
      <c r="V131" t="s">
        <v>18</v>
      </c>
    </row>
    <row r="132" spans="1:23" x14ac:dyDescent="0.25">
      <c r="A132" s="5"/>
      <c r="B132" t="s">
        <v>5436</v>
      </c>
      <c r="C132" t="str">
        <f t="shared" si="2"/>
        <v>DELETED</v>
      </c>
      <c r="D132" s="5"/>
      <c r="E132" s="5"/>
      <c r="F132" s="5" t="s">
        <v>5431</v>
      </c>
      <c r="G132" s="5"/>
      <c r="H132" s="6" t="s">
        <v>3601</v>
      </c>
      <c r="I132" t="s">
        <v>3600</v>
      </c>
      <c r="J132" t="s">
        <v>3603</v>
      </c>
      <c r="K132" t="s">
        <v>3602</v>
      </c>
      <c r="L132" t="s">
        <v>3100</v>
      </c>
      <c r="N132">
        <v>2012</v>
      </c>
      <c r="O132">
        <v>85</v>
      </c>
      <c r="P132">
        <v>5</v>
      </c>
      <c r="Q132">
        <v>1188</v>
      </c>
      <c r="R132">
        <v>1197</v>
      </c>
      <c r="T132" t="s">
        <v>3102</v>
      </c>
    </row>
    <row r="133" spans="1:23" x14ac:dyDescent="0.25">
      <c r="A133" s="5"/>
      <c r="B133" t="s">
        <v>5432</v>
      </c>
      <c r="C133" t="str">
        <f t="shared" si="2"/>
        <v>DELETED</v>
      </c>
      <c r="D133" s="5"/>
      <c r="E133" s="5"/>
      <c r="F133" s="5" t="s">
        <v>5431</v>
      </c>
      <c r="G133" s="5"/>
      <c r="H133" s="6" t="s">
        <v>2563</v>
      </c>
      <c r="I133" t="s">
        <v>2562</v>
      </c>
      <c r="J133" t="s">
        <v>2564</v>
      </c>
      <c r="K133" t="s">
        <v>2565</v>
      </c>
      <c r="L133" t="s">
        <v>2566</v>
      </c>
      <c r="M133" t="s">
        <v>2567</v>
      </c>
      <c r="N133">
        <v>2024</v>
      </c>
      <c r="Q133">
        <v>257</v>
      </c>
      <c r="R133">
        <v>265</v>
      </c>
      <c r="V133" s="1" t="s">
        <v>2568</v>
      </c>
      <c r="W133" t="s">
        <v>2458</v>
      </c>
    </row>
    <row r="134" spans="1:23" x14ac:dyDescent="0.25">
      <c r="A134" s="5"/>
      <c r="B134" t="s">
        <v>5424</v>
      </c>
      <c r="C134" t="str">
        <f t="shared" si="2"/>
        <v>DELETED</v>
      </c>
      <c r="D134" s="5"/>
      <c r="E134" s="5"/>
      <c r="F134" s="5" t="s">
        <v>5431</v>
      </c>
      <c r="G134" s="5"/>
      <c r="H134" s="6" t="s">
        <v>5265</v>
      </c>
      <c r="I134" t="s">
        <v>4467</v>
      </c>
      <c r="J134" t="s">
        <v>7302</v>
      </c>
      <c r="K134" t="s">
        <v>6660</v>
      </c>
      <c r="L134" t="s">
        <v>6661</v>
      </c>
      <c r="N134">
        <v>2012</v>
      </c>
      <c r="Q134">
        <v>407</v>
      </c>
      <c r="R134">
        <v>429</v>
      </c>
      <c r="V134" t="s">
        <v>6662</v>
      </c>
      <c r="W134" t="s">
        <v>6644</v>
      </c>
    </row>
    <row r="135" spans="1:23" x14ac:dyDescent="0.25">
      <c r="A135" s="5"/>
      <c r="B135" t="s">
        <v>5441</v>
      </c>
      <c r="C135" t="str">
        <f t="shared" si="2"/>
        <v>DELETED</v>
      </c>
      <c r="D135" s="5"/>
      <c r="E135" s="5"/>
      <c r="F135" s="5" t="s">
        <v>5431</v>
      </c>
      <c r="G135" s="5"/>
      <c r="H135" s="6" t="s">
        <v>2867</v>
      </c>
      <c r="I135" t="s">
        <v>1231</v>
      </c>
      <c r="J135" t="s">
        <v>1772</v>
      </c>
      <c r="K135" t="s">
        <v>1961</v>
      </c>
      <c r="L135" t="s">
        <v>2216</v>
      </c>
      <c r="M135" t="s">
        <v>2177</v>
      </c>
      <c r="N135">
        <v>2019</v>
      </c>
      <c r="O135" t="s">
        <v>18</v>
      </c>
      <c r="Q135" t="s">
        <v>1471</v>
      </c>
      <c r="R135" t="s">
        <v>1472</v>
      </c>
      <c r="T135" t="s">
        <v>998</v>
      </c>
      <c r="V135" t="s">
        <v>1068</v>
      </c>
      <c r="W135" t="s">
        <v>2143</v>
      </c>
    </row>
    <row r="136" spans="1:23" x14ac:dyDescent="0.25">
      <c r="A136" s="5"/>
      <c r="B136" t="s">
        <v>5434</v>
      </c>
      <c r="C136" t="str">
        <f t="shared" si="2"/>
        <v>DELETED</v>
      </c>
      <c r="D136" s="5"/>
      <c r="E136" s="5"/>
      <c r="F136" s="5" t="s">
        <v>5431</v>
      </c>
      <c r="G136" s="5"/>
      <c r="H136" s="6" t="s">
        <v>2643</v>
      </c>
      <c r="I136" t="s">
        <v>1364</v>
      </c>
      <c r="J136" t="s">
        <v>2644</v>
      </c>
      <c r="K136" t="s">
        <v>2093</v>
      </c>
      <c r="L136" t="s">
        <v>2646</v>
      </c>
      <c r="M136" t="s">
        <v>2645</v>
      </c>
      <c r="N136">
        <v>2019</v>
      </c>
      <c r="Q136">
        <v>393</v>
      </c>
      <c r="R136">
        <v>397</v>
      </c>
      <c r="V136" s="1" t="s">
        <v>2647</v>
      </c>
      <c r="W136" t="s">
        <v>2458</v>
      </c>
    </row>
    <row r="137" spans="1:23" x14ac:dyDescent="0.25">
      <c r="A137" s="5"/>
      <c r="B137" t="s">
        <v>5441</v>
      </c>
      <c r="C137" t="str">
        <f t="shared" si="2"/>
        <v>DELETED</v>
      </c>
      <c r="D137" s="5"/>
      <c r="E137" s="5"/>
      <c r="F137" s="5" t="s">
        <v>5431</v>
      </c>
      <c r="G137" s="5"/>
      <c r="H137" s="6" t="s">
        <v>5314</v>
      </c>
      <c r="I137" t="s">
        <v>301</v>
      </c>
      <c r="J137" t="s">
        <v>48</v>
      </c>
      <c r="K137" t="s">
        <v>664</v>
      </c>
      <c r="L137" t="s">
        <v>546</v>
      </c>
      <c r="M137" t="s">
        <v>604</v>
      </c>
      <c r="N137">
        <v>2010</v>
      </c>
      <c r="O137">
        <v>6426</v>
      </c>
      <c r="P137" t="s">
        <v>18</v>
      </c>
      <c r="Q137">
        <v>8</v>
      </c>
      <c r="R137">
        <v>25</v>
      </c>
      <c r="S137" t="s">
        <v>18</v>
      </c>
      <c r="T137" t="s">
        <v>904</v>
      </c>
      <c r="U137" t="s">
        <v>905</v>
      </c>
      <c r="V137" t="s">
        <v>922</v>
      </c>
    </row>
    <row r="138" spans="1:23" x14ac:dyDescent="0.25">
      <c r="A138" s="5"/>
      <c r="B138" t="s">
        <v>5426</v>
      </c>
      <c r="C138" t="str">
        <f t="shared" si="2"/>
        <v>DELETED</v>
      </c>
      <c r="D138" s="5"/>
      <c r="E138" s="5"/>
      <c r="F138" s="5" t="s">
        <v>5431</v>
      </c>
      <c r="G138" s="5"/>
      <c r="H138" s="6" t="s">
        <v>5175</v>
      </c>
      <c r="I138" t="s">
        <v>4380</v>
      </c>
      <c r="J138" t="s">
        <v>7245</v>
      </c>
      <c r="K138" t="s">
        <v>6454</v>
      </c>
      <c r="L138" t="s">
        <v>6455</v>
      </c>
      <c r="N138">
        <v>2014</v>
      </c>
      <c r="Q138">
        <v>61</v>
      </c>
      <c r="R138">
        <v>74</v>
      </c>
      <c r="V138" t="s">
        <v>6456</v>
      </c>
      <c r="W138" t="s">
        <v>5539</v>
      </c>
    </row>
    <row r="139" spans="1:23" x14ac:dyDescent="0.25">
      <c r="A139" s="5"/>
      <c r="B139" t="s">
        <v>5436</v>
      </c>
      <c r="C139" t="str">
        <f t="shared" si="2"/>
        <v>DELETED</v>
      </c>
      <c r="D139" s="5"/>
      <c r="E139" s="5"/>
      <c r="F139" s="5" t="s">
        <v>5431</v>
      </c>
      <c r="G139" s="5"/>
      <c r="H139" s="6" t="s">
        <v>3332</v>
      </c>
      <c r="I139" t="s">
        <v>3331</v>
      </c>
      <c r="J139" t="s">
        <v>3334</v>
      </c>
      <c r="K139" t="s">
        <v>3333</v>
      </c>
      <c r="L139" t="s">
        <v>3078</v>
      </c>
      <c r="N139">
        <v>2018</v>
      </c>
      <c r="O139">
        <v>117</v>
      </c>
      <c r="Q139">
        <v>373</v>
      </c>
      <c r="R139">
        <v>392</v>
      </c>
      <c r="T139" t="s">
        <v>955</v>
      </c>
    </row>
    <row r="140" spans="1:23" x14ac:dyDescent="0.25">
      <c r="A140" s="5"/>
      <c r="B140" t="s">
        <v>5441</v>
      </c>
      <c r="C140" t="str">
        <f t="shared" si="2"/>
        <v>DELETED</v>
      </c>
      <c r="D140" s="5"/>
      <c r="E140" s="5"/>
      <c r="F140" s="5" t="s">
        <v>5431</v>
      </c>
      <c r="G140" s="5"/>
      <c r="H140" s="6" t="s">
        <v>7443</v>
      </c>
      <c r="I140" t="s">
        <v>303</v>
      </c>
      <c r="J140" t="s">
        <v>50</v>
      </c>
      <c r="K140" t="s">
        <v>666</v>
      </c>
      <c r="L140" t="s">
        <v>548</v>
      </c>
      <c r="M140" t="s">
        <v>605</v>
      </c>
      <c r="N140">
        <v>2024</v>
      </c>
      <c r="O140">
        <v>521</v>
      </c>
      <c r="P140" t="s">
        <v>18</v>
      </c>
      <c r="Q140">
        <v>347</v>
      </c>
      <c r="R140">
        <v>359</v>
      </c>
      <c r="S140" t="s">
        <v>18</v>
      </c>
      <c r="T140" t="s">
        <v>901</v>
      </c>
      <c r="U140" t="s">
        <v>902</v>
      </c>
      <c r="V140" t="s">
        <v>924</v>
      </c>
      <c r="W140" t="s">
        <v>5498</v>
      </c>
    </row>
    <row r="141" spans="1:23" x14ac:dyDescent="0.25">
      <c r="A141" s="5"/>
      <c r="B141" t="s">
        <v>5436</v>
      </c>
      <c r="C141" t="str">
        <f t="shared" si="2"/>
        <v>READ</v>
      </c>
      <c r="D141" s="5"/>
      <c r="E141" s="5"/>
      <c r="F141" s="5"/>
      <c r="G141" s="5"/>
      <c r="H141" s="6" t="s">
        <v>7444</v>
      </c>
      <c r="I141" t="s">
        <v>287</v>
      </c>
      <c r="J141" t="s">
        <v>34</v>
      </c>
      <c r="K141" t="s">
        <v>650</v>
      </c>
      <c r="L141" t="s">
        <v>541</v>
      </c>
      <c r="M141" t="s">
        <v>600</v>
      </c>
      <c r="N141">
        <v>2017</v>
      </c>
      <c r="O141">
        <v>124</v>
      </c>
      <c r="P141" t="s">
        <v>18</v>
      </c>
      <c r="Q141">
        <v>216</v>
      </c>
      <c r="R141">
        <v>223</v>
      </c>
      <c r="S141" t="s">
        <v>18</v>
      </c>
      <c r="T141" t="s">
        <v>917</v>
      </c>
      <c r="U141" t="s">
        <v>18</v>
      </c>
      <c r="V141" t="s">
        <v>18</v>
      </c>
    </row>
    <row r="142" spans="1:23" x14ac:dyDescent="0.25">
      <c r="A142" s="5"/>
      <c r="B142" t="s">
        <v>5436</v>
      </c>
      <c r="C142" t="str">
        <f t="shared" si="2"/>
        <v>DELETED</v>
      </c>
      <c r="D142" s="5"/>
      <c r="E142" s="5"/>
      <c r="F142" s="5" t="s">
        <v>5431</v>
      </c>
      <c r="G142" s="5"/>
      <c r="H142" s="6" t="s">
        <v>3384</v>
      </c>
      <c r="I142" t="s">
        <v>3383</v>
      </c>
      <c r="J142" t="s">
        <v>3386</v>
      </c>
      <c r="K142" t="s">
        <v>3385</v>
      </c>
      <c r="L142" t="s">
        <v>3229</v>
      </c>
      <c r="N142">
        <v>2008</v>
      </c>
      <c r="O142">
        <v>45</v>
      </c>
      <c r="P142">
        <v>2</v>
      </c>
      <c r="Q142">
        <v>189</v>
      </c>
      <c r="R142">
        <v>207</v>
      </c>
      <c r="T142" t="s">
        <v>949</v>
      </c>
    </row>
    <row r="143" spans="1:23" x14ac:dyDescent="0.25">
      <c r="A143" s="5"/>
      <c r="B143" t="s">
        <v>5441</v>
      </c>
      <c r="C143" t="str">
        <f t="shared" si="2"/>
        <v>DELETED</v>
      </c>
      <c r="D143" s="5"/>
      <c r="E143" s="5"/>
      <c r="F143" s="5" t="s">
        <v>5431</v>
      </c>
      <c r="G143" s="5"/>
      <c r="H143" s="6" t="s">
        <v>7445</v>
      </c>
      <c r="I143" t="s">
        <v>275</v>
      </c>
      <c r="J143" t="s">
        <v>22</v>
      </c>
      <c r="K143" t="s">
        <v>638</v>
      </c>
      <c r="L143" t="s">
        <v>534</v>
      </c>
      <c r="M143" t="s">
        <v>596</v>
      </c>
      <c r="N143">
        <v>2022</v>
      </c>
      <c r="O143">
        <v>458</v>
      </c>
      <c r="P143" t="s">
        <v>18</v>
      </c>
      <c r="Q143">
        <v>70</v>
      </c>
      <c r="R143">
        <v>86</v>
      </c>
      <c r="S143" t="s">
        <v>18</v>
      </c>
      <c r="T143" t="s">
        <v>901</v>
      </c>
      <c r="U143" t="s">
        <v>902</v>
      </c>
      <c r="V143" t="s">
        <v>907</v>
      </c>
    </row>
    <row r="144" spans="1:23" x14ac:dyDescent="0.25">
      <c r="A144" s="5"/>
      <c r="B144" t="s">
        <v>5441</v>
      </c>
      <c r="C144" t="str">
        <f t="shared" si="2"/>
        <v>DELETED</v>
      </c>
      <c r="D144" s="5"/>
      <c r="E144" s="5"/>
      <c r="F144" s="5" t="s">
        <v>5431</v>
      </c>
      <c r="G144" s="5"/>
      <c r="H144" s="6" t="s">
        <v>2834</v>
      </c>
      <c r="I144" t="s">
        <v>1199</v>
      </c>
      <c r="J144" t="s">
        <v>1740</v>
      </c>
      <c r="K144" t="s">
        <v>1929</v>
      </c>
      <c r="L144" t="s">
        <v>2186</v>
      </c>
      <c r="M144" t="s">
        <v>2163</v>
      </c>
      <c r="N144">
        <v>2008</v>
      </c>
      <c r="O144" t="s">
        <v>18</v>
      </c>
      <c r="Q144" t="s">
        <v>1417</v>
      </c>
      <c r="R144" t="s">
        <v>1418</v>
      </c>
      <c r="T144" t="s">
        <v>988</v>
      </c>
      <c r="V144" t="s">
        <v>1045</v>
      </c>
      <c r="W144" t="s">
        <v>2143</v>
      </c>
    </row>
    <row r="145" spans="1:23" x14ac:dyDescent="0.25">
      <c r="A145" s="5"/>
      <c r="B145" t="s">
        <v>5432</v>
      </c>
      <c r="C145" t="str">
        <f t="shared" si="2"/>
        <v>DELETED</v>
      </c>
      <c r="F145" s="5" t="s">
        <v>5431</v>
      </c>
      <c r="H145" s="6" t="s">
        <v>2468</v>
      </c>
      <c r="I145" t="s">
        <v>2467</v>
      </c>
      <c r="J145" t="s">
        <v>2470</v>
      </c>
      <c r="K145" t="s">
        <v>2469</v>
      </c>
      <c r="L145" t="s">
        <v>2488</v>
      </c>
      <c r="N145">
        <v>2012</v>
      </c>
      <c r="O145">
        <v>55</v>
      </c>
      <c r="P145">
        <v>8</v>
      </c>
      <c r="Q145">
        <v>76</v>
      </c>
      <c r="R145">
        <v>83</v>
      </c>
      <c r="T145" t="s">
        <v>2471</v>
      </c>
      <c r="U145" t="s">
        <v>2473</v>
      </c>
      <c r="W145" t="s">
        <v>2458</v>
      </c>
    </row>
    <row r="146" spans="1:23" x14ac:dyDescent="0.25">
      <c r="A146" s="5"/>
      <c r="B146" t="s">
        <v>5424</v>
      </c>
      <c r="C146" t="str">
        <f t="shared" si="2"/>
        <v>DELETED</v>
      </c>
      <c r="D146" s="5"/>
      <c r="E146" s="5"/>
      <c r="F146" s="5" t="s">
        <v>5431</v>
      </c>
      <c r="G146" s="5"/>
      <c r="H146" s="6" t="s">
        <v>4905</v>
      </c>
      <c r="I146" t="s">
        <v>4142</v>
      </c>
      <c r="J146" t="s">
        <v>7102</v>
      </c>
      <c r="K146" t="s">
        <v>5863</v>
      </c>
      <c r="L146" t="s">
        <v>5864</v>
      </c>
      <c r="N146">
        <v>2022</v>
      </c>
      <c r="Q146">
        <v>101</v>
      </c>
      <c r="R146">
        <v>120</v>
      </c>
      <c r="V146" t="s">
        <v>5865</v>
      </c>
      <c r="W146" t="s">
        <v>5505</v>
      </c>
    </row>
    <row r="147" spans="1:23" x14ac:dyDescent="0.25">
      <c r="A147" s="5"/>
      <c r="B147" t="s">
        <v>5441</v>
      </c>
      <c r="C147" t="str">
        <f t="shared" si="2"/>
        <v>DELETED</v>
      </c>
      <c r="D147" s="5"/>
      <c r="E147" s="5"/>
      <c r="F147" s="5" t="s">
        <v>5431</v>
      </c>
      <c r="G147" s="5"/>
      <c r="H147" s="6" t="s">
        <v>2967</v>
      </c>
      <c r="I147" t="s">
        <v>1336</v>
      </c>
      <c r="J147" t="s">
        <v>1864</v>
      </c>
      <c r="K147" t="s">
        <v>2065</v>
      </c>
      <c r="L147" t="s">
        <v>2372</v>
      </c>
      <c r="N147">
        <v>2011</v>
      </c>
      <c r="O147" t="s">
        <v>1507</v>
      </c>
      <c r="P147">
        <v>2</v>
      </c>
      <c r="Q147" t="s">
        <v>1642</v>
      </c>
      <c r="R147" t="s">
        <v>1643</v>
      </c>
      <c r="T147" t="s">
        <v>1027</v>
      </c>
      <c r="V147" t="s">
        <v>18</v>
      </c>
      <c r="W147" t="s">
        <v>2143</v>
      </c>
    </row>
    <row r="148" spans="1:23" x14ac:dyDescent="0.25">
      <c r="A148" s="5"/>
      <c r="B148" t="s">
        <v>5433</v>
      </c>
      <c r="C148" t="str">
        <f t="shared" si="2"/>
        <v>DELETED</v>
      </c>
      <c r="F148" s="5" t="s">
        <v>5431</v>
      </c>
      <c r="H148" s="6" t="s">
        <v>2495</v>
      </c>
      <c r="I148" t="s">
        <v>2490</v>
      </c>
      <c r="J148" t="s">
        <v>2489</v>
      </c>
      <c r="K148" t="s">
        <v>2491</v>
      </c>
      <c r="L148" t="s">
        <v>2493</v>
      </c>
      <c r="M148" t="s">
        <v>2492</v>
      </c>
      <c r="N148">
        <v>2012</v>
      </c>
      <c r="Q148">
        <v>211</v>
      </c>
      <c r="R148">
        <v>213</v>
      </c>
      <c r="V148" s="1" t="s">
        <v>2494</v>
      </c>
      <c r="W148" t="s">
        <v>2458</v>
      </c>
    </row>
    <row r="149" spans="1:23" x14ac:dyDescent="0.25">
      <c r="A149" s="5"/>
      <c r="B149" t="s">
        <v>5425</v>
      </c>
      <c r="C149" t="str">
        <f t="shared" si="2"/>
        <v>READ</v>
      </c>
      <c r="D149" s="5"/>
      <c r="E149" s="5"/>
      <c r="F149" s="5"/>
      <c r="G149" s="5"/>
      <c r="H149" s="6" t="s">
        <v>4764</v>
      </c>
      <c r="I149" t="s">
        <v>4028</v>
      </c>
      <c r="J149" t="s">
        <v>7022</v>
      </c>
      <c r="L149" t="s">
        <v>5583</v>
      </c>
      <c r="N149">
        <v>2021</v>
      </c>
      <c r="O149">
        <v>65</v>
      </c>
      <c r="P149">
        <v>3</v>
      </c>
      <c r="Q149">
        <v>54</v>
      </c>
      <c r="R149">
        <v>61</v>
      </c>
      <c r="T149" t="s">
        <v>5502</v>
      </c>
    </row>
  </sheetData>
  <autoFilter ref="A1:X1047249" xr:uid="{79EED203-DDA5-473E-A57D-B4D2DBA626F2}"/>
  <hyperlinks>
    <hyperlink ref="H2" r:id="rId1" xr:uid="{37287078-0E93-49F9-8F26-F2C798841810}"/>
    <hyperlink ref="H4" r:id="rId2" xr:uid="{F3E1BBBD-AFDE-4234-9427-D8DC362DACDB}"/>
    <hyperlink ref="H5" r:id="rId3" xr:uid="{DB81912E-A92C-40C6-A9AD-3814FEF379A0}"/>
    <hyperlink ref="H7" r:id="rId4" xr:uid="{76D9E979-EFA6-42C6-9D5C-D8930C4C3042}"/>
    <hyperlink ref="H8" r:id="rId5" xr:uid="{7E65C815-C140-4E47-B430-52D70F056EC4}"/>
    <hyperlink ref="H10" r:id="rId6" xr:uid="{E99E8286-A403-43FE-84EE-9AB4CA4ADE18}"/>
    <hyperlink ref="H11" r:id="rId7" xr:uid="{B7A87A56-646B-4F96-83F6-699355F300F0}"/>
    <hyperlink ref="H12" r:id="rId8" xr:uid="{BF56EAD1-186C-4078-9355-1F016A578ED6}"/>
    <hyperlink ref="H13" r:id="rId9" xr:uid="{EF303EAF-15B7-457F-B529-FA49FD56560E}"/>
    <hyperlink ref="H14" r:id="rId10" xr:uid="{C5AF156F-4F4D-4894-BA37-6BDC2E45012A}"/>
    <hyperlink ref="H15" r:id="rId11" xr:uid="{52876EB4-B690-4FE7-9ACA-74ECE0BB50A0}"/>
    <hyperlink ref="H17" r:id="rId12" xr:uid="{5D916FC4-2F28-4CE0-A43D-058B4EA0BB49}"/>
    <hyperlink ref="H18" r:id="rId13" xr:uid="{675B73C7-71AA-4E8B-9137-4694668E244C}"/>
    <hyperlink ref="H19" r:id="rId14" xr:uid="{BC2DD6EB-C351-4976-B7B8-E52A83FD92F5}"/>
    <hyperlink ref="H20" r:id="rId15" xr:uid="{40FC6FF1-E05C-46D7-BA15-7B1515E43122}"/>
    <hyperlink ref="H21" r:id="rId16" xr:uid="{F70A8834-CB65-4C61-8D49-81296B84684F}"/>
    <hyperlink ref="H22" r:id="rId17" xr:uid="{98686F07-35B2-412F-AF3B-3A622A414DDF}"/>
    <hyperlink ref="H24" r:id="rId18" xr:uid="{8E40212C-C973-4310-A77C-5FD2A20C2008}"/>
    <hyperlink ref="H23" r:id="rId19" xr:uid="{4DD093B3-AE65-45DF-BA76-002F41BCDADA}"/>
    <hyperlink ref="H25" r:id="rId20" xr:uid="{053169CF-1FEA-46F8-A4BF-EA5AE2E41EC5}"/>
    <hyperlink ref="H26" r:id="rId21" xr:uid="{DB0DD226-C4B5-4F4E-926A-77A5797717BF}"/>
    <hyperlink ref="H27" r:id="rId22" xr:uid="{9AC235A0-396E-4053-A29C-68A2B6A5488B}"/>
    <hyperlink ref="H28" r:id="rId23" xr:uid="{E88D16A1-9089-4B34-8A4F-AE83D2C227D8}"/>
    <hyperlink ref="H29" r:id="rId24" xr:uid="{24D23F4B-B916-4401-BE7D-A22428A7BA5D}"/>
    <hyperlink ref="H30" r:id="rId25" xr:uid="{02B5BB11-A6A7-4960-AEA5-392FD9894654}"/>
    <hyperlink ref="H31" r:id="rId26" xr:uid="{8E411851-91FD-4A09-9FB9-EC4C2D3923ED}"/>
    <hyperlink ref="H32" r:id="rId27" xr:uid="{73873540-49C7-4BF1-8DE7-D1AF08EC45E7}"/>
    <hyperlink ref="H33" r:id="rId28" xr:uid="{9ADC4101-4C97-4398-B811-82F616F2A083}"/>
    <hyperlink ref="H35" r:id="rId29" xr:uid="{0347C861-1287-4E30-AFD1-DB36D59795F8}"/>
    <hyperlink ref="H34" r:id="rId30" xr:uid="{E2CFD993-F603-4362-94B8-E27850EDED44}"/>
    <hyperlink ref="H36" r:id="rId31" xr:uid="{B64B50C9-5E9A-4E39-9D12-CD2E3CE179ED}"/>
    <hyperlink ref="H37" r:id="rId32" xr:uid="{B53116FB-961A-43BE-A379-DAB45DDFBBF1}"/>
    <hyperlink ref="H38" r:id="rId33" xr:uid="{A6C0557A-311B-4918-88FA-438F28C80F62}"/>
    <hyperlink ref="H39" r:id="rId34" xr:uid="{19DA5438-4FB6-4476-8AD0-36942C099236}"/>
    <hyperlink ref="H40" r:id="rId35" xr:uid="{6C6E7278-7BC4-4D83-A8DA-B119065E2553}"/>
    <hyperlink ref="H41" r:id="rId36" xr:uid="{2762C98F-E0D7-4655-9D99-FD840DD62AAF}"/>
    <hyperlink ref="H42" r:id="rId37" xr:uid="{2F5F1C89-607E-4ED0-B6B4-F97D7B56E956}"/>
    <hyperlink ref="H43" r:id="rId38" xr:uid="{F403EBED-75CD-4B66-A5B0-95D0B10207CF}"/>
    <hyperlink ref="H44" r:id="rId39" xr:uid="{19A78019-B034-4EBE-B8EA-49427D5B7028}"/>
    <hyperlink ref="H46" r:id="rId40" xr:uid="{3D817A26-971F-431E-BAF5-F9F48725C241}"/>
    <hyperlink ref="H47" r:id="rId41" xr:uid="{382530CB-51F6-4848-9E35-67286298D2B0}"/>
    <hyperlink ref="H49" r:id="rId42" xr:uid="{9C3029CB-1617-429D-A165-3C7CB09AE4DA}"/>
    <hyperlink ref="H52" r:id="rId43" xr:uid="{7D41DA7C-681F-4696-BEE0-23BD125A45D9}"/>
    <hyperlink ref="H53" r:id="rId44" xr:uid="{5CE33262-B03D-4DA7-B678-96C5E520D6AB}"/>
    <hyperlink ref="H54" r:id="rId45" xr:uid="{0CD531EF-9134-486A-886C-CAC331A6518F}"/>
    <hyperlink ref="H55" r:id="rId46" xr:uid="{D4FB1897-037E-435D-B0CC-E4D42FCB8B55}"/>
    <hyperlink ref="H56" r:id="rId47" xr:uid="{A96CDF28-BE58-4F1D-BE96-56A5208DA065}"/>
    <hyperlink ref="H57" r:id="rId48" xr:uid="{1CDB85C8-936D-4E30-8E98-3B692DD59660}"/>
    <hyperlink ref="H58" r:id="rId49" xr:uid="{66211F3F-695A-4591-A829-860E7D2841B5}"/>
    <hyperlink ref="H59" r:id="rId50" xr:uid="{55793F6D-B436-4A07-9E6D-86BD56FAB72A}"/>
    <hyperlink ref="H60" r:id="rId51" xr:uid="{C2308E8F-A3D5-4174-A35C-ACD5B5F81D77}"/>
    <hyperlink ref="H61" r:id="rId52" xr:uid="{C1A7457D-347F-498A-AD99-37F4A8D29C2B}"/>
    <hyperlink ref="H62" r:id="rId53" xr:uid="{104F0E1E-21FA-4A8F-940E-ABC1C01B29A6}"/>
    <hyperlink ref="H63" r:id="rId54" xr:uid="{307AE385-5F41-474A-BC2C-69E039D730A3}"/>
    <hyperlink ref="H64" r:id="rId55" xr:uid="{0F37DA57-1D54-4E2E-A25F-02B80DA8C5D5}"/>
    <hyperlink ref="H65" r:id="rId56" xr:uid="{21C280D6-04C5-4612-BF44-8883B9E899D0}"/>
    <hyperlink ref="H66" r:id="rId57" xr:uid="{01E134F6-2E33-44F7-8014-DA8CBEE7099E}"/>
    <hyperlink ref="H68" r:id="rId58" xr:uid="{07FB5533-5427-4216-A7BB-9622D8416DD4}"/>
    <hyperlink ref="H67" r:id="rId59" xr:uid="{76E2C180-4318-44F7-B007-21257523F898}"/>
    <hyperlink ref="H70" r:id="rId60" xr:uid="{ED2CAB0A-D4D2-4472-A71D-6E9CF346E213}"/>
    <hyperlink ref="H71" r:id="rId61" xr:uid="{4CA659A8-E3AE-41F5-934E-0CF819726D7F}"/>
    <hyperlink ref="H72" r:id="rId62" xr:uid="{179BCDE7-2866-4C21-8713-C67F79217C1E}"/>
    <hyperlink ref="H73" r:id="rId63" xr:uid="{A906175B-DFB9-408C-9B85-C045193A93A1}"/>
    <hyperlink ref="H74" r:id="rId64" xr:uid="{0CB6CABA-5F45-4341-B4F3-71154F9712D7}"/>
    <hyperlink ref="H75" r:id="rId65" xr:uid="{E2E208B7-C012-435A-A5D8-4E324E6A2284}"/>
    <hyperlink ref="H76" r:id="rId66" xr:uid="{085C8287-1C8D-440C-B995-217BA2F2E3D1}"/>
    <hyperlink ref="H79" r:id="rId67" xr:uid="{2FB2DA33-DDFB-462E-9FE7-51EA70BF704D}"/>
    <hyperlink ref="H80" r:id="rId68" xr:uid="{E00156FA-22E4-45EE-9B37-7EECA1DEFCA3}"/>
    <hyperlink ref="H81" r:id="rId69" xr:uid="{D058D2F5-8C21-4AF4-8448-193B42A746F7}"/>
    <hyperlink ref="H82" r:id="rId70" xr:uid="{B51388BD-9293-41F2-979F-3BF7D3EA5BD1}"/>
    <hyperlink ref="H83" r:id="rId71" xr:uid="{F5DD2F28-6909-4D41-AE1C-E7DA85450E6F}"/>
    <hyperlink ref="H84" r:id="rId72" xr:uid="{1B2C30BA-FA16-4091-B59B-DCDBC8DDBF4F}"/>
    <hyperlink ref="H85" r:id="rId73" xr:uid="{69B0479F-A786-4B11-B6A0-A2C304C4C086}"/>
    <hyperlink ref="H86" r:id="rId74" xr:uid="{89B8868C-AAD7-492F-A6BD-1B9375640C1A}"/>
    <hyperlink ref="H87" r:id="rId75" xr:uid="{8DC02870-DF3B-48A6-AC7C-9AD63E085DBE}"/>
    <hyperlink ref="H88" r:id="rId76" xr:uid="{25376B04-4B62-44F5-8D78-0295EFD9AB42}"/>
    <hyperlink ref="H89" r:id="rId77" xr:uid="{8E917D30-4B75-404A-906E-D09E7AF3C832}"/>
    <hyperlink ref="H91" r:id="rId78" xr:uid="{C59793ED-D30E-4950-9766-8CB253F6F96B}"/>
    <hyperlink ref="H92" r:id="rId79" xr:uid="{CC64C327-F2A5-4D15-B038-D107A8519AD3}"/>
    <hyperlink ref="H93" r:id="rId80" xr:uid="{A0B77887-F301-4102-91BE-422EAD2836A5}"/>
    <hyperlink ref="H94" r:id="rId81" xr:uid="{D455A1D0-C224-464D-8AC1-C7180A62F8EB}"/>
    <hyperlink ref="H95" r:id="rId82" xr:uid="{EC8B9D67-536F-4D09-9350-FD60AFF9DE9E}"/>
    <hyperlink ref="H96" r:id="rId83" xr:uid="{5749C5AE-CDC0-4ECB-A0EE-B0AD4A49277E}"/>
    <hyperlink ref="H97" r:id="rId84" xr:uid="{10BE99AF-65EE-4A90-8AF4-68D6D08C20E0}"/>
    <hyperlink ref="H99" r:id="rId85" xr:uid="{04ECA220-B4D9-49B1-A5AE-1A1564B09449}"/>
    <hyperlink ref="H98" r:id="rId86" xr:uid="{552B1FB3-9EA0-440C-B011-78B090BAC139}"/>
    <hyperlink ref="H100" r:id="rId87" xr:uid="{C162DB67-EBDC-4B3E-942A-3B896B192462}"/>
    <hyperlink ref="H101" r:id="rId88" xr:uid="{BB58CA26-4971-4845-A465-913A645DBB39}"/>
    <hyperlink ref="H102" r:id="rId89" xr:uid="{4C9DA556-C682-43B8-B8CD-11E21C77A96C}"/>
    <hyperlink ref="H103" r:id="rId90" xr:uid="{3C0C2CBC-E239-420E-A09C-388ADC9C9241}"/>
    <hyperlink ref="H104" r:id="rId91" xr:uid="{E3DDF8E9-7788-4A07-883A-73EB9B8364B5}"/>
    <hyperlink ref="H105" r:id="rId92" xr:uid="{9EDD4573-FED6-4F3B-9C61-126950F400BD}"/>
    <hyperlink ref="H107" r:id="rId93" xr:uid="{BC8EF593-BED6-488E-83F4-2E70E8869AB7}"/>
    <hyperlink ref="H109" r:id="rId94" xr:uid="{9C9CAA7D-0621-41AE-B512-6F6F73EA1C04}"/>
    <hyperlink ref="H110" r:id="rId95" xr:uid="{57C2A520-AEEA-472C-B1BB-2955605C361C}"/>
    <hyperlink ref="H111" r:id="rId96" xr:uid="{52F9D8A5-F17A-43CD-B22E-EA762A9A04D6}"/>
    <hyperlink ref="H112" r:id="rId97" xr:uid="{65050835-0145-4C65-A575-F0D46662FB28}"/>
    <hyperlink ref="H113" r:id="rId98" xr:uid="{CE1DD5F7-8BA8-4E4E-8D14-5AC2D328D202}"/>
    <hyperlink ref="H114" r:id="rId99" xr:uid="{D7425DFB-9094-4659-AC4E-27EFBF4D15A1}"/>
    <hyperlink ref="H116" r:id="rId100" xr:uid="{410C705B-56BA-434D-8284-AA172DBC0FA6}"/>
    <hyperlink ref="H117" r:id="rId101" xr:uid="{61CE9FEE-6EBA-49B2-A1A7-0AB64BA58326}"/>
    <hyperlink ref="H118" r:id="rId102" xr:uid="{E70CEB53-4FD0-42BA-9C61-22BF0FFABFB0}"/>
    <hyperlink ref="H119" r:id="rId103" xr:uid="{46470741-DC4D-42AC-9A7A-94835B8441EE}"/>
    <hyperlink ref="H120" r:id="rId104" xr:uid="{A3B05EE9-9289-4DF5-947E-45EF6B4FDA00}"/>
    <hyperlink ref="H123" r:id="rId105" xr:uid="{85A55BB9-F167-4608-85BA-C0ED9EC6830B}"/>
    <hyperlink ref="H125" r:id="rId106" xr:uid="{0CCED38F-3222-4F10-891E-956FF2849B18}"/>
    <hyperlink ref="H127" r:id="rId107" xr:uid="{5F57457F-E420-481A-B7AB-EDCE116F25B4}"/>
    <hyperlink ref="H128" r:id="rId108" xr:uid="{E58639AA-025D-48BE-92E1-239BD5702A54}"/>
    <hyperlink ref="H129" r:id="rId109" xr:uid="{A11356A8-1477-499A-B7B7-6DF9837CC3DC}"/>
    <hyperlink ref="H130" r:id="rId110" xr:uid="{4EC50A9F-B299-40D9-9A68-12A4B3B109D2}"/>
    <hyperlink ref="H132" r:id="rId111" xr:uid="{5396E0F7-24E9-45AF-B9E5-9581437CCA56}"/>
    <hyperlink ref="H133" r:id="rId112" xr:uid="{CE11BC6E-6A7D-4B0A-9782-D0FC6E2AC0CA}"/>
    <hyperlink ref="H135" r:id="rId113" xr:uid="{231F8786-146F-4498-BCE8-E20AD9C0426D}"/>
    <hyperlink ref="H134" r:id="rId114" xr:uid="{A6A64AB8-625C-403C-9482-31453442BC9A}"/>
    <hyperlink ref="H137" r:id="rId115" xr:uid="{DBE42209-1196-4709-98F7-2FF2C5BACEFD}"/>
    <hyperlink ref="H136" r:id="rId116" xr:uid="{2873A673-98B7-492E-B567-0220C82CCC4F}"/>
    <hyperlink ref="H138" r:id="rId117" xr:uid="{6BBF7ED4-FDC2-4501-8908-7CD2EA7F9C3C}"/>
    <hyperlink ref="H139" r:id="rId118" xr:uid="{38DD39E0-56EF-4AF4-B834-579644E5F2EA}"/>
    <hyperlink ref="H142" r:id="rId119" xr:uid="{E66A8250-9B6A-4782-9201-51393541BE12}"/>
    <hyperlink ref="H144" r:id="rId120" xr:uid="{3B7277BB-2D97-419C-BF85-767A1A608B7C}"/>
    <hyperlink ref="H145" r:id="rId121" xr:uid="{34ADC819-193E-4352-BAD4-CBC49336A613}"/>
    <hyperlink ref="H146" r:id="rId122" xr:uid="{96EC3108-0FE8-43EE-A7A6-EB4C71E134FC}"/>
    <hyperlink ref="H147" r:id="rId123" xr:uid="{62DBF96D-FB60-4133-B097-AE354729CC81}"/>
    <hyperlink ref="H148" r:id="rId124" xr:uid="{30B0FDDF-3D7B-4BB7-87A6-A89CC241B5B9}"/>
    <hyperlink ref="H149" r:id="rId125" xr:uid="{7A7C6CF2-3533-41FF-B2FD-AB589A9D9914}"/>
    <hyperlink ref="H3" r:id="rId126" xr:uid="{7B44D282-9341-4559-B900-3DE5C3AE1506}"/>
    <hyperlink ref="H6" r:id="rId127" xr:uid="{435051D5-B57D-43AF-B667-AE6C97C5F8D0}"/>
    <hyperlink ref="H16" r:id="rId128" xr:uid="{5CC05465-DB0B-4CAE-8C28-B65E02F9F3F6}"/>
    <hyperlink ref="H48" r:id="rId129" xr:uid="{4E069B93-0D2D-415E-8A5E-95ADD3D63D1D}"/>
    <hyperlink ref="H50" r:id="rId130" xr:uid="{66A87B19-BBD5-4C9D-988F-23B388B5A3E2}"/>
    <hyperlink ref="H51" r:id="rId131" xr:uid="{876DF312-30F0-4E5E-B6AC-9647A6F041D0}"/>
    <hyperlink ref="H69" r:id="rId132" xr:uid="{8AC96799-1355-499C-94CC-315A1E7CDB3D}"/>
    <hyperlink ref="H77" r:id="rId133" xr:uid="{24B216DB-B43C-47C5-BA0F-68673D88B665}"/>
    <hyperlink ref="H78" r:id="rId134" xr:uid="{B9A040FA-3841-40DE-BD9E-ADC2376DF066}"/>
    <hyperlink ref="H90" r:id="rId135" xr:uid="{EE3CC7D9-E8C7-43A8-8EAB-1DB894BFAB47}"/>
    <hyperlink ref="H106" r:id="rId136" xr:uid="{EEB56491-99E5-4756-9804-9AFFBB578052}"/>
    <hyperlink ref="H108" r:id="rId137" xr:uid="{BE71C57D-2EA1-481C-A4D0-DE1381300226}"/>
    <hyperlink ref="H115" r:id="rId138" xr:uid="{4F70F5D5-E58B-43E6-A9F1-1547E10B585C}"/>
    <hyperlink ref="H121" r:id="rId139" xr:uid="{3800FE72-2161-48E5-B2FC-5AB9F84E7152}"/>
    <hyperlink ref="H122" r:id="rId140" xr:uid="{BBE4D6A7-2164-4469-B7B0-8C92D6DA6F5F}"/>
    <hyperlink ref="H124" r:id="rId141" xr:uid="{B41B6344-55A3-452D-9A68-897710DA5B3C}"/>
    <hyperlink ref="H131" r:id="rId142" xr:uid="{DC735DB3-A450-4570-AD22-6974AE557DFB}"/>
    <hyperlink ref="H140" r:id="rId143" xr:uid="{FC3FE6CA-5733-4E3E-BAFC-62C6D4BD4890}"/>
    <hyperlink ref="H141" r:id="rId144" xr:uid="{D5865C26-5AC3-4F11-852C-8B0444B9DDA2}"/>
    <hyperlink ref="H143" r:id="rId145" xr:uid="{C79D8F53-BEE3-4FCF-B2BA-D3B3C2A46D12}"/>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U z y W s 6 j C k i m A A A A 9 g A A A B I A H A B D b 2 5 m a W c v U G F j a 2 F n Z S 5 4 b W w g o h g A K K A U A A A A A A A A A A A A A A A A A A A A A A A A A A A A h Y + 9 D o I w G E V f h X S n P 2 D U m I 8 y s D h I Y m J i X J t S o R G K o c X y b g 4 + k q 8 g R l E 3 x 3 v u G e 6 9 X 2 + Q D k 0 d X F R n d W s S x D B F g T K y L b Q p E 9 S 7 Y 7 h E K Y e t k C d R q m C U j V 0 N t k h Q 5 d x 5 R Y j 3 H v s Y t 1 1 J I k o Z O e S b n a x U I 9 B H 1 v / l U B v r h J E K c d i / x v A I s 1 m M 2 W K O K Z A J Q q 7 N V 4 j G v c / 2 B 0 L W 1 6 7 v F C 9 U m K 2 B T B H I + w N / A F B L A w Q U A A I A C A D B T P 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U z y W i i K R 7 g O A A A A E Q A A A B M A H A B G b 3 J t d W x h c y 9 T Z W N 0 a W 9 u M S 5 t I K I Y A C i g F A A A A A A A A A A A A A A A A A A A A A A A A A A A A C t O T S 7 J z M 9 T C I b Q h t Y A U E s B A i 0 A F A A C A A g A w U z y W s 6 j C k i m A A A A 9 g A A A B I A A A A A A A A A A A A A A A A A A A A A A E N v b m Z p Z y 9 Q Y W N r Y W d l L n h t b F B L A Q I t A B Q A A g A I A M F M 8 l o P y u m r p A A A A O k A A A A T A A A A A A A A A A A A A A A A A P I A A A B b Q 2 9 u d G V u d F 9 U e X B l c 1 0 u e G 1 s U E s B A i 0 A F A A C A A g A w U z 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4 d D 4 2 / I Q l E n 1 q t 6 G B b x E E A A A A A A g A A A A A A E G Y A A A A B A A A g A A A A B d x k 2 R D F H 1 E h l s 5 j / s 0 c s z g C K F 0 g w L d Z y a k 6 j L q 2 g m I A A A A A D o A A A A A C A A A g A A A A t 3 q T X V z L 0 r t Z l 7 T i v Z g w 5 z i c b L n O o O t N s j g d c R u p U T 1 Q A A A A / + P S 9 L 1 4 S S z 1 F M i m H H p c T F J Z z + u G w Z 3 j 5 o C n 3 9 d u Z + + M u 4 A S J U 2 Y D Y m d 7 r 0 8 S 2 o l X 8 L E v T q d y / 2 + L P U p j d w j p G 6 m H 7 u x 4 f s E W g N 6 t k i D V H h A A A A A U R p c 2 m z I d M N h Z i b A I M c I Z 1 R s / + r + J C y 2 v w H D v t 0 C r j p 2 2 i b c y F v 8 I e G R + G L G Z X m Y k b B j w j / F y B 5 H x B F r t 6 g 2 B Q = = < / D a t a M a s h u p > 
</file>

<file path=customXml/itemProps1.xml><?xml version="1.0" encoding="utf-8"?>
<ds:datastoreItem xmlns:ds="http://schemas.openxmlformats.org/officeDocument/2006/customXml" ds:itemID="{3556047D-C107-450A-B205-1FD6FE9CF5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Literature review</vt:lpstr>
      <vt:lpstr>Inclusion-Exclusion</vt:lpstr>
      <vt:lpstr>Web of Science</vt:lpstr>
      <vt:lpstr>IEEE Xplore</vt:lpstr>
      <vt:lpstr>ACM Digital Library</vt:lpstr>
      <vt:lpstr>Science Direct</vt:lpstr>
      <vt:lpstr>SpringerLink</vt:lpstr>
      <vt:lpstr>Total Sources (Identification)</vt:lpstr>
      <vt:lpstr>Sources (After Screening)</vt:lpstr>
      <vt:lpstr>Detailed Review</vt:lpstr>
      <vt:lpstr>Included</vt:lpstr>
      <vt:lpstr>Resultmatrix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Niklas-Kim Laerum</dc:creator>
  <cp:lastModifiedBy>Niklas-Kim Laerum</cp:lastModifiedBy>
  <dcterms:created xsi:type="dcterms:W3CDTF">2025-06-06T07:22:57Z</dcterms:created>
  <dcterms:modified xsi:type="dcterms:W3CDTF">2025-09-10T14:44:26Z</dcterms:modified>
</cp:coreProperties>
</file>